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avid\Downloads\KU\Homework\"/>
    </mc:Choice>
  </mc:AlternateContent>
  <bookViews>
    <workbookView xWindow="0" yWindow="0" windowWidth="14210" windowHeight="4190"/>
  </bookViews>
  <sheets>
    <sheet name="Kickstart" sheetId="1" r:id="rId1"/>
    <sheet name="Pivot Category" sheetId="3" r:id="rId2"/>
    <sheet name="Pivot Sub-category" sheetId="5" r:id="rId3"/>
    <sheet name="Pivot Years" sheetId="7" r:id="rId4"/>
    <sheet name="New sheet with 8 columns" sheetId="8" r:id="rId5"/>
  </sheets>
  <definedNames>
    <definedName name="_xlnm._FilterDatabase" localSheetId="0" hidden="1">Kickstart!$F$1:$F$4115</definedName>
  </definedNames>
  <calcPr calcId="162913"/>
  <pivotCaches>
    <pivotCache cacheId="21" r:id="rId6"/>
    <pivotCache cacheId="2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8" i="8" l="1"/>
  <c r="D11" i="8"/>
  <c r="D13" i="8"/>
  <c r="C13" i="8"/>
  <c r="B13" i="8"/>
  <c r="E13" i="8" s="1"/>
  <c r="D12" i="8"/>
  <c r="C12" i="8"/>
  <c r="C11" i="8"/>
  <c r="B12" i="8"/>
  <c r="B11" i="8"/>
  <c r="D10" i="8"/>
  <c r="C10" i="8"/>
  <c r="B10" i="8"/>
  <c r="D9" i="8"/>
  <c r="H9" i="8" s="1"/>
  <c r="C9" i="8"/>
  <c r="B9" i="8"/>
  <c r="E9" i="8" s="1"/>
  <c r="C8" i="8"/>
  <c r="B8" i="8"/>
  <c r="D7" i="8"/>
  <c r="C7" i="8"/>
  <c r="B7" i="8"/>
  <c r="E7" i="8" s="1"/>
  <c r="D6" i="8"/>
  <c r="C6" i="8"/>
  <c r="B6" i="8"/>
  <c r="D5" i="8"/>
  <c r="C5" i="8"/>
  <c r="B5" i="8"/>
  <c r="B4" i="8"/>
  <c r="E4" i="8" s="1"/>
  <c r="D3" i="8"/>
  <c r="H3" i="8" s="1"/>
  <c r="C3" i="8"/>
  <c r="G3" i="8" s="1"/>
  <c r="B3" i="8"/>
  <c r="E3" i="8" s="1"/>
  <c r="D2" i="8"/>
  <c r="C2" i="8"/>
  <c r="B2" i="8"/>
  <c r="E2" i="8" s="1"/>
  <c r="D4" i="8"/>
  <c r="C4" i="8"/>
  <c r="G4" i="8" s="1"/>
  <c r="H12" i="8" l="1"/>
  <c r="G2" i="8"/>
  <c r="F12" i="8"/>
  <c r="H2" i="8"/>
  <c r="G7" i="8"/>
  <c r="G10" i="8"/>
  <c r="G13" i="8"/>
  <c r="H4" i="8"/>
  <c r="G6" i="8"/>
  <c r="H7" i="8"/>
  <c r="G9" i="8"/>
  <c r="G12" i="8"/>
  <c r="H13" i="8"/>
  <c r="E12" i="8"/>
  <c r="E6" i="8"/>
  <c r="F6" i="8" s="1"/>
  <c r="F2" i="8"/>
  <c r="F9" i="8"/>
  <c r="F4" i="8"/>
  <c r="E10" i="8"/>
  <c r="F10" i="8" s="1"/>
  <c r="E5" i="8"/>
  <c r="G5" i="8" s="1"/>
  <c r="F13" i="8"/>
  <c r="F7" i="8"/>
  <c r="F3" i="8"/>
  <c r="E8" i="8"/>
  <c r="F8" i="8" s="1"/>
  <c r="G8" i="8"/>
  <c r="E11" i="8"/>
  <c r="H8" i="8" l="1"/>
  <c r="H10" i="8"/>
  <c r="H6" i="8"/>
  <c r="F5" i="8"/>
  <c r="H5" i="8"/>
  <c r="F11" i="8"/>
  <c r="G11" i="8"/>
  <c r="H11" i="8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<sst xmlns="http://schemas.openxmlformats.org/spreadsheetml/2006/main" count="24820" uniqueCount="8400">
  <si>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</si>
  <si>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</si>
  <si>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</si>
  <si>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</si>
  <si>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</si>
  <si>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</si>
  <si>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</si>
  <si>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</si>
  <si>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</si>
  <si>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</si>
  <si>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</si>
  <si>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</si>
  <si>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</si>
  <si>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</si>
  <si>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</si>
  <si>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</si>
  <si>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</si>
  <si>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</si>
  <si>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</si>
  <si>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</si>
  <si>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</si>
  <si>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</si>
  <si>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</si>
  <si>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</si>
  <si>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</si>
  <si>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</si>
  <si>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</si>
  <si>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</si>
  <si>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</si>
  <si>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</si>
  <si>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</si>
  <si>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</si>
  <si>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</si>
  <si>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</si>
  <si>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</si>
  <si>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</si>
  <si>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</si>
  <si>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</si>
  <si>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</si>
  <si>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</si>
  <si>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</si>
  <si>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</si>
  <si>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</si>
  <si>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</si>
  <si>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</si>
  <si>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</si>
  <si>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</si>
  <si>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</si>
  <si>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</si>
  <si>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</si>
  <si>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</si>
  <si>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</si>
  <si>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</si>
  <si>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</si>
  <si>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</si>
  <si>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</si>
  <si>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</si>
  <si>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</si>
  <si>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</si>
  <si>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</si>
  <si>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</si>
  <si>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</si>
  <si>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</si>
  <si>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</si>
  <si>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</si>
  <si>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</si>
  <si>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</si>
  <si>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</si>
  <si>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</si>
  <si>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</si>
  <si>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</si>
  <si>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</si>
  <si>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</si>
  <si>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</si>
  <si>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</si>
  <si>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</si>
  <si>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</si>
  <si>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</si>
  <si>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</si>
  <si>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</si>
  <si>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</si>
  <si>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</si>
  <si>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</si>
  <si>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</si>
  <si>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</si>
  <si>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</si>
  <si>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</si>
  <si>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</si>
  <si>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</si>
  <si>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</si>
  <si>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</si>
  <si>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</si>
  <si>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</si>
  <si>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</si>
  <si>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</si>
  <si>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</si>
  <si>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</si>
  <si>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</si>
  <si>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</si>
  <si>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</si>
  <si>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</si>
  <si>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</si>
  <si>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</si>
  <si>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</si>
  <si>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</si>
  <si>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</si>
  <si>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</si>
  <si>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</si>
  <si>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</si>
  <si>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</si>
  <si>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</si>
  <si>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</si>
  <si>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</si>
  <si>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</si>
  <si>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</si>
  <si>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</si>
  <si>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</si>
  <si>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</si>
  <si>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</si>
  <si>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</si>
  <si>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</si>
  <si>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</si>
  <si>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</si>
  <si>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</si>
  <si>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</si>
  <si>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</si>
  <si>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</si>
  <si>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</si>
  <si>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</si>
  <si>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</si>
  <si>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</si>
  <si>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</si>
  <si>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</si>
  <si>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</si>
  <si>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</si>
  <si>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</si>
  <si>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</si>
  <si>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</si>
  <si>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</si>
  <si>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</si>
  <si>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</si>
  <si>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</si>
  <si>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</si>
  <si>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</si>
  <si>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</si>
  <si>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</si>
  <si>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</si>
  <si>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</si>
  <si>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</si>
  <si>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</si>
  <si>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</si>
  <si>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</si>
  <si>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</si>
  <si>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</si>
  <si>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</si>
  <si>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</si>
  <si>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</si>
  <si>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</si>
  <si>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</si>
  <si>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</si>
  <si>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</si>
  <si>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</si>
  <si>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</si>
  <si>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</si>
  <si>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</si>
  <si>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</si>
  <si>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</si>
  <si>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</si>
  <si>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</si>
  <si>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</si>
  <si>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</si>
  <si>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</si>
  <si>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</si>
  <si>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</si>
  <si>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</si>
  <si>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</si>
  <si>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</si>
  <si>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</si>
  <si>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</si>
  <si>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</si>
  <si>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</si>
  <si>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</si>
  <si>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</si>
  <si>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</si>
  <si>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</si>
  <si>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</si>
  <si>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</si>
  <si>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</si>
  <si>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</si>
  <si>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</si>
  <si>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</si>
  <si>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</si>
  <si>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</si>
  <si>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</si>
  <si>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</si>
  <si>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</si>
  <si>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</si>
  <si>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</si>
  <si>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</si>
  <si>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</si>
  <si>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</si>
  <si>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</si>
  <si>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</si>
  <si>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</si>
  <si>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</si>
  <si>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</si>
  <si>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</si>
  <si>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</si>
  <si>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</si>
  <si>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</si>
  <si>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</si>
  <si>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</si>
  <si>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</si>
  <si>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</si>
  <si>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</si>
  <si>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</si>
  <si>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</si>
  <si>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</si>
  <si>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</si>
  <si>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</si>
  <si>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</si>
  <si>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</si>
  <si>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</si>
  <si>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</si>
  <si>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</si>
  <si>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</si>
  <si>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</si>
  <si>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</si>
  <si>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</si>
  <si>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</si>
  <si>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</si>
  <si>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</si>
  <si>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</si>
  <si>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</si>
  <si>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</si>
  <si>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</si>
  <si>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</si>
  <si>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</si>
  <si>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</si>
  <si>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</si>
  <si>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</si>
  <si>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</si>
  <si>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</si>
  <si>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</si>
  <si>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</si>
  <si>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</si>
  <si>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</si>
  <si>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</si>
  <si>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</si>
  <si>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</si>
  <si>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</si>
  <si>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</si>
  <si>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</si>
  <si>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</si>
  <si>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</si>
  <si>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</si>
  <si>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</si>
  <si>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</si>
  <si>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</si>
  <si>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</si>
  <si>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</si>
  <si>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</si>
  <si>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</si>
  <si>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</si>
  <si>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</si>
  <si>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</si>
  <si>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</si>
  <si>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</si>
  <si>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</si>
  <si>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</si>
  <si>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</si>
  <si>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</si>
  <si>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</si>
  <si>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</si>
  <si>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</si>
  <si>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</si>
  <si>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</si>
  <si>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</si>
  <si>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</si>
  <si>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</si>
  <si>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</si>
  <si>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</si>
  <si>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</si>
  <si>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</si>
  <si>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</si>
  <si>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</si>
  <si>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</si>
  <si>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</si>
  <si>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</si>
  <si>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</si>
  <si>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</si>
  <si>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</si>
  <si>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</si>
  <si>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</si>
  <si>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</si>
  <si>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</si>
  <si>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</si>
  <si>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</si>
  <si>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</si>
  <si>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</si>
  <si>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</si>
  <si>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</si>
  <si>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</si>
  <si>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</si>
  <si>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</si>
  <si>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</si>
  <si>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</si>
  <si>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</si>
  <si>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</si>
  <si>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</si>
  <si>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</si>
  <si>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</si>
  <si>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</si>
  <si>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</si>
  <si>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</si>
  <si>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</si>
  <si>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</si>
  <si>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</si>
  <si>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</si>
  <si>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</si>
  <si>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</si>
  <si>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</si>
  <si>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</si>
  <si>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</si>
  <si>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</si>
  <si>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</si>
  <si>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</si>
  <si>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</si>
  <si>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</si>
  <si>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</si>
  <si>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</si>
  <si>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</si>
  <si>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</si>
  <si>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</si>
  <si>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</si>
  <si>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</si>
  <si>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</si>
  <si>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</si>
  <si>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</si>
  <si>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</si>
  <si>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</si>
  <si>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</si>
  <si>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</si>
  <si>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</si>
  <si>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</si>
  <si>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</si>
  <si>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</si>
  <si>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</si>
  <si>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</si>
  <si>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</si>
  <si>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</si>
  <si>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</si>
  <si>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</si>
  <si>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</si>
  <si>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</si>
  <si>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</si>
  <si>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</si>
  <si>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</si>
  <si>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</si>
  <si>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</si>
  <si>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</si>
  <si>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</si>
  <si>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</si>
  <si>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</si>
  <si>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</si>
  <si>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</si>
  <si>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</si>
  <si>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</si>
  <si>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</si>
  <si>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</si>
  <si>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</si>
  <si>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</si>
  <si>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</si>
  <si>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</si>
  <si>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</si>
  <si>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</si>
  <si>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</si>
  <si>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</si>
  <si>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</si>
  <si>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</si>
  <si>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</si>
  <si>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</si>
  <si>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</si>
  <si>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</si>
  <si>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</si>
  <si>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</si>
  <si>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</si>
  <si>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</si>
  <si>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</si>
  <si>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</si>
  <si>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</si>
  <si>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</si>
  <si>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</si>
  <si>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</si>
  <si>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</si>
  <si>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</si>
  <si>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</si>
  <si>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</si>
  <si>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</si>
  <si>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</si>
  <si>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</si>
  <si>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</si>
  <si>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</si>
  <si>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</si>
  <si>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</si>
  <si>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</si>
  <si>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</si>
  <si>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</si>
  <si>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</si>
  <si>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</si>
  <si>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</si>
  <si>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</si>
  <si>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</si>
  <si>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</si>
  <si>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</si>
  <si>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</si>
  <si>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</si>
  <si>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</si>
  <si>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</si>
  <si>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</si>
  <si>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</si>
  <si>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</si>
  <si>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</si>
  <si>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</si>
  <si>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</si>
  <si>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</si>
  <si>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</si>
  <si>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</si>
  <si>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</si>
  <si>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</si>
  <si>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</si>
  <si>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</si>
  <si>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</si>
  <si>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</si>
  <si>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</si>
  <si>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</si>
  <si>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</si>
  <si>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</si>
  <si>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</si>
  <si>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</si>
  <si>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</si>
  <si>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</si>
  <si>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</si>
  <si>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</si>
  <si>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</si>
  <si>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</si>
  <si>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</si>
  <si>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</si>
  <si>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</si>
  <si>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</si>
  <si>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</si>
  <si>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</si>
  <si>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</si>
  <si>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</si>
  <si>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</si>
  <si>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</si>
  <si>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</si>
  <si>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</si>
  <si>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</si>
  <si>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</si>
  <si>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</si>
  <si>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</si>
  <si>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</si>
  <si>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</si>
  <si>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</si>
  <si>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</si>
  <si>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</si>
  <si>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</si>
  <si>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</si>
  <si>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</si>
  <si>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</si>
  <si>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</si>
  <si>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</si>
  <si>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</si>
  <si>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</si>
  <si>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</si>
  <si>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</si>
  <si>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</si>
  <si>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</si>
  <si>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</si>
  <si>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</si>
  <si>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</si>
  <si>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</si>
  <si>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</si>
  <si>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</si>
  <si>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</si>
  <si>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</si>
  <si>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</si>
  <si>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</si>
  <si>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</si>
  <si>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</si>
  <si>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</si>
  <si>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</si>
  <si>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</si>
  <si>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</si>
  <si>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</si>
  <si>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</si>
  <si>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</si>
  <si>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</si>
  <si>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</si>
  <si>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</si>
  <si>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</si>
  <si>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</si>
  <si>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</si>
  <si>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</si>
  <si>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</si>
  <si>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</si>
  <si>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</si>
  <si>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</si>
  <si>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</si>
  <si>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</si>
  <si>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</si>
  <si>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</si>
  <si>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</si>
  <si>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</si>
  <si>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</si>
  <si>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</si>
  <si>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</si>
  <si>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</si>
  <si>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</si>
  <si>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</si>
  <si>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</si>
  <si>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</si>
  <si>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</si>
  <si>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</si>
  <si>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</si>
  <si>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</si>
  <si>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</si>
  <si>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</si>
  <si>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</si>
  <si>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</si>
  <si>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</si>
  <si>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</si>
  <si>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</si>
  <si>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</si>
  <si>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</si>
  <si>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</si>
  <si>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</si>
  <si>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</si>
  <si>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</si>
  <si>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</si>
  <si>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</si>
  <si>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</si>
  <si>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</si>
  <si>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</si>
  <si>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</si>
  <si>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</si>
  <si>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</si>
  <si>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</si>
  <si>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</si>
  <si>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</si>
  <si>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</si>
  <si>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</si>
  <si>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</si>
  <si>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</si>
  <si>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</si>
  <si>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</si>
  <si>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</si>
  <si>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</si>
  <si>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</si>
  <si>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</si>
  <si>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</si>
  <si>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</si>
  <si>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</si>
  <si>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</si>
  <si>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</si>
  <si>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</si>
  <si>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</si>
  <si>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</si>
  <si>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</si>
  <si>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</si>
  <si>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</si>
  <si>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</si>
  <si>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</si>
  <si>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</si>
  <si>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</si>
  <si>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</si>
  <si>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</si>
  <si>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</si>
  <si>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</si>
  <si>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</si>
  <si>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</si>
  <si>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</si>
  <si>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</si>
  <si>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</si>
  <si>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</si>
  <si>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</si>
  <si>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</si>
  <si>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</si>
  <si>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</si>
  <si>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</si>
  <si>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</si>
  <si>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</si>
  <si>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</si>
  <si>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</si>
  <si>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</si>
  <si>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</si>
  <si>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</si>
  <si>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</si>
  <si>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</si>
  <si>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</si>
  <si>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</si>
  <si>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</si>
  <si>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</si>
  <si>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</si>
  <si>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</si>
  <si>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</si>
  <si>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</si>
  <si>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</si>
  <si>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</si>
  <si>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</si>
  <si>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</si>
  <si>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</si>
  <si>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</si>
  <si>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</si>
  <si>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</si>
  <si>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</si>
  <si>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</si>
  <si>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</si>
  <si>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</si>
  <si>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</si>
  <si>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</si>
  <si>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</si>
  <si>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</si>
  <si>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</si>
  <si>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</si>
  <si>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</si>
  <si>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</si>
  <si>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</si>
  <si>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</si>
  <si>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</si>
  <si>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</si>
  <si>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</si>
  <si>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</si>
  <si>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</si>
  <si>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</si>
  <si>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</si>
  <si>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</si>
  <si>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</si>
  <si>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</si>
  <si>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</si>
  <si>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</si>
  <si>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</si>
  <si>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</si>
  <si>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</si>
  <si>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</si>
  <si>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</si>
  <si>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</si>
  <si>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</si>
  <si>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</si>
  <si>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</si>
  <si>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</si>
  <si>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</si>
  <si>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</si>
  <si>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</si>
  <si>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</si>
  <si>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</si>
  <si>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</si>
  <si>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</si>
  <si>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</si>
  <si>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</si>
  <si>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</si>
  <si>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</si>
  <si>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</si>
  <si>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</si>
  <si>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</si>
  <si>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</si>
  <si>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</si>
  <si>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</si>
  <si>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</si>
  <si>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</si>
  <si>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</si>
  <si>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</si>
  <si>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</si>
  <si>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</si>
  <si>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</si>
  <si>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</si>
  <si>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</si>
  <si>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</si>
  <si>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</si>
  <si>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</si>
  <si>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</si>
  <si>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</si>
  <si>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</si>
  <si>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</si>
  <si>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</si>
  <si>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</si>
  <si>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</si>
  <si>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</si>
  <si>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</si>
  <si>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</si>
  <si>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</si>
  <si>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</si>
  <si>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</si>
  <si>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</si>
  <si>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</si>
  <si>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</si>
  <si>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</si>
  <si>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</si>
  <si>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</si>
  <si>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</si>
  <si>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</si>
  <si>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</si>
  <si>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</si>
  <si>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</si>
  <si>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</si>
  <si>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</si>
  <si>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</si>
  <si>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</si>
  <si>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</si>
  <si>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</si>
  <si>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</si>
  <si>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</si>
  <si>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</si>
  <si>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</si>
  <si>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</si>
  <si>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</si>
  <si>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</si>
  <si>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</si>
  <si>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</si>
  <si>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</si>
  <si>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</si>
  <si>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</si>
  <si>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</si>
  <si>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</si>
  <si>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</si>
  <si>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</si>
  <si>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</si>
  <si>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</si>
  <si>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</si>
  <si>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</si>
  <si>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</si>
  <si>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</si>
  <si>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</si>
  <si>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</si>
  <si>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</si>
  <si>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</si>
  <si>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</si>
  <si>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</si>
  <si>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</si>
  <si>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</si>
  <si>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</si>
  <si>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</si>
  <si>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</si>
  <si>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</si>
  <si>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</si>
  <si>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</si>
  <si>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</si>
  <si>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</si>
  <si>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</si>
  <si>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</si>
  <si>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</si>
  <si>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</si>
  <si>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</si>
  <si>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</si>
  <si>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</si>
  <si>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</si>
  <si>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</si>
  <si>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</si>
  <si>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</si>
  <si>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</si>
  <si>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</si>
  <si>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</si>
  <si>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</si>
  <si>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</si>
  <si>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</si>
  <si>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</si>
  <si>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</si>
  <si>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</si>
  <si>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</si>
  <si>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</si>
  <si>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</si>
  <si>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</si>
  <si>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</si>
  <si>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</si>
  <si>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</si>
  <si>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</si>
  <si>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</si>
  <si>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</si>
  <si>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</si>
  <si>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</si>
  <si>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</si>
  <si>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</si>
  <si>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</si>
  <si>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</si>
  <si>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</si>
  <si>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</si>
  <si>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</si>
  <si>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</si>
  <si>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</si>
  <si>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</si>
  <si>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</si>
  <si>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</si>
  <si>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</si>
  <si>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</si>
  <si>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</si>
  <si>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</si>
  <si>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</si>
  <si>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</si>
  <si>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</si>
  <si>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</si>
  <si>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</si>
  <si>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</si>
  <si>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</si>
  <si>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</si>
  <si>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</si>
  <si>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</si>
  <si>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</si>
  <si>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</si>
  <si>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</si>
  <si>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</si>
  <si>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</si>
  <si>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</si>
  <si>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</si>
  <si>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</si>
  <si>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</si>
  <si>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</si>
  <si>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</si>
  <si>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</si>
  <si>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</si>
  <si>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</si>
  <si>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</si>
  <si>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</si>
  <si>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</si>
  <si>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</si>
  <si>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</si>
  <si>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</si>
  <si>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</si>
  <si>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</si>
  <si>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</si>
  <si>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</si>
  <si>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</si>
  <si>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</si>
  <si>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</si>
  <si>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</si>
  <si>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</si>
  <si>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</si>
  <si>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</si>
  <si>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</si>
  <si>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</si>
  <si>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</si>
  <si>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</si>
  <si>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</si>
  <si>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</si>
  <si>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</si>
  <si>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</si>
  <si>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</si>
  <si>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</si>
  <si>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</si>
  <si>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</si>
  <si>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</si>
  <si>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</si>
  <si>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</si>
  <si>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</si>
  <si>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</si>
  <si>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</si>
  <si>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</si>
  <si>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</si>
  <si>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</si>
  <si>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</si>
  <si>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</si>
  <si>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</si>
  <si>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</si>
  <si>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</si>
  <si>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</si>
  <si>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</si>
  <si>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</si>
  <si>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</si>
  <si>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</si>
  <si>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</si>
  <si>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</si>
  <si>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</si>
  <si>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</si>
  <si>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</si>
  <si>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</si>
  <si>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</si>
  <si>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</si>
  <si>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</si>
  <si>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</si>
  <si>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</si>
  <si>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</si>
  <si>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</si>
  <si>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</si>
  <si>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</si>
  <si>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</si>
  <si>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</si>
  <si>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</si>
  <si>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</si>
  <si>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</si>
  <si>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</si>
  <si>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</si>
  <si>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</si>
  <si>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</si>
  <si>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</si>
  <si>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</si>
  <si>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</si>
  <si>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</si>
  <si>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</si>
  <si>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</si>
  <si>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</si>
  <si>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</si>
  <si>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</si>
  <si>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</si>
  <si>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</si>
  <si>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</si>
  <si>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</si>
  <si>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</si>
  <si>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</si>
  <si>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</si>
  <si>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</si>
  <si>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</si>
  <si>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</si>
  <si>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</si>
  <si>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</si>
  <si>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</si>
  <si>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</si>
  <si>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</si>
  <si>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</si>
  <si>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</si>
  <si>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</si>
  <si>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</si>
  <si>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</si>
  <si>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</si>
  <si>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</si>
  <si>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</si>
  <si>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</si>
  <si>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</si>
  <si>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</si>
  <si>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</si>
  <si>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</si>
  <si>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</si>
  <si>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</si>
  <si>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</si>
  <si>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</si>
  <si>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</si>
  <si>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</si>
  <si>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</si>
  <si>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</si>
  <si>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</si>
  <si>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</si>
  <si>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</si>
  <si>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</si>
  <si>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</si>
  <si>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</si>
  <si>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</si>
  <si>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</si>
  <si>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</si>
  <si>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</si>
  <si>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</si>
  <si>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</si>
  <si>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</si>
  <si>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</si>
  <si>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</si>
  <si>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</si>
  <si>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</si>
  <si>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</si>
  <si>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</si>
  <si>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</si>
  <si>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</si>
  <si>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</si>
  <si>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</si>
  <si>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</si>
  <si>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</si>
  <si>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</si>
  <si>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</si>
  <si>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</si>
  <si>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</si>
  <si>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</si>
  <si>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</si>
  <si>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</si>
  <si>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</si>
  <si>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</si>
  <si>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</si>
  <si>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</si>
  <si>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</si>
  <si>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</si>
  <si>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</si>
  <si>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</si>
  <si>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</si>
  <si>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</si>
  <si>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</si>
  <si>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</si>
  <si>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</si>
  <si>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</si>
  <si>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</si>
  <si>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</si>
  <si>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</si>
  <si>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</si>
  <si>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</si>
  <si>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</si>
  <si>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</si>
  <si>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</si>
  <si>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</si>
  <si>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</si>
  <si>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</si>
  <si>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</si>
  <si>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</si>
  <si>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</si>
  <si>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</si>
  <si>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</si>
  <si>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</si>
  <si>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</si>
  <si>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</si>
  <si>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</si>
  <si>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</si>
  <si>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</si>
  <si>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</si>
  <si>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</si>
  <si>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</si>
  <si>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</si>
  <si>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</si>
  <si>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</si>
  <si>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</si>
  <si>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</si>
  <si>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</si>
  <si>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</si>
  <si>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</si>
  <si>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</si>
  <si>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</si>
  <si>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</si>
  <si>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</si>
  <si>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</si>
  <si>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</si>
  <si>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</si>
  <si>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</si>
  <si>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</si>
  <si>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</si>
  <si>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</si>
  <si>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</si>
  <si>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</si>
  <si>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</si>
  <si>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</si>
  <si>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</si>
  <si>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</si>
  <si>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</si>
  <si>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</si>
  <si>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</si>
  <si>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</si>
  <si>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</si>
  <si>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</si>
  <si>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</si>
  <si>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</si>
  <si>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</si>
  <si>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</si>
  <si>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</si>
  <si>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</si>
  <si>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</si>
  <si>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</si>
  <si>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</si>
  <si>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</si>
  <si>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</si>
  <si>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</si>
  <si>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</si>
  <si>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</si>
  <si>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</si>
  <si>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</si>
  <si>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</si>
  <si>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</si>
  <si>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</si>
  <si>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</si>
  <si>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</si>
  <si>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</si>
  <si>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</si>
  <si>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</si>
  <si>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</si>
  <si>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</si>
  <si>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</si>
  <si>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</si>
  <si>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</si>
  <si>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</si>
  <si>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</si>
  <si>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</si>
  <si>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</si>
  <si>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</si>
  <si>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</si>
  <si>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</si>
  <si>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</si>
  <si>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</si>
  <si>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</si>
  <si>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</si>
  <si>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</si>
  <si>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</si>
  <si>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</si>
  <si>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</si>
  <si>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</si>
  <si>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</si>
  <si>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</si>
  <si>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</si>
  <si>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</si>
  <si>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</si>
  <si>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</si>
  <si>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</si>
  <si>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</si>
  <si>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</si>
  <si>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</si>
  <si>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</si>
  <si>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</si>
  <si>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</si>
  <si>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</si>
  <si>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</si>
  <si>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</si>
  <si>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</si>
  <si>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</si>
  <si>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</si>
  <si>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</si>
  <si>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</si>
  <si>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</si>
  <si>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</si>
  <si>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</si>
  <si>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</si>
  <si>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</si>
  <si>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</si>
  <si>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</si>
  <si>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</si>
  <si>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</si>
  <si>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</si>
  <si>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</si>
  <si>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</si>
  <si>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</si>
  <si>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</si>
  <si>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</si>
  <si>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</si>
  <si>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</si>
  <si>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</si>
  <si>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</si>
  <si>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</si>
  <si>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</si>
  <si>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</si>
  <si>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</si>
  <si>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</si>
  <si>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</si>
  <si>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</si>
  <si>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</si>
  <si>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</si>
  <si>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</si>
  <si>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</si>
  <si>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</si>
  <si>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</si>
  <si>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</si>
  <si>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</si>
  <si>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</si>
  <si>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</si>
  <si>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</si>
  <si>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</si>
  <si>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</si>
  <si>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</si>
  <si>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</si>
  <si>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</si>
  <si>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</si>
  <si>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</si>
  <si>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</si>
  <si>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</si>
  <si>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</si>
  <si>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</si>
  <si>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</si>
  <si>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</si>
  <si>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</si>
  <si>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</si>
  <si>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</si>
  <si>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</si>
  <si>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</si>
  <si>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</si>
  <si>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</si>
  <si>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</si>
  <si>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</si>
  <si>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</si>
  <si>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</si>
  <si>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</si>
  <si>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</si>
  <si>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</si>
  <si>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</si>
  <si>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</si>
  <si>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</si>
  <si>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</si>
  <si>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</si>
  <si>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</si>
  <si>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</si>
  <si>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</si>
  <si>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</si>
  <si>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</si>
  <si>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</si>
  <si>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</si>
  <si>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</si>
  <si>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</si>
  <si>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</si>
  <si>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</si>
  <si>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</si>
  <si>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</si>
  <si>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</si>
  <si>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</si>
  <si>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</si>
  <si>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</si>
  <si>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</si>
  <si>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</si>
  <si>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</si>
  <si>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</si>
  <si>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</si>
  <si>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</si>
  <si>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</si>
  <si>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</si>
  <si>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</si>
  <si>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</si>
  <si>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</si>
  <si>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</si>
  <si>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</si>
  <si>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</si>
  <si>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</si>
  <si>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</si>
  <si>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</si>
  <si>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</si>
  <si>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</si>
  <si>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</si>
  <si>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</si>
  <si>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</si>
  <si>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</si>
  <si>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</si>
  <si>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</si>
  <si>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</si>
  <si>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</si>
  <si>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</si>
  <si>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</si>
  <si>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</si>
  <si>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</si>
  <si>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</si>
  <si>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</si>
  <si>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</si>
  <si>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</si>
  <si>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</si>
  <si>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</si>
  <si>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</si>
  <si>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</si>
  <si>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</si>
  <si>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</si>
  <si>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</si>
  <si>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</si>
  <si>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</si>
  <si>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</si>
  <si>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</si>
  <si>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</si>
  <si>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</si>
  <si>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</si>
  <si>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</si>
  <si>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</si>
  <si>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</si>
  <si>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</si>
  <si>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</si>
  <si>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</si>
  <si>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</si>
  <si>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</si>
  <si>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</si>
  <si>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</si>
  <si>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</si>
  <si>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</si>
  <si>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</si>
  <si>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</si>
  <si>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</si>
  <si>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</si>
  <si>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</si>
  <si>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</si>
  <si>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</si>
  <si>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</si>
  <si>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</si>
  <si>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</si>
  <si>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</si>
  <si>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</si>
  <si>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</si>
  <si>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</si>
  <si>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</si>
  <si>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</si>
  <si>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</si>
  <si>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</si>
  <si>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</si>
  <si>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</si>
  <si>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</si>
  <si>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</si>
  <si>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</si>
  <si>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</si>
  <si>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</si>
  <si>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</si>
  <si>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</si>
  <si>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</si>
  <si>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</si>
  <si>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</si>
  <si>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</si>
  <si>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</si>
  <si>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</si>
  <si>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</si>
  <si>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</si>
  <si>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</si>
  <si>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</si>
  <si>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</si>
  <si>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</si>
  <si>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</si>
  <si>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</si>
  <si>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</si>
  <si>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</si>
  <si>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</si>
  <si>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</si>
  <si>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</si>
  <si>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</si>
  <si>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</si>
  <si>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</si>
  <si>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</si>
  <si>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</si>
  <si>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</si>
  <si>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</si>
  <si>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</si>
  <si>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</si>
  <si>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</si>
  <si>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</si>
  <si>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</si>
  <si>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</si>
  <si>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</si>
  <si>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</si>
  <si>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</si>
  <si>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</si>
  <si>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</si>
  <si>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</si>
  <si>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</si>
  <si>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</si>
  <si>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</si>
  <si>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</si>
  <si>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</si>
  <si>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</si>
  <si>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</si>
  <si>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</si>
  <si>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</si>
  <si>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</si>
  <si>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</si>
  <si>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</si>
  <si>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</si>
  <si>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</si>
  <si>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</si>
  <si>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</si>
  <si>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</si>
  <si>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</si>
  <si>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</si>
  <si>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</si>
  <si>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</si>
  <si>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</si>
  <si>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</si>
  <si>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</si>
  <si>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</si>
  <si>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</si>
  <si>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</si>
  <si>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</si>
  <si>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</si>
  <si>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</si>
  <si>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</si>
  <si>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</si>
  <si>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</si>
  <si>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</si>
  <si>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</si>
  <si>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</si>
  <si>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</si>
  <si>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</si>
  <si>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</si>
  <si>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</si>
  <si>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</si>
  <si>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</si>
  <si>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</si>
  <si>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</si>
  <si>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</si>
  <si>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</si>
  <si>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</si>
  <si>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</si>
  <si>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</si>
  <si>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</si>
  <si>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</si>
  <si>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</si>
  <si>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</si>
  <si>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</si>
  <si>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</si>
  <si>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</si>
  <si>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</si>
  <si>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</si>
  <si>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</si>
  <si>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</si>
  <si>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</si>
  <si>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</si>
  <si>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</si>
  <si>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</si>
  <si>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</si>
  <si>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</si>
  <si>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</si>
  <si>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</si>
  <si>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</si>
  <si>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</si>
  <si>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</si>
  <si>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</si>
  <si>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</si>
  <si>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</si>
  <si>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</si>
  <si>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</si>
  <si>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</si>
  <si>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</si>
  <si>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</si>
  <si>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</si>
  <si>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</si>
  <si>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</si>
  <si>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</si>
  <si>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</si>
  <si>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</si>
  <si>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</si>
  <si>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</si>
  <si>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</si>
  <si>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</si>
  <si>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</si>
  <si>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</si>
  <si>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</si>
  <si>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</si>
  <si>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</si>
  <si>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</si>
  <si>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</si>
  <si>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</si>
  <si>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</si>
  <si>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</si>
  <si>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</si>
  <si>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</si>
  <si>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</si>
  <si>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</si>
  <si>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</si>
  <si>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</si>
  <si>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</si>
  <si>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</si>
  <si>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</si>
  <si>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</si>
  <si>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</si>
  <si>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</si>
  <si>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</si>
  <si>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</si>
  <si>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</si>
  <si>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</si>
  <si>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</si>
  <si>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</si>
  <si>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</si>
  <si>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</si>
  <si>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</si>
  <si>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</si>
  <si>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</si>
  <si>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</si>
  <si>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</si>
  <si>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</si>
  <si>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</si>
  <si>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</si>
  <si>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</si>
  <si>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</si>
  <si>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</si>
  <si>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</si>
  <si>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</si>
  <si>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</si>
  <si>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</si>
  <si>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</si>
  <si>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</si>
  <si>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</si>
  <si>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</si>
  <si>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</si>
  <si>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</si>
  <si>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</si>
  <si>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</si>
  <si>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</si>
  <si>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</si>
  <si>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</si>
  <si>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</si>
  <si>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</si>
  <si>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</si>
  <si>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</si>
  <si>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</si>
  <si>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</si>
  <si>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</si>
  <si>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</si>
  <si>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</si>
  <si>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</si>
  <si>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</si>
  <si>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</si>
  <si>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</si>
  <si>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</si>
  <si>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</si>
  <si>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</si>
  <si>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</si>
  <si>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</si>
  <si>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</si>
  <si>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</si>
  <si>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</si>
  <si>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</si>
  <si>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</si>
  <si>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</si>
  <si>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</si>
  <si>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</si>
  <si>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</si>
  <si>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</si>
  <si>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</si>
  <si>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</si>
  <si>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</si>
  <si>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</si>
  <si>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</si>
  <si>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</si>
  <si>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</si>
  <si>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</si>
  <si>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</si>
  <si>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</si>
  <si>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</si>
  <si>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</si>
  <si>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</si>
  <si>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</si>
  <si>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</si>
  <si>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</si>
  <si>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</si>
  <si>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</si>
  <si>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</si>
  <si>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</si>
  <si>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</si>
  <si>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</si>
  <si>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</si>
  <si>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</si>
  <si>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</si>
  <si>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</si>
  <si>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</si>
  <si>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</si>
  <si>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</si>
  <si>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</si>
  <si>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</si>
  <si>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</si>
  <si>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</si>
  <si>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</si>
  <si>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</si>
  <si>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</si>
  <si>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</si>
  <si>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</si>
  <si>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</si>
  <si>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</si>
  <si>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</si>
  <si>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</si>
  <si>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</si>
  <si>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</si>
  <si>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</si>
  <si>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</si>
  <si>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</si>
  <si>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</si>
  <si>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</si>
  <si>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</si>
  <si>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</si>
  <si>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</si>
  <si>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</si>
  <si>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</si>
  <si>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</si>
  <si>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</si>
  <si>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</si>
  <si>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</si>
  <si>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</si>
  <si>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</si>
  <si>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</si>
  <si>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</si>
  <si>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</si>
  <si>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</si>
  <si>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</si>
  <si>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</si>
  <si>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</si>
  <si>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</si>
  <si>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</si>
  <si>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</si>
  <si>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</si>
  <si>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</si>
  <si>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</si>
  <si>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</si>
  <si>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</si>
  <si>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</si>
  <si>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</si>
  <si>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</si>
  <si>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</si>
  <si>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</si>
  <si>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</si>
  <si>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</si>
  <si>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</si>
  <si>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</si>
  <si>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</si>
  <si>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</si>
  <si>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</si>
  <si>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</si>
  <si>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</si>
  <si>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</si>
  <si>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</si>
  <si>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</si>
  <si>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</si>
  <si>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</si>
  <si>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</si>
  <si>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</si>
  <si>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</si>
  <si>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</si>
  <si>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</si>
  <si>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</si>
  <si>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</si>
  <si>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</si>
  <si>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</si>
  <si>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</si>
  <si>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</si>
  <si>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</si>
  <si>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</si>
  <si>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</si>
  <si>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</si>
  <si>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</si>
  <si>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</si>
  <si>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</si>
  <si>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</si>
  <si>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</si>
  <si>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</si>
  <si>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</si>
  <si>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</si>
  <si>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</si>
  <si>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</si>
  <si>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</si>
  <si>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</si>
  <si>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</si>
  <si>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</si>
  <si>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</si>
  <si>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</si>
  <si>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</si>
  <si>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</si>
  <si>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</si>
  <si>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</si>
  <si>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</si>
  <si>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</si>
  <si>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</si>
  <si>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</si>
  <si>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</si>
  <si>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</si>
  <si>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</si>
  <si>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</si>
  <si>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</si>
  <si>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</si>
  <si>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</si>
  <si>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</si>
  <si>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</si>
  <si>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</si>
  <si>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</si>
  <si>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</si>
  <si>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</si>
  <si>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</si>
  <si>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</si>
  <si>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</si>
  <si>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</si>
  <si>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</si>
  <si>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</si>
  <si>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</si>
  <si>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</si>
  <si>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</si>
  <si>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</si>
  <si>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</si>
  <si>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</si>
  <si>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</si>
  <si>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</si>
  <si>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</si>
  <si>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</si>
  <si>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</si>
  <si>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</si>
  <si>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</si>
  <si>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</si>
  <si>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</si>
  <si>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</si>
  <si>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</si>
  <si>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</si>
  <si>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</si>
  <si>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</si>
  <si>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</si>
  <si>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</si>
  <si>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</si>
  <si>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</si>
  <si>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</si>
  <si>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</si>
  <si>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</si>
  <si>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</si>
  <si>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</si>
  <si>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</si>
  <si>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</si>
  <si>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</si>
  <si>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</si>
  <si>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</si>
  <si>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</si>
  <si>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</si>
  <si>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</si>
  <si>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</si>
  <si>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</si>
  <si>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</si>
  <si>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</si>
  <si>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</si>
  <si>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</si>
  <si>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</si>
  <si>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</si>
  <si>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</si>
  <si>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</si>
  <si>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</si>
  <si>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</si>
  <si>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</si>
  <si>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</si>
  <si>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</si>
  <si>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</si>
  <si>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</si>
  <si>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</si>
  <si>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</si>
  <si>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</si>
  <si>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</si>
  <si>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</si>
  <si>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</si>
  <si>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</si>
  <si>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</si>
  <si>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</si>
  <si>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</si>
  <si>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</si>
  <si>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</si>
  <si>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</si>
  <si>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</si>
  <si>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</si>
  <si>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</si>
  <si>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</si>
  <si>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</si>
  <si>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</si>
  <si>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</si>
  <si>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</si>
  <si>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</si>
  <si>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</si>
  <si>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</si>
  <si>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</si>
  <si>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</si>
  <si>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</si>
  <si>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</si>
  <si>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</si>
  <si>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</si>
  <si>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</si>
  <si>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</si>
  <si>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</si>
  <si>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</si>
  <si>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</si>
  <si>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</si>
  <si>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</si>
  <si>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</si>
  <si>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</si>
  <si>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</si>
  <si>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</si>
  <si>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</si>
  <si>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</si>
  <si>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</si>
  <si>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</si>
  <si>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</si>
  <si>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</si>
  <si>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</si>
  <si>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</si>
  <si>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</si>
  <si>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</si>
  <si>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</si>
  <si>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</si>
  <si>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</si>
  <si>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</si>
  <si>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</si>
  <si>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</si>
  <si>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</si>
  <si>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</si>
  <si>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</si>
  <si>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</si>
  <si>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</si>
  <si>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</si>
  <si>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</si>
  <si>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</si>
  <si>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</si>
  <si>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</si>
  <si>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</si>
  <si>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</si>
  <si>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</si>
  <si>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</si>
  <si>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</si>
  <si>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</si>
  <si>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</si>
  <si>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</si>
  <si>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</si>
  <si>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</si>
  <si>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</si>
  <si>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</si>
  <si>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</si>
  <si>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</si>
  <si>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</si>
  <si>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</si>
  <si>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</si>
  <si>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</si>
  <si>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</si>
  <si>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</si>
  <si>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</si>
  <si>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</si>
  <si>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</si>
  <si>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</si>
  <si>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</si>
  <si>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</si>
  <si>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</si>
  <si>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</si>
  <si>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</si>
  <si>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</si>
  <si>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</si>
  <si>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</si>
  <si>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</si>
  <si>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</si>
  <si>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</si>
  <si>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</si>
  <si>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</si>
  <si>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</si>
  <si>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</si>
  <si>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</si>
  <si>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</si>
  <si>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</si>
  <si>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</si>
  <si>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</si>
  <si>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</si>
  <si>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</si>
  <si>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</si>
  <si>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</si>
  <si>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</si>
  <si>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</si>
  <si>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</si>
  <si>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</si>
  <si>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</si>
  <si>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</si>
  <si>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</si>
  <si>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</si>
  <si>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</si>
  <si>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</si>
  <si>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</si>
  <si>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</si>
  <si>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</si>
  <si>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</si>
  <si>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</si>
  <si>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</si>
  <si>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</si>
  <si>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</si>
  <si>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</si>
  <si>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</si>
  <si>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</si>
  <si>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</si>
  <si>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</si>
  <si>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</si>
  <si>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</si>
  <si>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</si>
  <si>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</si>
  <si>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</si>
  <si>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</si>
  <si>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</si>
  <si>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</si>
  <si>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</si>
  <si>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</si>
  <si>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</si>
  <si>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</si>
  <si>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</si>
  <si>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</si>
  <si>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</si>
  <si>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</si>
  <si>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</si>
  <si>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</si>
  <si>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</si>
  <si>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</si>
  <si>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</si>
  <si>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</si>
  <si>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</si>
  <si>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</si>
  <si>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</si>
  <si>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</si>
  <si>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</si>
  <si>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</si>
  <si>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</si>
  <si>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</si>
  <si>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</si>
  <si>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</si>
  <si>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</si>
  <si>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</si>
  <si>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</si>
  <si>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</si>
  <si>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</si>
  <si>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</si>
  <si>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</si>
  <si>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</si>
  <si>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</si>
  <si>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</si>
  <si>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</si>
  <si>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</si>
  <si>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</si>
  <si>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</si>
  <si>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</si>
  <si>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</si>
  <si>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</si>
  <si>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</si>
  <si>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</si>
  <si>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</si>
  <si>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</si>
  <si>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</si>
  <si>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</si>
  <si>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</si>
  <si>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</si>
  <si>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</si>
  <si>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</si>
  <si>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</si>
  <si>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</si>
  <si>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</si>
  <si>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</si>
  <si>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</si>
  <si>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</si>
  <si>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</si>
  <si>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</si>
  <si>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</si>
  <si>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</si>
  <si>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</si>
  <si>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</si>
  <si>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</si>
  <si>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</si>
  <si>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</si>
  <si>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</si>
  <si>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</si>
  <si>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</si>
  <si>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</si>
  <si>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</si>
  <si>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</si>
  <si>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</si>
  <si>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</si>
  <si>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</si>
  <si>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</si>
  <si>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</si>
  <si>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</si>
  <si>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</si>
  <si>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</si>
  <si>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</si>
  <si>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</si>
  <si>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</si>
  <si>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</si>
  <si>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</si>
  <si>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</si>
  <si>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</si>
  <si>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</si>
  <si>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</si>
  <si>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</si>
  <si>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</si>
  <si>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</si>
  <si>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</si>
  <si>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</si>
  <si>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</si>
  <si>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</si>
  <si>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</si>
  <si>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</si>
  <si>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</si>
  <si>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</si>
  <si>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</si>
  <si>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</si>
  <si>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</si>
  <si>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</si>
  <si>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</si>
  <si>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</si>
  <si>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</si>
  <si>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</si>
  <si>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</si>
  <si>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</si>
  <si>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</si>
  <si>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</si>
  <si>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</si>
  <si>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</si>
  <si>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</si>
  <si>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</si>
  <si>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</si>
  <si>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</si>
  <si>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</si>
  <si>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</si>
  <si>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</si>
  <si>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</si>
  <si>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</si>
  <si>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</si>
  <si>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</si>
  <si>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</si>
  <si>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</si>
  <si>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</si>
  <si>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</si>
  <si>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</si>
  <si>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</si>
  <si>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</si>
  <si>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</si>
  <si>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</si>
  <si>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</si>
  <si>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</si>
  <si>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</si>
  <si>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</si>
  <si>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</si>
  <si>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</si>
  <si>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</si>
  <si>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</si>
  <si>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</si>
  <si>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</si>
  <si>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</si>
  <si>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</si>
  <si>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</si>
  <si>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</si>
  <si>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</si>
  <si>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</si>
  <si>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</si>
  <si>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</si>
  <si>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</si>
  <si>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</si>
  <si>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</si>
  <si>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</si>
  <si>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</si>
  <si>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</si>
  <si>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</si>
  <si>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</si>
  <si>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</si>
  <si>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</si>
  <si>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</si>
  <si>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</si>
  <si>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</si>
  <si>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</si>
  <si>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</si>
  <si>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</si>
  <si>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</si>
  <si>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</si>
  <si>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</si>
  <si>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</si>
  <si>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</si>
  <si>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</si>
  <si>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</si>
  <si>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</si>
  <si>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</si>
  <si>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</si>
  <si>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</si>
  <si>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</si>
  <si>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</si>
  <si>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</si>
  <si>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</si>
  <si>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</si>
  <si>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</si>
  <si>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</si>
  <si>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</si>
  <si>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</si>
  <si>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</si>
  <si>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</si>
  <si>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</si>
  <si>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</si>
  <si>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</si>
  <si>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</si>
  <si>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</si>
  <si>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</si>
  <si>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</si>
  <si>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</si>
  <si>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</si>
  <si>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</si>
  <si>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</si>
  <si>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</si>
  <si>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</si>
  <si>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</si>
  <si>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</si>
  <si>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</si>
  <si>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</si>
  <si>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</si>
  <si>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</si>
  <si>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</si>
  <si>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</si>
  <si>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</si>
  <si>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</si>
  <si>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</si>
  <si>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</si>
  <si>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</si>
  <si>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</si>
  <si>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</si>
  <si>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</si>
  <si>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</si>
  <si>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</si>
  <si>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</si>
  <si>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</si>
  <si>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</si>
  <si>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</si>
  <si>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</si>
  <si>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</si>
  <si>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</si>
  <si>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</si>
  <si>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</si>
  <si>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</si>
  <si>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</si>
  <si>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</si>
  <si>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</si>
  <si>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</si>
  <si>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</si>
  <si>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</si>
  <si>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</si>
  <si>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</si>
  <si>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</si>
  <si>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</si>
  <si>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</si>
  <si>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</si>
  <si>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</si>
  <si>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</si>
  <si>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</si>
  <si>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</si>
  <si>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</si>
  <si>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</si>
  <si>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</si>
  <si>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</si>
  <si>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</si>
  <si>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</si>
  <si>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</si>
  <si>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</si>
  <si>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</si>
  <si>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</si>
  <si>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</si>
  <si>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</si>
  <si>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</si>
  <si>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</si>
  <si>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</si>
  <si>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</si>
  <si>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</si>
  <si>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</si>
  <si>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</si>
  <si>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</si>
  <si>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</si>
  <si>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</si>
  <si>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</si>
  <si>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</si>
  <si>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</si>
  <si>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</si>
  <si>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</si>
  <si>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</si>
  <si>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</si>
  <si>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</si>
  <si>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</si>
  <si>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</si>
  <si>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</si>
  <si>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</si>
  <si>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</si>
  <si>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</si>
  <si>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</si>
  <si>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</si>
  <si>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</si>
  <si>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</si>
  <si>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</si>
  <si>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</si>
  <si>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</si>
  <si>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</si>
  <si>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</si>
  <si>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</si>
  <si>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</si>
  <si>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</si>
  <si>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</si>
  <si>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</si>
  <si>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</si>
  <si>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</si>
  <si>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</si>
  <si>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</si>
  <si>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</si>
  <si>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</si>
  <si>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</si>
  <si>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</si>
  <si>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</si>
  <si>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</si>
  <si>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</si>
  <si>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</si>
  <si>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</si>
  <si>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</si>
  <si>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</si>
  <si>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</si>
  <si>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</si>
  <si>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</si>
  <si>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</si>
  <si>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</si>
  <si>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</si>
  <si>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</si>
  <si>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</si>
  <si>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</si>
  <si>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</si>
  <si>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</si>
  <si>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</si>
  <si>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</si>
  <si>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</si>
  <si>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</si>
  <si>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</si>
  <si>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</si>
  <si>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</si>
  <si>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</si>
  <si>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</si>
  <si>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</si>
  <si>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</si>
  <si>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</si>
  <si>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</si>
  <si>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</si>
  <si>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</si>
  <si>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</si>
  <si>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</si>
  <si>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</si>
  <si>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</si>
  <si>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</si>
  <si>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</si>
  <si>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</si>
  <si>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</si>
  <si>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</si>
  <si>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</si>
  <si>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</si>
  <si>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</si>
  <si>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</si>
  <si>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</si>
  <si>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</si>
  <si>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</si>
  <si>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</si>
  <si>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</si>
  <si>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</si>
  <si>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</si>
  <si>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</si>
  <si>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</si>
  <si>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</si>
  <si>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</si>
  <si>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</si>
  <si>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</si>
  <si>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</si>
  <si>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</si>
  <si>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</si>
  <si>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</si>
  <si>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</si>
  <si>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</si>
  <si>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</si>
  <si>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</si>
  <si>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</si>
  <si>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</si>
  <si>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</si>
  <si>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</si>
  <si>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</si>
  <si>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</si>
  <si>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</si>
  <si>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</si>
  <si>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</si>
  <si>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</si>
  <si>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</si>
  <si>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</si>
  <si>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</si>
  <si>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</si>
  <si>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</si>
  <si>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</si>
  <si>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</si>
  <si>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</si>
  <si>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</si>
  <si>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</si>
  <si>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</si>
  <si>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</si>
  <si>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</si>
  <si>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</si>
  <si>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</si>
  <si>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</si>
  <si>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</si>
  <si>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</si>
  <si>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</si>
  <si>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</si>
  <si>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</si>
  <si>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</si>
  <si>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</si>
  <si>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</si>
  <si>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</si>
  <si>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</si>
  <si>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</si>
  <si>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</si>
  <si>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</si>
  <si>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</si>
  <si>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</si>
  <si>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</si>
  <si>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</si>
  <si>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</si>
  <si>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</si>
  <si>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</si>
  <si>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</si>
  <si>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</si>
  <si>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</si>
  <si>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</si>
  <si>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</si>
  <si>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</si>
  <si>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</si>
  <si>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</si>
  <si>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</si>
  <si>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</si>
  <si>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</si>
  <si>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</si>
  <si>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</si>
  <si>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</si>
  <si>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</si>
  <si>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</si>
  <si>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</si>
  <si>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</si>
  <si>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</si>
  <si>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</si>
  <si>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</si>
  <si>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</si>
  <si>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</si>
  <si>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</si>
  <si>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</si>
  <si>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</si>
  <si>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</si>
  <si>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</si>
  <si>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</si>
  <si>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</si>
  <si>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</si>
  <si>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</si>
  <si>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</si>
  <si>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</si>
  <si>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</si>
  <si>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</si>
  <si>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</si>
  <si>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</si>
  <si>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</si>
  <si>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</si>
  <si>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</si>
  <si>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</si>
  <si>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</si>
  <si>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</si>
  <si>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</si>
  <si>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</si>
  <si>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</si>
  <si>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</si>
  <si>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</si>
  <si>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</si>
  <si>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</si>
  <si>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</si>
  <si>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</si>
  <si>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</si>
  <si>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</si>
  <si>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</si>
  <si>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</si>
  <si>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</si>
  <si>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</si>
  <si>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</si>
  <si>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</si>
  <si>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</si>
  <si>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</si>
  <si>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</si>
  <si>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</si>
  <si>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</si>
  <si>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</si>
  <si>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</si>
  <si>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</si>
  <si>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</si>
  <si>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</si>
  <si>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</si>
  <si>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</si>
  <si>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</si>
  <si>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</si>
  <si>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</si>
  <si>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</si>
  <si>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</si>
  <si>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</si>
  <si>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</si>
  <si>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</si>
  <si>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</si>
  <si>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</si>
  <si>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</si>
  <si>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</si>
  <si>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</si>
  <si>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</si>
  <si>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</si>
  <si>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</si>
  <si>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</si>
  <si>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</si>
  <si>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</si>
  <si>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</si>
  <si>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</si>
  <si>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</si>
  <si>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</si>
  <si>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</si>
  <si>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</si>
  <si>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</si>
  <si>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</si>
  <si>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</si>
  <si>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</si>
  <si>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</si>
  <si>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</si>
  <si>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</si>
  <si>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</si>
  <si>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</si>
  <si>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</si>
  <si>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</si>
  <si>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</si>
  <si>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</si>
  <si>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</si>
  <si>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</si>
  <si>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</si>
  <si>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</si>
  <si>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</si>
  <si>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</si>
  <si>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</si>
  <si>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</si>
  <si>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</si>
  <si>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</si>
  <si>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</si>
  <si>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</si>
  <si>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</si>
  <si>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</si>
  <si>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</si>
  <si>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</si>
  <si>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</si>
  <si>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</si>
  <si>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</si>
  <si>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</si>
  <si>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</si>
  <si>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</si>
  <si>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</si>
  <si>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</si>
  <si>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</si>
  <si>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</si>
  <si>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</si>
  <si>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</si>
  <si>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</si>
  <si>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</si>
  <si>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</si>
  <si>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</si>
  <si>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</si>
  <si>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</si>
  <si>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</si>
  <si>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</si>
  <si>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</si>
  <si>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</si>
  <si>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</si>
  <si>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</si>
  <si>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</si>
  <si>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</si>
  <si>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</si>
  <si>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</si>
  <si>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</si>
  <si>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</si>
  <si>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</si>
  <si>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</si>
  <si>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</si>
  <si>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</si>
  <si>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</si>
  <si>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</si>
  <si>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</si>
  <si>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</si>
  <si>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</si>
  <si>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</si>
  <si>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</si>
  <si>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</si>
  <si>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</si>
  <si>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</si>
  <si>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</si>
  <si>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</si>
  <si>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</si>
  <si>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</si>
  <si>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</si>
  <si>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</si>
  <si>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</si>
  <si>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</si>
  <si>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</si>
  <si>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</si>
  <si>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</si>
  <si>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</si>
  <si>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</si>
  <si>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</si>
  <si>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</si>
  <si>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</si>
  <si>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</si>
  <si>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</si>
  <si>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</si>
  <si>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</si>
  <si>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</si>
  <si>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</si>
  <si>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</si>
  <si>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</si>
  <si>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</si>
  <si>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</si>
  <si>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</si>
  <si>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</si>
  <si>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</si>
  <si>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</si>
  <si>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</si>
  <si>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</si>
  <si>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</si>
  <si>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</si>
  <si>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</si>
  <si>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</si>
  <si>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</si>
  <si>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</si>
  <si>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</si>
  <si>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</si>
  <si>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</si>
  <si>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</si>
  <si>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</si>
  <si>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</si>
  <si>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</si>
  <si>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</si>
  <si>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</si>
  <si>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</si>
  <si>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</si>
  <si>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</si>
  <si>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</si>
  <si>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</si>
  <si>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</si>
  <si>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</si>
  <si>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</si>
  <si>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</si>
  <si>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</si>
  <si>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</si>
  <si>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</si>
  <si>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</si>
  <si>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</si>
  <si>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</si>
  <si>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</si>
  <si>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</si>
  <si>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</si>
  <si>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</si>
  <si>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</si>
  <si>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</si>
  <si>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</si>
  <si>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</si>
  <si>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</si>
  <si>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</si>
  <si>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</si>
  <si>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</si>
  <si>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</si>
  <si>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</si>
  <si>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</si>
  <si>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</si>
  <si>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</si>
  <si>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</si>
  <si>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</si>
  <si>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</si>
  <si>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</si>
  <si>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</si>
  <si>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</si>
  <si>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</si>
  <si>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</si>
  <si>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</si>
  <si>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</si>
  <si>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</si>
  <si>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</si>
  <si>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</si>
  <si>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</si>
  <si>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</si>
  <si>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</si>
  <si>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</si>
  <si>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</si>
  <si>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</si>
  <si>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</si>
  <si>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</si>
  <si>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</si>
  <si>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</si>
  <si>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</si>
  <si>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</si>
  <si>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</si>
  <si>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</si>
  <si>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</si>
  <si>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</si>
  <si>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</si>
  <si>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</si>
  <si>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</si>
  <si>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</si>
  <si>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</si>
  <si>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</si>
  <si>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</si>
  <si>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</si>
  <si>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</si>
  <si>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</si>
  <si>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</si>
  <si>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</si>
  <si>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</si>
  <si>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</si>
  <si>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</si>
  <si>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</si>
  <si>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</si>
  <si>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</si>
  <si>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</si>
  <si>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</si>
  <si>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</si>
  <si>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</si>
  <si>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</si>
  <si>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</si>
  <si>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</si>
  <si>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</si>
  <si>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</si>
  <si>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</si>
  <si>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</si>
  <si>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</si>
  <si>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</si>
  <si>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</si>
  <si>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</si>
  <si>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</si>
  <si>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</si>
  <si>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</si>
  <si>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</si>
  <si>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</si>
  <si>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</si>
  <si>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</si>
  <si>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</si>
  <si>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</si>
  <si>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</si>
  <si>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</si>
  <si>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</si>
  <si>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</si>
  <si>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</si>
  <si>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</si>
  <si>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</si>
  <si>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</si>
  <si>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</si>
  <si>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</si>
  <si>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</si>
  <si>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</si>
  <si>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</si>
  <si>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</si>
  <si>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</si>
  <si>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</si>
  <si>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</si>
  <si>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</si>
  <si>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</si>
  <si>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</si>
  <si>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</si>
  <si>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</si>
  <si>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</si>
  <si>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</si>
  <si>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</si>
  <si>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</si>
  <si>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</si>
  <si>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</si>
  <si>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</si>
  <si>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</si>
  <si>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</si>
  <si>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</si>
  <si>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</si>
  <si>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</si>
  <si>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</si>
  <si>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</si>
  <si>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</si>
  <si>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</si>
  <si>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</si>
  <si>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</si>
  <si>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</si>
  <si>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</si>
  <si>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</si>
  <si>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</si>
  <si>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</si>
  <si>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</si>
  <si>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</si>
  <si>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</si>
  <si>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</si>
  <si>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</si>
  <si>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</si>
  <si>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</si>
  <si>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</si>
  <si>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</si>
  <si>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</si>
  <si>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</si>
  <si>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</si>
  <si>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</si>
  <si>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</si>
  <si>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</si>
  <si>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</si>
  <si>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</si>
  <si>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</si>
  <si>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</si>
  <si>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</si>
  <si>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</si>
  <si>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</si>
  <si>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</si>
  <si>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</si>
  <si>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</si>
  <si>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</si>
  <si>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</si>
  <si>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</si>
  <si>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</si>
  <si>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</si>
  <si>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</si>
  <si>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</si>
  <si>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</si>
  <si>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</si>
  <si>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</si>
  <si>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</si>
  <si>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</si>
  <si>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</si>
  <si>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</si>
  <si>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</si>
  <si>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</si>
  <si>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</si>
  <si>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</si>
  <si>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</si>
  <si>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</si>
  <si>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</si>
  <si>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</si>
  <si>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</si>
  <si>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</si>
  <si>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</si>
  <si>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</si>
  <si>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</si>
  <si>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</si>
  <si>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</si>
  <si>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</si>
  <si>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</si>
  <si>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</si>
  <si>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</si>
  <si>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</si>
  <si>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</si>
  <si>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</si>
  <si>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</si>
  <si>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</si>
  <si>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</si>
  <si>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</si>
  <si>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</si>
  <si>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</si>
  <si>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</si>
  <si>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</si>
  <si>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</si>
  <si>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</si>
  <si>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</si>
  <si>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</si>
  <si>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</si>
  <si>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</si>
  <si>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</si>
  <si>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</si>
  <si>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</si>
  <si>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</si>
  <si>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</si>
  <si>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</si>
  <si>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</si>
  <si>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</si>
  <si>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</si>
  <si>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</si>
  <si>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</si>
  <si>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</si>
  <si>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</si>
  <si>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</si>
  <si>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</si>
  <si>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</si>
  <si>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</si>
  <si>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</si>
  <si>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</si>
  <si>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</si>
  <si>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</si>
  <si>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</si>
  <si>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</si>
  <si>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</si>
  <si>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</si>
  <si>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</si>
  <si>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</si>
  <si>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</si>
  <si>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</si>
  <si>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</si>
  <si>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</si>
  <si>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</si>
  <si>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</si>
  <si>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</si>
  <si>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</si>
  <si>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</si>
  <si>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</si>
  <si>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</si>
  <si>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</si>
  <si>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</si>
  <si>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</si>
  <si>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</si>
  <si>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</si>
  <si>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</si>
  <si>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</si>
  <si>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</si>
  <si>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</si>
  <si>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</si>
  <si>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</si>
  <si>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</si>
  <si>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</si>
  <si>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</si>
  <si>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</si>
  <si>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</si>
  <si>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</si>
  <si>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</si>
  <si>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</si>
  <si>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</si>
  <si>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</si>
  <si>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</si>
  <si>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</si>
  <si>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</si>
  <si>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</si>
  <si>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</si>
  <si>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</si>
  <si>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</si>
  <si>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</si>
  <si>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</si>
  <si>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</si>
  <si>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</si>
  <si>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</si>
  <si>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</si>
  <si>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</si>
  <si>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</si>
  <si>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</si>
  <si>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</si>
  <si>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</si>
  <si>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</si>
  <si>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</si>
  <si>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</si>
  <si>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</si>
  <si>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</si>
  <si>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</si>
  <si>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</si>
  <si>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</si>
  <si>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</si>
  <si>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</si>
  <si>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</si>
  <si>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</si>
  <si>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</si>
  <si>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</si>
  <si>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</si>
  <si>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</si>
  <si>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</si>
  <si>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</si>
  <si>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</si>
  <si>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</si>
  <si>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</si>
  <si>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</si>
  <si>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</si>
  <si>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</si>
  <si>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</si>
  <si>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</si>
  <si>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</si>
  <si>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</si>
  <si>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</si>
  <si>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</si>
  <si>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</si>
  <si>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</si>
  <si>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</si>
  <si>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</si>
  <si>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</si>
  <si>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</si>
  <si>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</si>
  <si>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</si>
  <si>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</si>
  <si>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</si>
  <si>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</si>
  <si>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</si>
  <si>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</si>
  <si>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</si>
  <si>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</si>
  <si>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</si>
  <si>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</si>
  <si>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</si>
  <si>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</si>
  <si>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</si>
  <si>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</si>
  <si>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</si>
  <si>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</si>
  <si>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</si>
  <si>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</si>
  <si>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</si>
  <si>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</si>
  <si>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</si>
  <si>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</si>
  <si>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</si>
  <si>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</si>
  <si>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</si>
  <si>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</si>
  <si>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</si>
  <si>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</si>
  <si>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</si>
  <si>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</si>
  <si>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</si>
  <si>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</si>
  <si>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</si>
  <si>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</si>
  <si>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</si>
  <si>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</si>
  <si>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</si>
  <si>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</si>
  <si>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</si>
  <si>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</si>
  <si>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</si>
  <si>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</si>
  <si>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</si>
  <si>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</si>
  <si>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</si>
  <si>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</si>
  <si>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</si>
  <si>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</si>
  <si>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</si>
  <si>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</si>
  <si>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</si>
  <si>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</si>
  <si>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</si>
  <si>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</si>
  <si>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</si>
  <si>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</si>
  <si>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</si>
  <si>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</si>
  <si>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</si>
  <si>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</si>
  <si>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</si>
  <si>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</si>
  <si>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</si>
  <si>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</si>
  <si>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</si>
  <si>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</si>
  <si>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</si>
  <si>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</si>
  <si>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</si>
  <si>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</si>
  <si>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</si>
  <si>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</si>
  <si>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</si>
  <si>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</si>
  <si>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</si>
  <si>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</si>
  <si>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</si>
  <si>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</si>
  <si>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</si>
  <si>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</si>
  <si>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</si>
  <si>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</si>
  <si>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</si>
  <si>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</si>
  <si>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</si>
  <si>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</si>
  <si>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</si>
  <si>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</si>
  <si>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</si>
  <si>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</si>
  <si>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</si>
  <si>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</si>
  <si>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</si>
  <si>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</si>
  <si>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</si>
  <si>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</si>
  <si>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</si>
  <si>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</si>
  <si>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</si>
  <si>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</si>
  <si>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</si>
  <si>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</si>
  <si>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</si>
  <si>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</si>
  <si>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</si>
  <si>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</si>
  <si>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</si>
  <si>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</si>
  <si>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</si>
  <si>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</si>
  <si>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</si>
  <si>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</si>
  <si>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</si>
  <si>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</si>
  <si>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</si>
  <si>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</si>
  <si>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</si>
  <si>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</si>
  <si>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</si>
  <si>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</si>
  <si>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</si>
  <si>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</si>
  <si>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</si>
  <si>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</si>
  <si>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</si>
  <si>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</si>
  <si>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</si>
  <si>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</si>
  <si>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</si>
  <si>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</si>
  <si>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</si>
  <si>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</si>
  <si>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</si>
  <si>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</si>
  <si>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</si>
  <si>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</si>
  <si>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</si>
  <si>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</si>
  <si>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</si>
  <si>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</si>
  <si>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</si>
  <si>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</si>
  <si>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</si>
  <si>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</si>
  <si>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</si>
  <si>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</si>
  <si>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</si>
  <si>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</si>
  <si>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</si>
  <si>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</si>
  <si>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</si>
  <si>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</si>
  <si>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</si>
  <si>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</si>
  <si>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</si>
  <si>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</si>
  <si>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</si>
  <si>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</si>
  <si>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</si>
  <si>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</si>
  <si>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</si>
  <si>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</si>
  <si>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</si>
  <si>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</si>
  <si>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</si>
  <si>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</si>
  <si>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</si>
  <si>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</si>
  <si>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</si>
  <si>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</si>
  <si>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</si>
  <si>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</si>
  <si>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</si>
  <si>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</si>
  <si>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</si>
  <si>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</si>
  <si>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</si>
  <si>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</si>
  <si>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</si>
  <si>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</si>
  <si>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</si>
  <si>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</si>
  <si>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</si>
  <si>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</si>
  <si>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</si>
  <si>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</si>
  <si>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</si>
  <si>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</si>
  <si>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</si>
  <si>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</si>
  <si>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</si>
  <si>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</si>
  <si>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</si>
  <si>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</si>
  <si>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</si>
  <si>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</si>
  <si>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</si>
  <si>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</si>
  <si>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</si>
  <si>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</si>
  <si>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</si>
  <si>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</si>
  <si>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</si>
  <si>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</si>
  <si>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</si>
  <si>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</si>
  <si>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</si>
  <si>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</si>
  <si>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</si>
  <si>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</si>
  <si>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</si>
  <si>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</si>
  <si>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</si>
  <si>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</si>
  <si>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</si>
  <si>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</si>
  <si>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</si>
  <si>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</si>
  <si>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</si>
  <si>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</si>
  <si>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</si>
  <si>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</si>
  <si>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</si>
  <si>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</si>
  <si>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</si>
  <si>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</si>
  <si>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</si>
  <si>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</si>
  <si>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</si>
  <si>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</si>
  <si>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</si>
  <si>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</si>
  <si>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</si>
  <si>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</si>
  <si>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</si>
  <si>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</si>
  <si>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</si>
  <si>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</si>
  <si>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</si>
  <si>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</si>
  <si>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</si>
  <si>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</si>
  <si>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</si>
  <si>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</si>
  <si>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</si>
  <si>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</si>
  <si>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</si>
  <si>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</si>
  <si>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</si>
  <si>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</si>
  <si>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</si>
  <si>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</si>
  <si>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</si>
  <si>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</si>
  <si>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</si>
  <si>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</si>
  <si>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</si>
  <si>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</si>
  <si>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</si>
  <si>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</si>
  <si>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</si>
  <si>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</si>
  <si>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</si>
  <si>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</si>
  <si>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</si>
  <si>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</si>
  <si>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</si>
  <si>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</si>
  <si>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</si>
  <si>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</si>
  <si>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</si>
  <si>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</si>
  <si>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</si>
  <si>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</si>
  <si>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</si>
  <si>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</si>
  <si>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</si>
  <si>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</si>
  <si>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</si>
  <si>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</si>
  <si>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</si>
  <si>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</si>
  <si>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</si>
  <si>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</si>
  <si>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</si>
  <si>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</si>
  <si>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</si>
  <si>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</si>
  <si>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</si>
  <si>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</si>
  <si>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</si>
  <si>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</si>
  <si>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</si>
  <si>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</si>
  <si>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</si>
  <si>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</si>
  <si>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</si>
  <si>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</si>
  <si>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</si>
  <si>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</si>
  <si>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</si>
  <si>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</si>
  <si>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</si>
  <si>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</si>
  <si>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</si>
  <si>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</si>
  <si>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</si>
  <si>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</si>
  <si>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</si>
  <si>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</si>
  <si>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</si>
  <si>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</si>
  <si>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</si>
  <si>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</si>
  <si>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</si>
  <si>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</si>
  <si>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</si>
  <si>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</si>
  <si>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</si>
  <si>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</si>
  <si>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</si>
  <si>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</si>
  <si>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</si>
  <si>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</si>
  <si>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</si>
  <si>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</si>
  <si>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</si>
  <si>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</si>
  <si>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</si>
  <si>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</si>
  <si>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</si>
  <si>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</si>
  <si>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</si>
  <si>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</si>
  <si>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</si>
  <si>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</si>
  <si>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</si>
  <si>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</si>
  <si>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</si>
  <si>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</si>
  <si>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</si>
  <si>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</si>
  <si>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</si>
  <si>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</si>
  <si>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</si>
  <si>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</si>
  <si>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</si>
  <si>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</si>
  <si>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</si>
  <si>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</si>
  <si>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</si>
  <si>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</si>
  <si>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</si>
  <si>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</si>
  <si>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</si>
  <si>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</si>
  <si>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</si>
  <si>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</si>
  <si>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</si>
  <si>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</si>
  <si>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</si>
  <si>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</si>
  <si>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</si>
  <si>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</si>
  <si>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</si>
  <si>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</si>
  <si>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</si>
  <si>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</si>
  <si>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</si>
  <si>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</si>
  <si>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</si>
  <si>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</si>
  <si>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</si>
  <si>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</si>
  <si>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</si>
  <si>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</si>
  <si>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</si>
  <si>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</si>
  <si>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</si>
  <si>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</si>
  <si>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</si>
  <si>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</si>
  <si>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</si>
  <si>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</si>
  <si>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</si>
  <si>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</si>
  <si>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</si>
  <si>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</si>
  <si>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</si>
  <si>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</si>
  <si>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</si>
  <si>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</si>
  <si>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</si>
  <si>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</si>
  <si>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</si>
  <si>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</si>
  <si>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</si>
  <si>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</si>
  <si>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</si>
  <si>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</si>
  <si>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</si>
  <si>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</si>
  <si>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</si>
  <si>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</si>
  <si>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</si>
  <si>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</si>
  <si>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</si>
  <si>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</si>
  <si>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</si>
  <si>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</si>
  <si>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</si>
  <si>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</si>
  <si>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</si>
  <si>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</si>
  <si>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</si>
  <si>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</si>
  <si>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</si>
  <si>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</si>
  <si>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</si>
  <si>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</si>
  <si>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</si>
  <si>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</si>
  <si>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</si>
  <si>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</si>
  <si>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</si>
  <si>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</si>
  <si>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</si>
  <si>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</si>
  <si>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</si>
  <si>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</si>
  <si>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</si>
  <si>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</si>
  <si>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</si>
  <si>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</si>
  <si>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</si>
  <si>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</si>
  <si>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</si>
  <si>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</si>
  <si>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</si>
  <si>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</si>
  <si>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</si>
  <si>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</si>
  <si>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</si>
  <si>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</si>
  <si>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</si>
  <si>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</si>
  <si>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</si>
  <si>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</si>
  <si>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</si>
  <si>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</si>
  <si>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</si>
  <si>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</si>
  <si>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</si>
  <si>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</si>
  <si>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</si>
  <si>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</si>
  <si>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</si>
  <si>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</si>
  <si>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</si>
  <si>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</si>
  <si>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</si>
  <si>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</si>
  <si>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</si>
  <si>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</si>
  <si>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</si>
  <si>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</si>
  <si>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</si>
  <si>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</si>
  <si>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</si>
  <si>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</si>
  <si>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</si>
  <si>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</si>
  <si>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</si>
  <si>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</si>
  <si>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</si>
  <si>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</si>
  <si>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</si>
  <si>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</si>
  <si>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</si>
  <si>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</si>
  <si>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</si>
  <si>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</si>
  <si>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</si>
  <si>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</si>
  <si>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</si>
  <si>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</si>
  <si>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</si>
  <si>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</si>
  <si>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</si>
  <si>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</si>
  <si>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</si>
  <si>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</si>
  <si>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</si>
  <si>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</si>
  <si>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</si>
  <si>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</si>
  <si>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</si>
  <si>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</si>
  <si>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</si>
  <si>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</si>
  <si>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</si>
  <si>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</si>
  <si>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</si>
  <si>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</si>
  <si>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</si>
  <si>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</si>
  <si>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</si>
  <si>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</si>
  <si>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</si>
  <si>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</si>
  <si>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</si>
  <si>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</si>
  <si>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</si>
  <si>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</si>
  <si>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</si>
  <si>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</si>
  <si>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</si>
  <si>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</si>
  <si>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</si>
  <si>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</si>
  <si>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</si>
  <si>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</si>
  <si>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</si>
  <si>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</si>
  <si>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</si>
  <si>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</si>
  <si>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</si>
  <si>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</si>
  <si>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</si>
  <si>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</si>
  <si>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</si>
  <si>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</si>
  <si>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</si>
  <si>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</si>
  <si>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</si>
  <si>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</si>
  <si>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</si>
  <si>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</si>
  <si>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</si>
  <si>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</si>
  <si>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</si>
  <si>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</si>
  <si>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</si>
  <si>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</si>
  <si>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</si>
  <si>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</si>
  <si>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</si>
  <si>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</si>
  <si>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</si>
  <si>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</si>
  <si>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</si>
  <si>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</si>
  <si>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</si>
  <si>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</si>
  <si>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</si>
  <si>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</si>
  <si>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</si>
  <si>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</si>
  <si>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</si>
  <si>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</si>
  <si>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</si>
  <si>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</si>
  <si>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</si>
  <si>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</si>
  <si>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</si>
  <si>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</si>
  <si>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</si>
  <si>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</si>
  <si>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</si>
  <si>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</si>
  <si>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</si>
  <si>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</si>
  <si>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</si>
  <si>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</si>
  <si>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</si>
  <si>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</si>
  <si>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</si>
  <si>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</si>
  <si>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</si>
  <si>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</si>
  <si>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</si>
  <si>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</si>
  <si>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</si>
  <si>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</si>
  <si>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</si>
  <si>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</si>
  <si>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</si>
  <si>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</si>
  <si>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</si>
  <si>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</si>
  <si>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</si>
  <si>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</si>
  <si>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</si>
  <si>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</si>
  <si>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</si>
  <si>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</si>
  <si>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</si>
  <si>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</si>
  <si>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</si>
  <si>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</si>
  <si>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</si>
  <si>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</si>
  <si>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</si>
  <si>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</si>
  <si>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</si>
  <si>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</si>
  <si>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</si>
  <si>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</si>
  <si>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</si>
  <si>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</si>
  <si>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</si>
  <si>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</si>
  <si>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</si>
  <si>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</si>
  <si>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</si>
  <si>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</si>
  <si>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</si>
  <si>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</si>
  <si>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</si>
  <si>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</si>
  <si>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</si>
  <si>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</si>
  <si>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</si>
  <si>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</si>
  <si>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</si>
  <si>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</si>
  <si>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</si>
  <si>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</si>
  <si>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</si>
  <si>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</si>
  <si>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</si>
  <si>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</si>
  <si>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</si>
  <si>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</si>
  <si>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</si>
  <si>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</si>
  <si>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</si>
  <si>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</si>
  <si>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</si>
  <si>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</si>
  <si>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</si>
  <si>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</si>
  <si>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</si>
  <si>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</si>
  <si>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</si>
  <si>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</si>
  <si>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</si>
  <si>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</si>
  <si>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</si>
  <si>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</si>
  <si>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</si>
  <si>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</si>
  <si>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</si>
  <si>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</si>
  <si>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</si>
  <si>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</si>
  <si>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</si>
  <si>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</si>
  <si>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</si>
  <si>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</si>
  <si>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</si>
  <si>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</si>
  <si>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</si>
  <si>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</si>
  <si>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</si>
  <si>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</si>
  <si>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</si>
  <si>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</si>
  <si>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</si>
  <si>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</si>
  <si>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</si>
  <si>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</si>
  <si>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</si>
  <si>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</si>
  <si>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</si>
  <si>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</si>
  <si>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</si>
  <si>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</si>
  <si>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</si>
  <si>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</si>
  <si>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</si>
  <si>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</si>
  <si>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</si>
  <si>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</si>
  <si>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</si>
  <si>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</si>
  <si>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</si>
  <si>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</si>
  <si>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</si>
  <si>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</si>
  <si>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</si>
  <si>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</si>
  <si>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</si>
  <si>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</si>
  <si>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</si>
  <si>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</si>
  <si>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</si>
  <si>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</si>
  <si>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</si>
  <si>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</si>
  <si>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</si>
  <si>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</si>
  <si>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</si>
  <si>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</si>
  <si>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</si>
  <si>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</si>
  <si>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</si>
  <si>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</si>
  <si>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</si>
  <si>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</si>
  <si>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</si>
  <si>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</si>
  <si>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</si>
  <si>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</si>
  <si>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</si>
  <si>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</si>
  <si>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</si>
  <si>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</si>
  <si>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</si>
  <si>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</si>
  <si>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</si>
  <si>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</si>
  <si>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</si>
  <si>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</si>
  <si>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</si>
  <si>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</si>
  <si>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</si>
  <si>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</si>
  <si>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</si>
  <si>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</si>
  <si>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</si>
  <si>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</si>
  <si>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</si>
  <si>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</si>
  <si>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</si>
  <si>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</si>
  <si>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</si>
  <si>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</si>
  <si>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</si>
  <si>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</si>
  <si>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</si>
  <si>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</si>
  <si>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</si>
  <si>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</si>
  <si>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</si>
  <si>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</si>
  <si>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</si>
  <si>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</si>
  <si>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</si>
  <si>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</si>
  <si>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</si>
  <si>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</si>
  <si>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</si>
  <si>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</si>
  <si>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</si>
  <si>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</si>
  <si>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</si>
  <si>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</si>
  <si>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</si>
  <si>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</si>
  <si>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</si>
  <si>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</si>
  <si>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</si>
  <si>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</si>
  <si>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</si>
  <si>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</si>
  <si>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</si>
  <si>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</si>
  <si>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</si>
  <si>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</si>
  <si>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</si>
  <si>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</si>
  <si>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</si>
  <si>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</si>
  <si>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</si>
  <si>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</si>
  <si>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</si>
  <si>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</si>
  <si>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</si>
  <si>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</si>
  <si>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</si>
  <si>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</si>
  <si>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</si>
  <si>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</si>
  <si>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</si>
  <si>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</si>
  <si>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</si>
  <si>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</si>
  <si>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</si>
  <si>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</si>
  <si>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</si>
  <si>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</si>
  <si>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</si>
  <si>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</si>
  <si>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</si>
  <si>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</si>
  <si>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</si>
  <si>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</si>
  <si>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</si>
  <si>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</si>
  <si>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</si>
  <si>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</si>
  <si>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</si>
  <si>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</si>
  <si>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</si>
  <si>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</si>
  <si>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</si>
  <si>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</si>
  <si>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</si>
  <si>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</si>
  <si>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</si>
  <si>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</si>
  <si>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</si>
  <si>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</si>
  <si>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</si>
  <si>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</si>
  <si>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</si>
  <si>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</si>
  <si>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</si>
  <si>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</si>
  <si>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</si>
  <si>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</si>
  <si>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</si>
  <si>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</si>
  <si>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</si>
  <si>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</si>
  <si>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</si>
  <si>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</si>
  <si>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</si>
  <si>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</si>
  <si>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</si>
  <si>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</si>
  <si>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</si>
  <si>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</si>
  <si>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</si>
  <si>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</si>
  <si>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</si>
  <si>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</si>
  <si>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</si>
  <si>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</si>
  <si>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</si>
  <si>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</si>
  <si>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</si>
  <si>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</si>
  <si>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</si>
  <si>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</si>
  <si>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</si>
  <si>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</si>
  <si>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</si>
  <si>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</si>
  <si>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</si>
  <si>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</si>
  <si>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</si>
  <si>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</si>
  <si>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</si>
  <si>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</si>
  <si>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</si>
  <si>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</si>
  <si>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</si>
  <si>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</si>
  <si>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</si>
  <si>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</si>
  <si>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</si>
  <si>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</si>
  <si>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</si>
  <si>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</si>
  <si>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</si>
  <si>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</si>
  <si>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</si>
  <si>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</si>
  <si>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</si>
  <si>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</si>
  <si>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</si>
  <si>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</si>
  <si>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</si>
  <si>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</si>
  <si>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</si>
  <si>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</si>
  <si>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</si>
  <si>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</si>
  <si>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</si>
  <si>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</si>
  <si>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</si>
  <si>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</si>
  <si>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</si>
  <si>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</si>
  <si>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</si>
  <si>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</si>
  <si>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</si>
  <si>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</si>
  <si>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</si>
  <si>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</si>
  <si>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</si>
  <si>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</si>
  <si>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</si>
  <si>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</si>
  <si>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</si>
  <si>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</si>
  <si>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</si>
  <si>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</si>
  <si>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</si>
  <si>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</si>
  <si>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</si>
  <si>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</si>
  <si>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</si>
  <si>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</si>
  <si>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</si>
  <si>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</si>
  <si>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</si>
  <si>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</si>
  <si>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</si>
  <si>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</si>
  <si>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</si>
  <si>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</si>
  <si>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</si>
  <si>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</si>
  <si>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</si>
  <si>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</si>
  <si>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</si>
  <si>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</si>
  <si>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</si>
  <si>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</si>
  <si>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</si>
  <si>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</si>
  <si>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</si>
  <si>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</si>
  <si>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</si>
  <si>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</si>
  <si>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</si>
  <si>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</si>
  <si>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</si>
  <si>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</si>
  <si>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</si>
  <si>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</si>
  <si>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</si>
  <si>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</si>
  <si>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</si>
  <si>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</si>
  <si>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</si>
  <si>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</si>
  <si>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</si>
  <si>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</si>
  <si>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</si>
  <si>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</si>
  <si>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</si>
  <si>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</si>
  <si>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</si>
  <si>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</si>
  <si>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</si>
  <si>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</si>
  <si>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</si>
  <si>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</si>
  <si>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</si>
  <si>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</si>
  <si>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</si>
  <si>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</si>
  <si>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</si>
  <si>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</si>
  <si>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</si>
  <si>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</si>
  <si>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</si>
  <si>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</si>
  <si>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</si>
  <si>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</si>
  <si>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</si>
  <si>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</si>
  <si>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</si>
  <si>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</si>
  <si>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</si>
  <si>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</si>
  <si>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</si>
  <si>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</si>
  <si>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</si>
  <si>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</si>
  <si>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</si>
  <si>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</si>
  <si>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</si>
  <si>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</si>
  <si>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</si>
  <si>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</si>
  <si>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</si>
  <si>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</si>
  <si>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</si>
  <si>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</si>
  <si>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</si>
  <si>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</si>
  <si>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</si>
  <si>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</si>
  <si>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</si>
  <si>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</si>
  <si>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</si>
  <si>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</si>
  <si>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</si>
  <si>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</si>
  <si>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</si>
  <si>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</si>
  <si>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</si>
  <si>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</si>
  <si>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</si>
  <si>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</si>
  <si>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</si>
  <si>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</si>
  <si>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</si>
  <si>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</si>
  <si>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</si>
  <si>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</si>
  <si>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</si>
  <si>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</si>
  <si>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</si>
  <si>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</si>
  <si>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</si>
  <si>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</si>
  <si>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</si>
  <si>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</si>
  <si>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</si>
  <si>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</si>
  <si>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</si>
  <si>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</si>
  <si>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</si>
  <si>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</si>
  <si>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</si>
  <si>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</si>
  <si>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</si>
  <si>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</si>
  <si>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</si>
  <si>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</si>
  <si>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</si>
  <si>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</si>
  <si>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</si>
  <si>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</si>
  <si>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</si>
  <si>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</si>
  <si>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</si>
  <si>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</si>
  <si>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</si>
  <si>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</si>
  <si>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</si>
  <si>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</si>
  <si>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</si>
  <si>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</si>
  <si>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</si>
  <si>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</si>
  <si>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</si>
  <si>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</si>
  <si>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</si>
  <si>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</si>
  <si>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</si>
  <si>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</si>
  <si>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</si>
  <si>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</si>
  <si>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</si>
  <si>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</si>
  <si>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</si>
  <si>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</si>
  <si>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</si>
  <si>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</si>
  <si>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</si>
  <si>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</si>
  <si>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</si>
  <si>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</si>
  <si>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</si>
  <si>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</si>
  <si>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</si>
  <si>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</si>
  <si>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</si>
  <si>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</si>
  <si>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</si>
  <si>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</si>
  <si>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</si>
  <si>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</si>
  <si>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</si>
  <si>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</si>
  <si>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</si>
  <si>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</si>
  <si>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</si>
  <si>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</si>
  <si>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</si>
  <si>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</si>
  <si>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</si>
  <si>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</si>
  <si>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</si>
  <si>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</si>
  <si>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</si>
  <si>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</si>
  <si>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</si>
  <si>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</si>
  <si>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</si>
  <si>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</si>
  <si>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</si>
  <si>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</si>
  <si>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</si>
  <si>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</si>
  <si>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</si>
  <si>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</si>
  <si>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</si>
  <si>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</si>
  <si>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</si>
  <si>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</si>
  <si>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</si>
  <si>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</si>
  <si>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</si>
  <si>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</si>
  <si>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</si>
  <si>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</si>
  <si>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</si>
  <si>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</si>
  <si>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</si>
  <si>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</si>
  <si>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</si>
  <si>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</si>
  <si>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</si>
  <si>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</si>
  <si>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</si>
  <si>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</si>
  <si>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</si>
  <si>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</si>
  <si>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</si>
  <si>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</si>
  <si>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</si>
  <si>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</si>
  <si>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</si>
  <si>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</si>
  <si>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</si>
  <si>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</si>
  <si>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</si>
  <si>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</si>
  <si>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</si>
  <si>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</si>
  <si>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</si>
  <si>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</si>
  <si>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</si>
  <si>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</si>
  <si>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</si>
  <si>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</si>
  <si>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</si>
  <si>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</si>
  <si>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</si>
  <si>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</si>
  <si>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</si>
  <si>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</si>
  <si>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</si>
  <si>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</si>
  <si>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</si>
  <si>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</si>
  <si>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</si>
  <si>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</si>
  <si>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</si>
  <si>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</si>
  <si>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</si>
  <si>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</si>
  <si>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</si>
  <si>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</si>
  <si>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</si>
  <si>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</si>
  <si>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</si>
  <si>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</si>
  <si>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</si>
  <si>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</si>
  <si>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</si>
  <si>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</si>
  <si>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</si>
  <si>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</si>
  <si>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</si>
  <si>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</si>
  <si>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</si>
  <si>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</si>
  <si>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</si>
  <si>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</si>
  <si>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</si>
  <si>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</si>
  <si>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</si>
  <si>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</si>
  <si>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</si>
  <si>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</si>
  <si>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</si>
  <si>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</si>
  <si>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</si>
  <si>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</si>
  <si>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</si>
  <si>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</si>
  <si>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</si>
  <si>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</si>
  <si>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</si>
  <si>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</si>
  <si>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</si>
  <si>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</si>
  <si>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</si>
  <si>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</si>
  <si>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</si>
  <si>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</si>
  <si>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</si>
  <si>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</si>
  <si>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</si>
  <si>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</si>
  <si>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</si>
  <si>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</si>
  <si>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</si>
  <si>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</si>
  <si>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</si>
  <si>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</si>
  <si>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</si>
  <si>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</si>
  <si>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</si>
  <si>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</si>
  <si>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</si>
  <si>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</si>
  <si>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</si>
  <si>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</si>
  <si>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</si>
  <si>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</si>
  <si>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</si>
  <si>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</si>
  <si>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</si>
  <si>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</si>
  <si>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</si>
  <si>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</si>
  <si>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</si>
  <si>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</si>
  <si>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</si>
  <si>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</si>
  <si>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</si>
  <si>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</si>
  <si>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</si>
  <si>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</si>
  <si>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</si>
  <si>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</si>
  <si>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</si>
  <si>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</si>
  <si>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</si>
  <si>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</si>
  <si>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</si>
  <si>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</si>
  <si>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</si>
  <si>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</si>
  <si>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</si>
  <si>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</si>
  <si>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</si>
  <si>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</si>
  <si>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</si>
  <si>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</si>
  <si>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</si>
  <si>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</si>
  <si>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</si>
  <si>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</si>
  <si>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</si>
  <si>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</si>
  <si>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</si>
  <si>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</si>
  <si>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</si>
  <si>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</si>
  <si>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</si>
  <si>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</si>
  <si>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</si>
  <si>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</si>
  <si>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</si>
  <si>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</si>
  <si>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</si>
  <si>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</si>
  <si>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</si>
  <si>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</si>
  <si>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</si>
  <si>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</si>
  <si>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</si>
  <si>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</si>
  <si>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</si>
  <si>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</si>
  <si>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</si>
  <si>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</si>
  <si>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</si>
  <si>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</si>
  <si>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</si>
  <si>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</si>
  <si>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</si>
  <si>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</si>
  <si>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</si>
  <si>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</si>
  <si>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</si>
  <si>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</si>
  <si>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</si>
  <si>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</si>
  <si>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</si>
  <si>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</si>
  <si>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</si>
  <si>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</si>
  <si>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</si>
  <si>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</si>
  <si>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</si>
  <si>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</si>
  <si>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</si>
  <si>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</si>
  <si>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</si>
  <si>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</si>
  <si>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</si>
  <si>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</si>
  <si>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</si>
  <si>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</si>
  <si>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</si>
  <si>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</si>
  <si>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</si>
  <si>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</si>
  <si>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</si>
  <si>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</si>
  <si>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</si>
  <si>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</si>
  <si>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</si>
  <si>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</si>
  <si>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</si>
  <si>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</si>
  <si>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</si>
  <si>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</si>
  <si>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</si>
  <si>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</si>
  <si>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</si>
  <si>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</si>
  <si>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</si>
  <si>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</si>
  <si>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</si>
  <si>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</si>
  <si>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</si>
  <si>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</si>
  <si>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</si>
  <si>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</si>
  <si>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</si>
  <si>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</si>
  <si>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</si>
  <si>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</si>
  <si>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</si>
  <si>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</si>
  <si>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</si>
  <si>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</si>
  <si>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</si>
  <si>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</si>
  <si>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</si>
  <si>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</si>
  <si>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</si>
  <si>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</si>
  <si>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</si>
  <si>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</si>
  <si>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</si>
  <si>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</si>
  <si>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</si>
  <si>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</si>
  <si>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</si>
  <si>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</si>
  <si>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</si>
  <si>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</si>
  <si>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</si>
  <si>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</si>
  <si>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</si>
  <si>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</si>
  <si>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</si>
  <si>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</si>
  <si>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</si>
  <si>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</si>
  <si>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</si>
  <si>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</si>
  <si>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</si>
  <si>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</si>
  <si>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</si>
  <si>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</si>
  <si>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</si>
  <si>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</si>
  <si>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</si>
  <si>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</si>
  <si>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</si>
  <si>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</si>
  <si>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</si>
  <si>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</si>
  <si>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</si>
  <si>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</si>
  <si>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</si>
  <si>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</si>
  <si>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</si>
  <si>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</si>
  <si>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</si>
  <si>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</si>
  <si>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</si>
  <si>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</si>
  <si>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</si>
  <si>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</si>
  <si>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</si>
  <si>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</si>
  <si>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</si>
  <si>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</si>
  <si>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</si>
  <si>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</si>
  <si>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</si>
  <si>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</si>
  <si>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</si>
  <si>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</si>
  <si>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</si>
  <si>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</si>
  <si>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</si>
  <si>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</si>
  <si>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</si>
  <si>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</si>
  <si>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</si>
  <si>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</si>
  <si>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</si>
  <si>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</si>
  <si>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</si>
  <si>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</si>
  <si>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</si>
  <si>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</si>
  <si>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</si>
  <si>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</si>
  <si>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</si>
  <si>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</si>
  <si>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</si>
  <si>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</si>
  <si>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</si>
  <si>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</si>
  <si>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</si>
  <si>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</si>
  <si>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</si>
  <si>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</si>
  <si>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</si>
  <si>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</si>
  <si>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</si>
  <si>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</si>
  <si>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</si>
  <si>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</si>
  <si>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</si>
  <si>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</si>
  <si>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</si>
  <si>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</si>
  <si>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</si>
  <si>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</si>
  <si>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</si>
  <si>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</si>
  <si>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</si>
  <si>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</si>
  <si>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</si>
  <si>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</si>
  <si>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</si>
  <si>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</si>
  <si>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</si>
  <si>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</si>
  <si>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</si>
  <si>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</si>
  <si>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</si>
  <si>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</si>
  <si>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</si>
  <si>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</si>
  <si>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</si>
  <si>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</si>
  <si>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</si>
  <si>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</si>
  <si>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</si>
  <si>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</si>
  <si>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</si>
  <si>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</si>
  <si>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</si>
  <si>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</si>
  <si>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</si>
  <si>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</si>
  <si>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</si>
  <si>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</si>
  <si>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</si>
  <si>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</si>
  <si>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</si>
  <si>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</si>
  <si>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</si>
  <si>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</si>
  <si>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</si>
  <si>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</si>
  <si>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</si>
  <si>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</si>
  <si>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</si>
  <si>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</si>
  <si>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</si>
  <si>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</si>
  <si>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</si>
  <si>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</si>
  <si>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</si>
  <si>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</si>
  <si>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</si>
  <si>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</si>
  <si>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</si>
  <si>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</si>
  <si>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</si>
  <si>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</si>
  <si>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</si>
  <si>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</si>
  <si>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</si>
  <si>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</si>
  <si>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</si>
  <si>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</si>
  <si>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</si>
  <si>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</si>
  <si>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</si>
  <si>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</si>
  <si>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</si>
  <si>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</si>
  <si>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</si>
  <si>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</si>
  <si>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</si>
  <si>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</si>
  <si>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</si>
  <si>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</si>
  <si>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</si>
  <si>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</si>
  <si>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</si>
  <si>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</si>
  <si>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</si>
  <si>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</si>
  <si>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</si>
  <si>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</si>
  <si>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</si>
  <si>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</si>
  <si>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</si>
  <si>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</si>
  <si>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</si>
  <si>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</si>
  <si>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</si>
  <si>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</si>
  <si>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</si>
  <si>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</si>
  <si>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</si>
  <si>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</si>
  <si>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</si>
  <si>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</si>
  <si>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</si>
  <si>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</si>
  <si>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</si>
  <si>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</si>
  <si>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</si>
  <si>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</si>
  <si>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</si>
  <si>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</si>
  <si>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</si>
  <si>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</si>
  <si>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</si>
  <si>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</si>
  <si>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</si>
  <si>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</si>
  <si>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</si>
  <si>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</si>
  <si>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</si>
  <si>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</si>
  <si>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</si>
  <si>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</si>
  <si>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</si>
  <si>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</si>
  <si>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</si>
  <si>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</si>
  <si>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</si>
  <si>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</si>
  <si>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</si>
  <si>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</si>
  <si>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</si>
  <si>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</si>
  <si>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</si>
  <si>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</si>
  <si>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</si>
  <si>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</si>
  <si>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</si>
  <si>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</si>
  <si>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</si>
  <si>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</si>
  <si>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</si>
  <si>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</si>
  <si>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</si>
  <si>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</si>
  <si>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</si>
  <si>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</si>
  <si>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</si>
  <si>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</si>
  <si>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</si>
  <si>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</si>
  <si>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</si>
  <si>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</si>
  <si>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</si>
  <si>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</si>
  <si>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</si>
  <si>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</si>
  <si>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</si>
  <si>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</si>
  <si>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</si>
  <si>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</si>
  <si>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</si>
  <si>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</si>
  <si>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</si>
  <si>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</si>
  <si>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</si>
  <si>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</si>
  <si>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</si>
  <si>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</si>
  <si>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</si>
  <si>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</si>
  <si>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</si>
  <si>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</si>
  <si>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</si>
  <si>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</si>
  <si>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</si>
  <si>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</si>
  <si>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</si>
  <si>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</si>
  <si>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</si>
  <si>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</si>
  <si>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</si>
  <si>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</si>
  <si>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</si>
  <si>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</si>
  <si>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</si>
  <si>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</si>
  <si>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</si>
  <si>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</si>
  <si>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</si>
  <si>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</si>
  <si>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</si>
  <si>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</si>
  <si>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</si>
  <si>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</si>
  <si>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</si>
  <si>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</si>
  <si>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</si>
  <si>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</si>
  <si>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</si>
  <si>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</si>
  <si>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</si>
  <si>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</si>
  <si>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</si>
  <si>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</si>
  <si>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</si>
  <si>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</si>
  <si>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</si>
  <si>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</si>
  <si>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</si>
  <si>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</si>
  <si>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</si>
  <si>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</si>
  <si>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</si>
  <si>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</si>
  <si>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</si>
  <si>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</si>
  <si>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</si>
  <si>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</si>
  <si>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</si>
  <si>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</si>
  <si>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</si>
  <si>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</si>
  <si>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</si>
  <si>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</si>
  <si>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</si>
  <si>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</si>
  <si>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</si>
  <si>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</si>
  <si>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</si>
  <si>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</si>
  <si>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</si>
  <si>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</si>
  <si>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</si>
  <si>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</si>
  <si>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</si>
  <si>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</si>
  <si>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</si>
  <si>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</si>
  <si>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</si>
  <si>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</si>
  <si>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</si>
  <si>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</si>
  <si>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</si>
  <si>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</si>
  <si>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</si>
  <si>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</si>
  <si>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</si>
  <si>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</si>
  <si>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</si>
  <si>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</si>
  <si>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</si>
  <si>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</si>
  <si>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</si>
  <si>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</si>
  <si>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</si>
  <si>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</si>
  <si>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</si>
  <si>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</si>
  <si>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</si>
  <si>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</si>
  <si>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</si>
  <si>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</si>
  <si>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</si>
  <si>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</si>
  <si>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</si>
  <si>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</si>
  <si>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</si>
  <si>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</si>
  <si>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</si>
  <si>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</si>
  <si>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</si>
  <si>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</si>
  <si>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</si>
  <si>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</si>
  <si>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</si>
  <si>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</si>
  <si>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</si>
  <si>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</si>
  <si>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</si>
  <si>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</si>
  <si>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</si>
  <si>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</si>
  <si>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</si>
  <si>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</si>
  <si>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</si>
  <si>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</si>
  <si>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</si>
  <si>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</si>
  <si>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</si>
  <si>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</si>
  <si>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</si>
  <si>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</si>
  <si>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</si>
  <si>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</si>
  <si>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</si>
  <si>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</si>
  <si>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</si>
  <si>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</si>
  <si>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</si>
  <si>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</si>
  <si>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</si>
  <si>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</si>
  <si>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</si>
  <si>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</si>
  <si>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</si>
  <si>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</si>
  <si>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</si>
  <si>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</si>
  <si>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</si>
  <si>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</si>
  <si>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</si>
  <si>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</si>
  <si>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</si>
  <si>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</si>
  <si>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</si>
  <si>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</si>
  <si>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</si>
  <si>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</si>
  <si>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</si>
  <si>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</si>
  <si>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</si>
  <si>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</si>
  <si>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</si>
  <si>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</si>
  <si>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</si>
  <si>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</si>
  <si>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</si>
  <si>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</si>
  <si>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</si>
  <si>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</si>
  <si>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</si>
  <si>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</si>
  <si>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</si>
  <si>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</si>
  <si>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</si>
  <si>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</si>
  <si>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</si>
  <si>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</si>
  <si>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</si>
  <si>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</si>
  <si>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</si>
  <si>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</si>
  <si>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</si>
  <si>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</si>
  <si>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</si>
  <si>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</si>
  <si>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</si>
  <si>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</si>
  <si>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</si>
  <si>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</si>
  <si>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</si>
  <si>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</si>
  <si>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</si>
  <si>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</si>
  <si>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</si>
  <si>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</si>
  <si>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</si>
  <si>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</si>
  <si>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</si>
  <si>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</si>
  <si>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</si>
  <si>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</si>
  <si>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</si>
  <si>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</si>
  <si>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</si>
  <si>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</si>
  <si>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</si>
  <si>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</si>
  <si>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</si>
  <si>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</si>
  <si>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</si>
  <si>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</si>
  <si>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</si>
  <si>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</si>
  <si>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</si>
  <si>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</si>
  <si>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</si>
  <si>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</si>
  <si>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</si>
  <si>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</si>
  <si>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</si>
  <si>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</si>
  <si>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</si>
  <si>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</si>
  <si>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</si>
  <si>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</si>
  <si>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</si>
  <si>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</si>
  <si>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</si>
  <si>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</si>
  <si>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</si>
  <si>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</si>
  <si>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</si>
  <si>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</si>
  <si>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</si>
  <si>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</si>
  <si>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</si>
  <si>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</si>
  <si>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</si>
  <si>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</si>
  <si>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</si>
  <si>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</si>
  <si>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</si>
  <si>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</si>
  <si>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</si>
  <si>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</si>
  <si>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</si>
  <si>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</si>
  <si>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</si>
  <si>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</si>
  <si>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</si>
  <si>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</si>
  <si>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</si>
  <si>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</si>
  <si>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</si>
  <si>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</si>
  <si>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</si>
  <si>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</si>
  <si>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</si>
  <si>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</si>
  <si>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</si>
  <si>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</si>
  <si>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</si>
  <si>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</si>
  <si>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</si>
  <si>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</si>
  <si>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</si>
  <si>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</si>
  <si>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</si>
  <si>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</si>
  <si>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</si>
  <si>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</si>
  <si>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</si>
  <si>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</si>
  <si>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</si>
  <si>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</si>
  <si>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</si>
  <si>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</si>
  <si>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</si>
  <si>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</si>
  <si>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</si>
  <si>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</si>
  <si>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</si>
  <si>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</si>
  <si>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</si>
  <si>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</si>
  <si>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</si>
  <si>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</si>
  <si>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</si>
  <si>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</si>
  <si>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</si>
  <si>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</si>
  <si>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</si>
  <si>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</si>
  <si>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</si>
  <si>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</si>
  <si>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</si>
  <si>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</si>
  <si>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</si>
  <si>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</si>
  <si>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</si>
  <si>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</si>
  <si>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</si>
  <si>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</si>
  <si>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</si>
  <si>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</si>
  <si>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</si>
  <si>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</si>
  <si>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</si>
  <si>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</si>
  <si>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</si>
  <si>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</si>
  <si>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</si>
  <si>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</si>
  <si>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</si>
  <si>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</si>
  <si>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</si>
  <si>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</si>
  <si>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</si>
  <si>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</si>
  <si>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</si>
  <si>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</si>
  <si>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</si>
  <si>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</si>
  <si>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</si>
  <si>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</si>
  <si>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</si>
  <si>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</si>
  <si>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</si>
  <si>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</si>
  <si>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</si>
  <si>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</si>
  <si>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</si>
  <si>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</si>
  <si>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</si>
  <si>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</si>
  <si>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</si>
  <si>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</si>
  <si>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</si>
  <si>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</si>
  <si>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</si>
  <si>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</si>
  <si>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</si>
  <si>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</si>
  <si>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</si>
  <si>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</si>
  <si>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</si>
  <si>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</si>
  <si>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</si>
  <si>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</si>
  <si>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</si>
  <si>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</si>
  <si>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</si>
  <si>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</si>
  <si>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</si>
  <si>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</si>
  <si>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</si>
  <si>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</si>
  <si>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</si>
  <si>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</si>
  <si>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</si>
  <si>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</si>
  <si>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</si>
  <si>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</si>
  <si>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</si>
  <si>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</si>
  <si>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</si>
  <si>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</si>
  <si>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</si>
  <si>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</si>
  <si>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</si>
  <si>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</si>
  <si>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</si>
  <si>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</si>
  <si>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</si>
  <si>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</si>
  <si>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</si>
  <si>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</si>
  <si>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</si>
  <si>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</si>
  <si>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</si>
  <si>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</si>
  <si>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</si>
  <si>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</si>
  <si>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</si>
  <si>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</si>
  <si>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</si>
  <si>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</si>
  <si>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</si>
  <si>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</si>
  <si>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</si>
  <si>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</si>
  <si>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</si>
  <si>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</si>
  <si>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</si>
  <si>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</si>
  <si>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</si>
  <si>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</si>
  <si>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</si>
  <si>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</si>
  <si>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</si>
  <si>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</si>
  <si>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</si>
  <si>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</si>
  <si>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</si>
  <si>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</si>
  <si>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</si>
  <si>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</si>
  <si>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</si>
  <si>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</si>
  <si>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</si>
  <si>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</si>
  <si>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</si>
  <si>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</si>
  <si>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</si>
  <si>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</si>
  <si>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</si>
  <si>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</si>
  <si>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</si>
  <si>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</si>
  <si>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</si>
  <si>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</si>
  <si>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</si>
  <si>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</si>
  <si>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</si>
  <si>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</si>
  <si>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</si>
  <si>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</si>
  <si>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</si>
  <si>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</si>
  <si>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</si>
  <si>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</si>
  <si>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</si>
  <si>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</si>
  <si>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</si>
  <si>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</si>
  <si>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</si>
  <si>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</si>
  <si>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</si>
  <si>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</si>
  <si>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</si>
  <si>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</si>
  <si>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</si>
  <si>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</si>
  <si>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</si>
  <si>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</si>
  <si>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</si>
  <si>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</si>
  <si>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</si>
  <si>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</si>
  <si>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</si>
  <si>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</si>
  <si>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</si>
  <si>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</si>
  <si>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</si>
  <si>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</si>
  <si>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</si>
  <si>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</si>
  <si>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</si>
  <si>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</si>
  <si>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</si>
  <si>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</si>
  <si>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</si>
  <si>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</si>
  <si>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</si>
  <si>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</si>
  <si>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</si>
  <si>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</si>
  <si>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</si>
  <si>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</si>
  <si>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</si>
  <si>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</si>
  <si>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</si>
  <si>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</si>
  <si>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</si>
  <si>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</si>
  <si>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</si>
  <si>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</si>
  <si>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</si>
  <si>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</si>
  <si>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</si>
  <si>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</si>
  <si>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</si>
  <si>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</si>
  <si>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</si>
  <si>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</si>
  <si>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</si>
  <si>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</si>
  <si>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</si>
  <si>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</si>
  <si>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</si>
  <si>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</si>
  <si>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</si>
  <si>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</si>
  <si>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</si>
  <si>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</si>
  <si>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</si>
  <si>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</si>
  <si>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</si>
  <si>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</si>
  <si>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</si>
  <si>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</si>
  <si>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</si>
  <si>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</si>
  <si>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</si>
  <si>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</si>
  <si>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</si>
  <si>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</si>
  <si>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</si>
  <si>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</si>
  <si>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</si>
  <si>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</si>
  <si>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</si>
  <si>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</si>
  <si>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</si>
  <si>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</si>
  <si>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</si>
  <si>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</si>
  <si>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</si>
  <si>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</si>
  <si>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</si>
  <si>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</si>
  <si>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</si>
  <si>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</si>
  <si>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</si>
  <si>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</si>
  <si>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</si>
  <si>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</si>
  <si>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</si>
  <si>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</si>
  <si>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</si>
  <si>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</si>
  <si>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</si>
  <si>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</si>
  <si>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</si>
  <si>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</si>
  <si>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</si>
  <si>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</si>
  <si>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</si>
  <si>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</si>
  <si>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</si>
  <si>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</si>
  <si>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</si>
  <si>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</si>
  <si>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</si>
  <si>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</si>
  <si>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</si>
  <si>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</si>
  <si>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</si>
  <si>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</si>
  <si>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</si>
  <si>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</si>
  <si>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</si>
  <si>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</si>
  <si>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</si>
  <si>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</si>
  <si>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</si>
  <si>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</si>
  <si>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</si>
  <si>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</si>
  <si>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</si>
  <si>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</si>
  <si>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</si>
  <si>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</si>
  <si>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</si>
  <si>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</si>
  <si>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</si>
  <si>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</si>
  <si>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</si>
  <si>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</si>
  <si>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</si>
  <si>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</si>
  <si>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</si>
  <si>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</si>
  <si>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</si>
  <si>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</si>
  <si>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</si>
  <si>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</si>
  <si>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</si>
  <si>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</si>
  <si>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</si>
  <si>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</si>
  <si>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</si>
  <si>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</si>
  <si>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</si>
  <si>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</si>
  <si>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</si>
  <si>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</si>
  <si>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</si>
  <si>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</si>
  <si>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</si>
  <si>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</si>
  <si>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</si>
  <si>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</si>
  <si>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</si>
  <si>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</si>
  <si>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</si>
  <si>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</si>
  <si>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</si>
  <si>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</si>
  <si>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</si>
  <si>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</si>
  <si>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</si>
  <si>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</si>
  <si>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</si>
  <si>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</si>
  <si>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</si>
  <si>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</si>
  <si>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</si>
  <si>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</si>
  <si>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</si>
  <si>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</si>
  <si>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</si>
  <si>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</si>
  <si>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</si>
  <si>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</si>
  <si>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</si>
  <si>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</si>
  <si>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</si>
  <si>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</si>
  <si>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</si>
  <si>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</si>
  <si>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</si>
  <si>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</si>
  <si>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</si>
  <si>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</si>
  <si>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</si>
  <si>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</si>
  <si>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</si>
  <si>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</si>
  <si>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</si>
  <si>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</si>
  <si>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</si>
  <si>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</si>
  <si>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</si>
  <si>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</si>
  <si>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</si>
  <si>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</si>
  <si>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</si>
  <si>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</si>
  <si>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</si>
  <si>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</si>
  <si>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</si>
  <si>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</si>
  <si>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</si>
  <si>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</si>
  <si>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</si>
  <si>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</si>
  <si>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</si>
  <si>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</si>
  <si>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</si>
  <si>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</si>
  <si>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</si>
  <si>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</si>
  <si>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</si>
  <si>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</si>
  <si>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</si>
  <si>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</si>
  <si>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</si>
  <si>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</si>
  <si>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</si>
  <si>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</si>
  <si>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</si>
  <si>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</si>
  <si>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</si>
  <si>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</si>
  <si>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</si>
  <si>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</si>
  <si>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</si>
  <si>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</si>
  <si>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</si>
  <si>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</si>
  <si>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</si>
  <si>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</si>
  <si>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</si>
  <si>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</si>
  <si>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</si>
  <si>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</si>
  <si>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</si>
  <si>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</si>
  <si>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</si>
  <si>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</si>
  <si>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</si>
  <si>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</si>
  <si>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</si>
  <si>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</si>
  <si>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</si>
  <si>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</si>
  <si>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</si>
  <si>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</si>
  <si>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</si>
  <si>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</si>
  <si>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</si>
  <si>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</si>
  <si>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</si>
  <si>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</si>
  <si>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</si>
  <si>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</si>
  <si>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</si>
  <si>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</si>
  <si>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</si>
  <si>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</si>
  <si>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</si>
  <si>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</si>
  <si>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</si>
  <si>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</si>
  <si>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</si>
  <si>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</si>
  <si>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</si>
  <si>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</si>
  <si>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</si>
  <si>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</si>
  <si>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</si>
  <si>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</si>
  <si>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</si>
  <si>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</si>
  <si>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</si>
  <si>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</si>
  <si>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</si>
  <si>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</si>
  <si>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</si>
  <si>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</si>
  <si>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</si>
  <si>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</si>
  <si>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</si>
  <si>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</si>
  <si>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</si>
  <si>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</si>
  <si>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</si>
  <si>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</si>
  <si>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</si>
  <si>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</si>
  <si>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</si>
  <si>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</si>
  <si>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</si>
  <si>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</si>
  <si>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</si>
  <si>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</si>
  <si>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</si>
  <si>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</si>
  <si>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</si>
  <si>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</si>
  <si>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</si>
  <si>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</si>
  <si>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</si>
  <si>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</si>
  <si>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</si>
  <si>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</si>
  <si>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</si>
  <si>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</si>
  <si>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</si>
  <si>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</si>
  <si>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</si>
  <si>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</si>
  <si>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</si>
  <si>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</si>
  <si>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</si>
  <si>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</si>
  <si>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</si>
  <si>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</si>
  <si>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</si>
  <si>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</si>
  <si>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</si>
  <si>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</si>
  <si>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</si>
  <si>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</si>
  <si>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</si>
  <si>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</si>
  <si>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</si>
  <si>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</si>
  <si>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</si>
  <si>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</si>
  <si>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</si>
  <si>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</si>
  <si>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</si>
  <si>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</si>
  <si>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</si>
  <si>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</si>
  <si>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</si>
  <si>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</si>
  <si>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</si>
  <si>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</si>
  <si>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</si>
  <si>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</si>
  <si>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</si>
  <si>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</si>
  <si>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</si>
  <si>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</si>
  <si>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</si>
  <si>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</si>
  <si>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</si>
  <si>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</si>
  <si>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</si>
  <si>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</si>
  <si>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</si>
  <si>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</si>
  <si>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</si>
  <si>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</si>
  <si>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</si>
  <si>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</si>
  <si>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</si>
  <si>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</si>
  <si>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</si>
  <si>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</si>
  <si>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</si>
  <si>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</si>
  <si>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</si>
  <si>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</si>
  <si>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</si>
  <si>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</si>
  <si>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</si>
  <si>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</si>
  <si>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</si>
  <si>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</si>
  <si>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</si>
  <si>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</si>
  <si>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</si>
  <si>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</si>
  <si>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</si>
  <si>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</si>
  <si>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</si>
  <si>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</si>
  <si>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</si>
  <si>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</si>
  <si>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</si>
  <si>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</si>
  <si>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</si>
  <si>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</si>
  <si>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</si>
  <si>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</si>
  <si>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</si>
  <si>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</si>
  <si>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</si>
  <si>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</si>
  <si>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</si>
  <si>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</si>
  <si>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</si>
  <si>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</si>
  <si>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</si>
  <si>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</si>
  <si>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</si>
  <si>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</si>
  <si>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</si>
  <si>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</si>
  <si>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</si>
  <si>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</si>
  <si>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</si>
  <si>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</si>
  <si>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</si>
  <si>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</si>
  <si>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</si>
  <si>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</si>
  <si>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</si>
  <si>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</si>
  <si>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</si>
  <si>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</si>
  <si>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</si>
  <si>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</si>
  <si>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</si>
  <si>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</si>
  <si>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</si>
  <si>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</si>
  <si>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</si>
  <si>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</si>
  <si>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</si>
  <si>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</si>
  <si>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</si>
  <si>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</si>
  <si>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</si>
  <si>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</si>
  <si>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</si>
  <si>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</si>
  <si>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</si>
  <si>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</si>
  <si>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</si>
  <si>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</si>
  <si>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</si>
  <si>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</si>
  <si>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</si>
  <si>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</si>
  <si>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</si>
  <si>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</si>
  <si>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</si>
  <si>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</si>
  <si>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</si>
  <si>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</si>
  <si>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</si>
  <si>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</si>
  <si>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</si>
  <si>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</si>
  <si>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</si>
  <si>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</si>
  <si>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</si>
  <si>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</si>
  <si>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</si>
  <si>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</si>
  <si>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</si>
  <si>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</si>
  <si>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</si>
  <si>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</si>
  <si>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</si>
  <si>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</si>
  <si>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</si>
  <si>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</si>
  <si>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</si>
  <si>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</si>
  <si>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</si>
  <si>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</si>
  <si>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</si>
  <si>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</si>
  <si>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</si>
  <si>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</si>
  <si>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</si>
  <si>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</si>
  <si>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</si>
  <si>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</si>
  <si>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</si>
  <si>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</si>
  <si>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</si>
  <si>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</si>
  <si>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</si>
  <si>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</si>
  <si>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</si>
  <si>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</si>
  <si>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</si>
  <si>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</si>
  <si>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</si>
  <si>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</si>
  <si>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</si>
  <si>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</si>
  <si>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</si>
  <si>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</si>
  <si>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</si>
  <si>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</si>
  <si>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</si>
  <si>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</si>
  <si>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</si>
  <si>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</si>
  <si>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</si>
  <si>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</si>
  <si>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</si>
  <si>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</si>
  <si>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</si>
  <si>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</si>
  <si>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</si>
  <si>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</si>
  <si>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</si>
  <si>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</si>
  <si>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</si>
  <si>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</si>
  <si>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</si>
  <si>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</si>
  <si>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</si>
  <si>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</si>
  <si>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</si>
  <si>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</si>
  <si>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</si>
  <si>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</si>
  <si>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</si>
  <si>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</si>
  <si>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</si>
  <si>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</si>
  <si>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</si>
  <si>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</si>
  <si>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</si>
  <si>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</si>
  <si>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</si>
  <si>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</si>
  <si>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</si>
  <si>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</si>
  <si>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</si>
  <si>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</si>
  <si>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</si>
  <si>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</si>
  <si>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</si>
  <si>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</si>
  <si>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</si>
  <si>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</si>
  <si>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</si>
  <si>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</si>
  <si>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</si>
  <si>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</si>
  <si>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</si>
  <si>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</si>
  <si>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</si>
  <si>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</si>
  <si>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</si>
  <si>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</si>
  <si>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</si>
  <si>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</si>
  <si>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</si>
  <si>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</si>
  <si>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</si>
  <si>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</si>
  <si>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</si>
  <si>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</si>
  <si>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</si>
  <si>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</si>
  <si>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</si>
  <si>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</si>
  <si>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</si>
  <si>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</si>
  <si>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</si>
  <si>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</si>
  <si>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</si>
  <si>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</si>
  <si>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</si>
  <si>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</si>
  <si>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</si>
  <si>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</si>
  <si>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</si>
  <si>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</si>
  <si>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</si>
  <si>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</si>
  <si>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</si>
  <si>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</si>
  <si>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</si>
  <si>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</si>
  <si>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</si>
  <si>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</si>
  <si>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</si>
  <si>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</si>
  <si>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</si>
  <si>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</si>
  <si>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</si>
  <si>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</si>
  <si>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</si>
  <si>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</si>
  <si>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</si>
  <si>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</si>
  <si>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</si>
  <si>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</si>
  <si>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</si>
  <si>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</si>
  <si>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</si>
  <si>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</si>
  <si>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</si>
  <si>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</si>
  <si>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</si>
  <si>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</si>
  <si>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</si>
  <si>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</si>
  <si>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</si>
  <si>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</si>
  <si>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</si>
  <si>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</si>
  <si>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</si>
  <si>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</si>
  <si>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</si>
  <si>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</si>
  <si>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</si>
  <si>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</si>
  <si>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</si>
  <si>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</si>
  <si>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</si>
  <si>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</si>
  <si>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</si>
  <si>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</si>
  <si>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</si>
  <si>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</si>
  <si>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</si>
  <si>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</si>
  <si>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</si>
  <si>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</si>
  <si>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</si>
  <si>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</si>
  <si>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</si>
  <si>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</si>
  <si>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</si>
  <si>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</si>
  <si>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</si>
  <si>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</si>
  <si>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</si>
  <si>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</si>
  <si>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</si>
  <si>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</si>
  <si>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</si>
  <si>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</si>
  <si>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</si>
  <si>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</si>
  <si>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</si>
  <si>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</si>
  <si>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</si>
  <si>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</si>
  <si>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</si>
  <si>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</si>
  <si>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</si>
  <si>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</si>
  <si>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</si>
  <si>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</si>
  <si>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</si>
  <si>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</si>
  <si>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</si>
  <si>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</si>
  <si>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</si>
  <si>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</si>
  <si>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</si>
  <si>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</si>
  <si>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</si>
  <si>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</si>
  <si>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</si>
  <si>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</si>
  <si>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</si>
  <si>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</si>
  <si>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</si>
  <si>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</si>
  <si>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</si>
  <si>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</si>
  <si>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</si>
  <si>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</si>
  <si>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</si>
  <si>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</si>
  <si>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</si>
  <si>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</si>
  <si>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</si>
  <si>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</si>
  <si>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</si>
  <si>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</si>
  <si>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</si>
  <si>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</si>
  <si>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</si>
  <si>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</si>
  <si>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</si>
  <si>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</si>
  <si>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</si>
  <si>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</si>
  <si>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</si>
  <si>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</si>
  <si>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</si>
  <si>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</si>
  <si>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</si>
  <si>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</si>
  <si>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</si>
  <si>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</si>
  <si>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</si>
  <si>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</si>
  <si>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</si>
  <si>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</si>
  <si>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</si>
  <si>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</si>
  <si>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</si>
  <si>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</si>
  <si>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</si>
  <si>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</si>
  <si>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</si>
  <si>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</si>
  <si>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</si>
  <si>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</si>
  <si>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</si>
  <si>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</si>
  <si>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</si>
  <si>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</si>
  <si>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</si>
  <si>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</si>
  <si>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</si>
  <si>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</si>
  <si>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</si>
  <si>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</si>
  <si>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</si>
  <si>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</si>
  <si>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</si>
  <si>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</si>
  <si>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</si>
  <si>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</si>
  <si>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</si>
  <si>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</si>
  <si>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</si>
  <si>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</si>
  <si>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</si>
  <si>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</si>
  <si>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</si>
  <si>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</si>
  <si>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</si>
  <si>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</si>
  <si>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</si>
  <si>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</si>
  <si>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</si>
  <si>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</si>
  <si>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</si>
  <si>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</si>
  <si>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</si>
  <si>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</si>
  <si>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</si>
  <si>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</si>
  <si>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</si>
  <si>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</si>
  <si>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</si>
  <si>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</si>
  <si>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</si>
  <si>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</si>
  <si>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</si>
  <si>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</si>
  <si>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</si>
  <si>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</si>
  <si>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</si>
  <si>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</si>
  <si>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</si>
  <si>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</si>
  <si>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</si>
  <si>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</si>
  <si>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</si>
  <si>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</si>
  <si>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</si>
  <si>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</si>
  <si>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</si>
  <si>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</si>
  <si>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</si>
  <si>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</si>
  <si>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</si>
  <si>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</si>
  <si>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</si>
  <si>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</si>
  <si>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</si>
  <si>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</si>
  <si>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</si>
  <si>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</si>
  <si>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</si>
  <si>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</si>
  <si>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</si>
  <si>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</si>
  <si>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</si>
  <si>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</si>
  <si>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</si>
  <si>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</si>
  <si>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</si>
  <si>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</si>
  <si>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</si>
  <si>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</si>
  <si>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</si>
  <si>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</si>
  <si>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</si>
  <si>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</si>
  <si>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</si>
  <si>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</si>
  <si>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</si>
  <si>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</si>
  <si>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</si>
  <si>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</si>
  <si>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</si>
  <si>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</si>
  <si>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</si>
  <si>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</si>
  <si>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</si>
  <si>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</si>
  <si>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</si>
  <si>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</si>
  <si>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</si>
  <si>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</si>
  <si>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</si>
  <si>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</si>
  <si>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</si>
  <si>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</si>
  <si>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</si>
  <si>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</si>
  <si>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</si>
  <si>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</si>
  <si>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</si>
  <si>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</si>
  <si>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</si>
  <si>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</si>
  <si>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</si>
  <si>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</si>
  <si>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</si>
  <si>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</si>
  <si>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</si>
  <si>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</si>
  <si>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</si>
  <si>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</si>
  <si>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</si>
  <si>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</si>
  <si>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</si>
  <si>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</si>
  <si>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</si>
  <si>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</si>
  <si>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</si>
  <si>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</si>
  <si>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</si>
  <si>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</si>
  <si>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</si>
  <si>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</si>
  <si>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</si>
  <si>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</si>
  <si>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</si>
  <si>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</si>
  <si>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</si>
  <si>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</si>
  <si>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</si>
  <si>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</si>
  <si>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</si>
  <si>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</si>
  <si>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</si>
  <si>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</si>
  <si>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</si>
  <si>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</si>
  <si>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</si>
  <si>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</si>
  <si>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</si>
  <si>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</si>
  <si>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</si>
  <si>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</si>
  <si>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</si>
  <si>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</si>
  <si>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</si>
  <si>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</si>
  <si>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</si>
  <si>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</si>
  <si>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</si>
  <si>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</si>
  <si>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</si>
  <si>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</si>
  <si>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</si>
  <si>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</si>
  <si>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</si>
  <si>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</si>
  <si>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</si>
  <si>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</si>
  <si>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</si>
  <si>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</si>
  <si>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</si>
  <si>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</si>
  <si>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</si>
  <si>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</si>
  <si>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</si>
  <si>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</si>
  <si>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</si>
  <si>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</si>
  <si>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</si>
  <si>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</si>
  <si>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</si>
  <si>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</si>
  <si>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</si>
  <si>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</si>
  <si>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</si>
  <si>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</si>
  <si>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</si>
  <si>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</si>
  <si>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</si>
  <si>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</si>
  <si>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</si>
  <si>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</si>
  <si>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</si>
  <si>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</si>
  <si>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</si>
  <si>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</si>
  <si>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</si>
  <si>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</si>
  <si>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</si>
  <si>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</si>
  <si>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</si>
  <si>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</si>
  <si>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</si>
  <si>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</si>
  <si>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</si>
  <si>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</si>
  <si>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</si>
  <si>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</si>
  <si>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</si>
  <si>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</si>
  <si>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</si>
  <si>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</si>
  <si>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</si>
  <si>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</si>
  <si>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</si>
  <si>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</si>
  <si>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</si>
  <si>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</si>
  <si>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</si>
  <si>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</si>
  <si>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</si>
  <si>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</si>
  <si>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</si>
  <si>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</si>
  <si>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</si>
  <si>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</si>
  <si>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</si>
  <si>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</si>
  <si>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</si>
  <si>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</si>
  <si>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</si>
  <si>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</si>
  <si>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</si>
  <si>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</si>
  <si>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</si>
  <si>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</si>
  <si>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</si>
  <si>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</si>
  <si>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</si>
  <si>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</si>
  <si>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</si>
  <si>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</si>
  <si>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</si>
  <si>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</si>
  <si>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</si>
  <si>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</si>
  <si>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</si>
  <si>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</si>
  <si>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</si>
  <si>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</si>
  <si>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</si>
  <si>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</si>
  <si>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</si>
  <si>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</si>
  <si>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</si>
  <si>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</si>
  <si>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</si>
  <si>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</si>
  <si>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</si>
  <si>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</si>
  <si>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</si>
  <si>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</si>
  <si>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</si>
  <si>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</si>
  <si>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</si>
  <si>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</si>
  <si>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</si>
  <si>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</si>
  <si>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</si>
  <si>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</si>
  <si>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</si>
  <si>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</si>
  <si>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</si>
  <si>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</si>
  <si>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</si>
  <si>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</si>
  <si>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</si>
  <si>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</si>
  <si>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</si>
  <si>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</si>
  <si>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</si>
  <si>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</si>
  <si>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</si>
  <si>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</si>
  <si>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</si>
  <si>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</si>
  <si>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</si>
  <si>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</si>
  <si>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</si>
  <si>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</si>
  <si>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</si>
  <si>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</si>
  <si>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</si>
  <si>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</si>
  <si>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</si>
  <si>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</si>
  <si>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</si>
  <si>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</si>
  <si>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</si>
  <si>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</si>
  <si>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</si>
  <si>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</si>
  <si>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</si>
  <si>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</si>
  <si>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</si>
  <si>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</si>
  <si>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</si>
  <si>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</si>
  <si>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</si>
  <si>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</si>
  <si>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</si>
  <si>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</si>
  <si>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</si>
  <si>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</si>
  <si>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</si>
  <si>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</si>
  <si>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</si>
  <si>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</si>
  <si>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</si>
  <si>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</si>
  <si>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</si>
  <si>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</si>
  <si>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</si>
  <si>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</si>
  <si>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</si>
  <si>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</si>
  <si>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</si>
  <si>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</si>
  <si>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</si>
  <si>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</si>
  <si>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</si>
  <si>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</si>
  <si>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</si>
  <si>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</si>
  <si>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</si>
  <si>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</si>
  <si>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</si>
  <si>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</si>
  <si>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</si>
  <si>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</si>
  <si>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</si>
  <si>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</si>
  <si>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</si>
  <si>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</si>
  <si>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</si>
  <si>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</si>
  <si>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</si>
  <si>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</si>
  <si>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</si>
  <si>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</si>
  <si>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</si>
  <si>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</si>
  <si>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</si>
  <si>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</si>
  <si>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</si>
  <si>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</si>
  <si>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</si>
  <si>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</si>
  <si>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</si>
  <si>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</si>
  <si>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</si>
  <si>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</si>
  <si>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</si>
  <si>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</si>
  <si>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</si>
  <si>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</si>
  <si>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</si>
  <si>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</si>
  <si>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</si>
  <si>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</si>
  <si>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</si>
  <si>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</si>
  <si>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</si>
  <si>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</si>
  <si>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</si>
  <si>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</si>
  <si>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</si>
  <si>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</si>
  <si>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</si>
  <si>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</si>
  <si>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</si>
  <si>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</si>
  <si>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</si>
  <si>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</si>
  <si>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</si>
  <si>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</si>
  <si>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</si>
  <si>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</si>
  <si>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</si>
  <si>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</si>
  <si>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</si>
  <si>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</si>
  <si>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</si>
  <si>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</si>
  <si>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</si>
  <si>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</si>
  <si>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</si>
  <si>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</si>
  <si>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</si>
  <si>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</si>
  <si>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</si>
  <si>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</si>
  <si>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</si>
  <si>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</si>
  <si>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</si>
  <si>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</si>
  <si>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</si>
  <si>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</si>
  <si>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</si>
  <si>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</si>
  <si>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</si>
  <si>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</si>
  <si>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</si>
  <si>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</si>
  <si>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</si>
  <si>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</si>
  <si>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</si>
  <si>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</si>
  <si>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</si>
  <si>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</si>
  <si>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</si>
  <si>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</si>
  <si>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</si>
  <si>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</si>
  <si>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</si>
  <si>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</si>
  <si>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</si>
  <si>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</si>
  <si>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</si>
  <si>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</si>
  <si>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</si>
  <si>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</si>
  <si>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</si>
  <si>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</si>
  <si>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</si>
  <si>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</si>
  <si>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</si>
  <si>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</si>
  <si>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</si>
  <si>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</si>
  <si>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</si>
  <si>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</si>
  <si>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</si>
  <si>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</si>
  <si>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</si>
  <si>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</si>
  <si>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</si>
  <si>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</si>
  <si>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</si>
  <si>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</si>
  <si>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</si>
  <si>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</si>
  <si>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</si>
  <si>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</si>
  <si>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</si>
  <si>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</si>
  <si>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</si>
  <si>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</si>
  <si>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</si>
  <si>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</si>
  <si>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</si>
  <si>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</si>
  <si>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</si>
  <si>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</si>
  <si>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</si>
  <si>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</si>
  <si>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</si>
  <si>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</si>
  <si>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</si>
  <si>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</si>
  <si>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</si>
  <si>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</si>
  <si>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</si>
  <si>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</si>
  <si>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</si>
  <si>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</si>
  <si>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</si>
  <si>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</si>
  <si>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</si>
  <si>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</si>
  <si>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</si>
  <si>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</si>
  <si>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</si>
  <si>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</si>
  <si>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</si>
  <si>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</si>
  <si>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</si>
  <si>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</si>
  <si>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</si>
  <si>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</si>
  <si>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</si>
  <si>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</si>
  <si>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</si>
  <si>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</si>
  <si>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</si>
  <si>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</si>
  <si>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</si>
  <si>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</si>
  <si>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</si>
  <si>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</si>
  <si>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</si>
  <si>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</si>
  <si>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</si>
  <si>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</si>
  <si>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</si>
  <si>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</si>
  <si>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</si>
  <si>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</si>
  <si>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</si>
  <si>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</si>
  <si>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</si>
  <si>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</si>
  <si>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</si>
  <si>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</si>
  <si>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</si>
  <si>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</si>
  <si>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</si>
  <si>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</si>
  <si>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</si>
  <si>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</si>
  <si>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</si>
  <si>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</si>
  <si>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</si>
  <si>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</si>
  <si>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</si>
  <si>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</si>
  <si>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</si>
  <si>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</si>
  <si>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</si>
  <si>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</si>
  <si>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</si>
  <si>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</si>
  <si>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</si>
  <si>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</si>
  <si>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</si>
  <si>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</si>
  <si>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</si>
  <si>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</si>
  <si>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</si>
  <si>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</si>
  <si>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</si>
  <si>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</si>
  <si>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</si>
  <si>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</si>
  <si>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</si>
  <si>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</si>
  <si>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</si>
  <si>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</si>
  <si>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</si>
  <si>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</si>
  <si>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</si>
  <si>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</si>
  <si>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</si>
  <si>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</si>
  <si>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</si>
  <si>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</si>
  <si>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</si>
  <si>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</si>
  <si>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</si>
  <si>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</si>
  <si>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</si>
  <si>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</si>
  <si>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</si>
  <si>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</si>
  <si>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</si>
  <si>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</si>
  <si>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</si>
  <si>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</si>
  <si>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</si>
  <si>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</si>
  <si>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</si>
  <si>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</si>
  <si>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</si>
  <si>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</si>
  <si>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</si>
  <si>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</si>
  <si>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</si>
  <si>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</si>
  <si>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</si>
  <si>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</si>
  <si>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</si>
  <si>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</si>
  <si>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</si>
  <si>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</si>
  <si>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</si>
  <si>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</si>
  <si>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</si>
  <si>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</si>
  <si>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</si>
  <si>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</si>
  <si>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</si>
  <si>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</si>
  <si>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</si>
  <si>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</si>
  <si>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</si>
  <si>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</si>
  <si>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</si>
  <si>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</si>
  <si>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</si>
  <si>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</si>
  <si>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</si>
  <si>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</si>
  <si>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</si>
  <si>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</si>
  <si>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</si>
  <si>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</si>
  <si>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</si>
  <si>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</si>
  <si>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</si>
  <si>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</si>
  <si>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</si>
  <si>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</si>
  <si>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</si>
  <si>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</si>
  <si>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</si>
  <si>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</si>
  <si>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</si>
  <si>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</si>
  <si>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</si>
  <si>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</si>
  <si>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</si>
  <si>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</si>
  <si>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</si>
  <si>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</si>
  <si>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</si>
  <si>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</si>
  <si>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</si>
  <si>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</si>
  <si>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</si>
  <si>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</si>
  <si>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</si>
  <si>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</si>
  <si>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</si>
  <si>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</si>
  <si>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</si>
  <si>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</si>
  <si>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</si>
  <si>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</si>
  <si>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</si>
  <si>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</si>
  <si>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</si>
  <si>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</si>
  <si>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</si>
  <si>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</si>
  <si>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</si>
  <si>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</si>
  <si>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</si>
  <si>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</si>
  <si>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</si>
  <si>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</si>
  <si>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</si>
  <si>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</si>
  <si>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</si>
  <si>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</si>
  <si>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</si>
  <si>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</si>
  <si>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</si>
  <si>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</si>
  <si>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</si>
  <si>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</si>
  <si>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</si>
  <si>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</si>
  <si>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</si>
  <si>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</si>
  <si>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</si>
  <si>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</si>
  <si>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</si>
  <si>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</si>
  <si>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</si>
  <si>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</si>
  <si>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</si>
  <si>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</si>
  <si>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</si>
  <si>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</si>
  <si>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</si>
  <si>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</si>
  <si>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</si>
  <si>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</si>
  <si>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</si>
  <si>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</si>
  <si>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</si>
  <si>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</si>
  <si>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</si>
  <si>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</si>
  <si>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</si>
  <si>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</si>
  <si>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</si>
  <si>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</si>
  <si>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</si>
  <si>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</si>
  <si>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</si>
  <si>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</si>
  <si>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</si>
  <si>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</si>
  <si>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</si>
  <si>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</si>
  <si>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</si>
  <si>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</si>
  <si>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</si>
  <si>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</si>
  <si>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</si>
  <si>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</si>
  <si>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</si>
  <si>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</si>
  <si>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</si>
  <si>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</si>
  <si>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</si>
  <si>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</si>
  <si>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</si>
  <si>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</si>
  <si>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</si>
  <si>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</si>
  <si>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</si>
  <si>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</si>
  <si>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</si>
  <si>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</si>
  <si>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</si>
  <si>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</si>
  <si>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</si>
  <si>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</si>
  <si>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</si>
  <si>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</si>
  <si>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</si>
  <si>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</si>
  <si>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</si>
  <si>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</si>
  <si>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</si>
  <si>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</si>
  <si>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</si>
  <si>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</si>
  <si>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</si>
  <si>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</si>
  <si>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</si>
  <si>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</si>
  <si>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</si>
  <si>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</si>
  <si>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</si>
  <si>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</si>
  <si>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</si>
  <si>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</si>
  <si>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</si>
  <si>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</si>
  <si>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</si>
  <si>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</si>
  <si>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</si>
  <si>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</si>
  <si>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</si>
  <si>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</si>
  <si>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</si>
  <si>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</si>
  <si>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</si>
  <si>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</si>
  <si>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</si>
  <si>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</si>
  <si>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</si>
  <si>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</si>
  <si>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</si>
  <si>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</si>
  <si>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</si>
  <si>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</si>
  <si>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</si>
  <si>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</si>
  <si>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</si>
  <si>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</si>
  <si>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</si>
  <si>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</si>
  <si>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</si>
  <si>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</si>
  <si>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</si>
  <si>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</si>
  <si>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</si>
  <si>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</si>
  <si>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</si>
  <si>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</si>
  <si>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</si>
  <si>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</si>
  <si>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</si>
  <si>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</si>
  <si>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</si>
  <si>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</si>
  <si>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</si>
  <si>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</si>
  <si>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</si>
  <si>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</si>
  <si>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</si>
  <si>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</si>
  <si>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</si>
  <si>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</si>
  <si>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</si>
  <si>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</si>
  <si>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</si>
  <si>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</si>
  <si>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</si>
  <si>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</si>
  <si>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</si>
  <si>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</si>
  <si>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</si>
  <si>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</si>
  <si>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</si>
  <si>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</si>
  <si>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</si>
  <si>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</si>
  <si>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</si>
  <si>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</si>
  <si>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</si>
  <si>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</si>
  <si>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</si>
  <si>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</si>
  <si>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</si>
  <si>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</si>
  <si>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</si>
  <si>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</si>
  <si>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</si>
  <si>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</si>
  <si>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</si>
  <si>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</si>
  <si>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</si>
  <si>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</si>
  <si>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</si>
  <si>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</si>
  <si>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</si>
  <si>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</si>
  <si>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</si>
  <si>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</si>
  <si>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</si>
  <si>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</si>
  <si>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</si>
  <si>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</si>
  <si>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</si>
  <si>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</si>
  <si>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</si>
  <si>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</si>
  <si>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</si>
  <si>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</si>
  <si>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</si>
  <si>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</si>
  <si>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</si>
  <si>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</si>
  <si>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</si>
  <si>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</si>
  <si>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</si>
  <si>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</si>
  <si>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</si>
  <si>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</si>
  <si>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</si>
  <si>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</si>
  <si>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</si>
  <si>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</si>
  <si>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</si>
  <si>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</si>
  <si>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</si>
  <si>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</si>
  <si>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</si>
  <si>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</si>
  <si>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</si>
  <si>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</si>
  <si>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</si>
  <si>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</si>
  <si>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</si>
  <si>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</si>
  <si>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</si>
  <si>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</si>
  <si>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</si>
  <si>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</si>
  <si>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</si>
  <si>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</si>
  <si>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</si>
  <si>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</si>
  <si>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</si>
  <si>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</si>
  <si>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</si>
  <si>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</si>
  <si>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</si>
  <si>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</si>
  <si>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</si>
  <si>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</si>
  <si>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</si>
  <si>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</si>
  <si>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</si>
  <si>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</si>
  <si>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</si>
  <si>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</si>
  <si>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</si>
  <si>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</si>
  <si>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</si>
  <si>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</si>
  <si>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</si>
  <si>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</si>
  <si>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</si>
  <si>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</si>
  <si>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</si>
  <si>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</si>
  <si>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</si>
  <si>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</si>
  <si>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</si>
  <si>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</si>
  <si>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</si>
  <si>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</si>
  <si>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</si>
  <si>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</si>
  <si>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</si>
  <si>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</si>
  <si>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</si>
  <si>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</si>
  <si>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</si>
  <si>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</si>
  <si>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</si>
  <si>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</si>
  <si>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</si>
  <si>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</si>
  <si>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</si>
  <si>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</si>
  <si>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</si>
  <si>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</si>
  <si>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</si>
  <si>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</si>
  <si>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</si>
  <si>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</si>
  <si>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</si>
  <si>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</si>
  <si>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</si>
  <si>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</si>
  <si>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</si>
  <si>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</si>
  <si>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</si>
  <si>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</si>
  <si>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</si>
  <si>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</si>
  <si>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</si>
  <si>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</si>
  <si>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</si>
  <si>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</si>
  <si>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</si>
  <si>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</si>
  <si>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</si>
  <si>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</si>
  <si>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</si>
  <si>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</si>
  <si>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</si>
  <si>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</si>
  <si>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</si>
  <si>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</si>
  <si>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</si>
  <si>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</si>
  <si>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</si>
  <si>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</si>
  <si>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</si>
  <si>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</si>
  <si>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</si>
  <si>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</si>
  <si>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</si>
  <si>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</si>
  <si>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</si>
  <si>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</si>
  <si>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</si>
  <si>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</si>
  <si>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</si>
  <si>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</si>
  <si>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</si>
  <si>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</si>
  <si>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</si>
  <si>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</si>
  <si>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</si>
  <si>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</si>
  <si>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</si>
  <si>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</si>
  <si>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</si>
  <si>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</si>
  <si>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</si>
  <si>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</si>
  <si>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</si>
  <si>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</si>
  <si>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</si>
  <si>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</si>
  <si>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</si>
  <si>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</si>
  <si>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</si>
  <si>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</si>
  <si>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</si>
  <si>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</si>
  <si>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</si>
  <si>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</si>
  <si>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</si>
  <si>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</si>
  <si>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</si>
  <si>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</si>
  <si>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</si>
  <si>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</si>
  <si>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</si>
  <si>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</si>
  <si>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</si>
  <si>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</si>
  <si>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</si>
  <si>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</si>
  <si>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</si>
  <si>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</si>
  <si>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</si>
  <si>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</si>
  <si>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</si>
  <si>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</si>
  <si>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</si>
  <si>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</si>
  <si>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</si>
  <si>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</si>
  <si>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</si>
  <si>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</si>
  <si>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</si>
  <si>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</si>
  <si>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</si>
  <si>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</si>
  <si>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</si>
  <si>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</si>
  <si>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</si>
  <si>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</si>
  <si>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</si>
  <si>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</si>
  <si>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</si>
  <si>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</si>
  <si>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</si>
  <si>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</si>
  <si>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</si>
  <si>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</si>
  <si>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</si>
  <si>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</si>
  <si>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</si>
  <si>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</si>
  <si>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</si>
  <si>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</si>
  <si>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</si>
  <si>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</si>
  <si>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</si>
  <si>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</si>
  <si>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</si>
  <si>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</si>
  <si>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</si>
  <si>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</si>
  <si>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</si>
  <si>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</si>
  <si>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</si>
  <si>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</si>
  <si>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</si>
  <si>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</si>
  <si>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</si>
  <si>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</si>
  <si>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</si>
  <si>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</si>
  <si>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</si>
  <si>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</si>
  <si>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</si>
  <si>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</si>
  <si>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</si>
  <si>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</si>
  <si>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</si>
  <si>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</si>
  <si>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</si>
  <si>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</si>
  <si>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</si>
  <si>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</si>
  <si>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</si>
  <si>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</si>
  <si>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</si>
  <si>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</si>
  <si>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</si>
  <si>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</si>
  <si>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</si>
  <si>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</si>
  <si>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</si>
  <si>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</si>
  <si>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</si>
  <si>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</si>
  <si>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</si>
  <si>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</si>
  <si>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</si>
  <si>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</si>
  <si>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</si>
  <si>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</si>
  <si>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</si>
  <si>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</si>
  <si>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</si>
  <si>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</si>
  <si>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</si>
  <si>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</si>
  <si>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</si>
  <si>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</si>
  <si>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</si>
  <si>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</si>
  <si>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</si>
  <si>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</si>
  <si>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</si>
  <si>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</si>
  <si>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</si>
  <si>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</si>
  <si>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</si>
  <si>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</si>
  <si>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</si>
  <si>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</si>
  <si>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</si>
  <si>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</si>
  <si>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</si>
  <si>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</si>
  <si>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</si>
  <si>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</si>
  <si>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</si>
  <si>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</si>
  <si>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</si>
  <si>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</si>
  <si>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</si>
  <si>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</si>
  <si>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</si>
  <si>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</si>
  <si>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</si>
  <si>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</si>
  <si>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</si>
  <si>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</si>
  <si>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</si>
  <si>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</si>
  <si>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</si>
  <si>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</si>
  <si>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</si>
  <si>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</si>
  <si>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</si>
  <si>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</si>
  <si>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</si>
  <si>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</si>
  <si>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</si>
  <si>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</si>
  <si>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</si>
  <si>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</si>
  <si>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</si>
  <si>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</si>
  <si>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</si>
  <si>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</si>
  <si>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</si>
  <si>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</si>
  <si>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</si>
  <si>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</si>
  <si>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</si>
  <si>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</si>
  <si>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</si>
  <si>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</si>
  <si>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</si>
  <si>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</si>
  <si>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</si>
  <si>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</si>
  <si>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</si>
  <si>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</si>
  <si>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</si>
  <si>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</si>
  <si>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</si>
  <si>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</si>
  <si>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</si>
  <si>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</si>
  <si>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</si>
  <si>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</si>
  <si>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</si>
  <si>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</si>
  <si>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</si>
  <si>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</si>
  <si>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</si>
  <si>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</si>
  <si>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</si>
  <si>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</si>
  <si>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</si>
  <si>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</si>
  <si>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</si>
  <si>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</si>
  <si>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</si>
  <si>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</si>
  <si>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</si>
  <si>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</si>
  <si>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</si>
  <si>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</si>
  <si>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</si>
  <si>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</si>
  <si>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</si>
  <si>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</si>
  <si>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</si>
  <si>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</si>
  <si>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</si>
  <si>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</si>
  <si>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</si>
  <si>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</si>
  <si>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</si>
  <si>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</si>
  <si>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</si>
  <si>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</si>
  <si>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</si>
  <si>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</si>
  <si>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</si>
  <si>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</si>
  <si>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</si>
  <si>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</si>
  <si>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</si>
  <si>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</si>
  <si>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</si>
  <si>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</si>
  <si>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</si>
  <si>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</si>
  <si>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</si>
  <si>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</si>
  <si>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</si>
  <si>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</si>
  <si>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</si>
  <si>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</si>
  <si>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</si>
  <si>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</si>
  <si>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</si>
  <si>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</si>
  <si>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</si>
  <si>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</si>
  <si>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</si>
  <si>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</si>
  <si>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</si>
  <si>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</si>
  <si>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</si>
  <si>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</si>
  <si>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</si>
  <si>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</si>
  <si>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</si>
  <si>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</si>
  <si>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</si>
  <si>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</si>
  <si>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</si>
  <si>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</si>
  <si>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</si>
  <si>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</si>
  <si>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</si>
  <si>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</si>
  <si>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</si>
  <si>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</si>
  <si>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</si>
  <si>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</si>
  <si>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</si>
  <si>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</si>
  <si>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</si>
  <si>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</si>
  <si>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</si>
  <si>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</si>
  <si>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</si>
  <si>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</si>
  <si>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</si>
  <si>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</si>
  <si>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</si>
  <si>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</si>
  <si>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</si>
  <si>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</si>
  <si>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</si>
  <si>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</si>
  <si>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</si>
  <si>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</si>
  <si>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</si>
  <si>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</si>
  <si>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</si>
  <si>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</si>
  <si>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</si>
  <si>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</si>
  <si>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</si>
  <si>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</si>
  <si>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</si>
  <si>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</si>
  <si>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</si>
  <si>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</si>
  <si>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</si>
  <si>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</si>
  <si>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</si>
  <si>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</si>
  <si>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</si>
  <si>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</si>
  <si>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</si>
  <si>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</si>
  <si>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</si>
  <si>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</si>
  <si>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</si>
  <si>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</si>
  <si>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</si>
  <si>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</si>
  <si>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</si>
  <si>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</si>
  <si>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</si>
  <si>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</si>
  <si>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</si>
  <si>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</si>
  <si>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</si>
  <si>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</si>
  <si>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</si>
  <si>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</si>
  <si>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</si>
  <si>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</si>
  <si>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</si>
  <si>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</si>
  <si>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</si>
  <si>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</si>
  <si>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</si>
  <si>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</si>
  <si>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</si>
  <si>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</si>
  <si>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</si>
  <si>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</si>
  <si>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</si>
  <si>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</si>
  <si>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</si>
  <si>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</si>
  <si>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</si>
  <si>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</si>
  <si>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</si>
  <si>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</si>
  <si>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</si>
  <si>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</si>
  <si>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</si>
  <si>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</si>
  <si>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</si>
  <si>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</si>
  <si>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</si>
  <si>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</si>
  <si>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</si>
  <si>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</si>
  <si>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</si>
  <si>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</si>
  <si>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</si>
  <si>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</si>
  <si>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</si>
  <si>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</si>
  <si>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</si>
  <si>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</si>
  <si>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</si>
  <si>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</si>
  <si>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</si>
  <si>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</si>
  <si>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</si>
  <si>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</si>
  <si>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</si>
  <si>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</si>
  <si>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</si>
  <si>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</si>
  <si>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</si>
  <si>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</si>
  <si>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</si>
  <si>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</si>
  <si>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</si>
  <si>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</si>
  <si>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</si>
  <si>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</si>
  <si>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</si>
  <si>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</si>
  <si>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</si>
  <si>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</si>
  <si>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</si>
  <si>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</si>
  <si>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</si>
  <si>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</si>
  <si>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</si>
  <si>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</si>
  <si>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</si>
  <si>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</si>
  <si>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</si>
  <si>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</si>
  <si>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</si>
  <si>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</si>
  <si>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</si>
  <si>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</si>
  <si>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</si>
  <si>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</si>
  <si>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</si>
  <si>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</si>
  <si>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</si>
  <si>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</si>
  <si>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</si>
  <si>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</si>
  <si>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</si>
  <si>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</si>
  <si>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</si>
  <si>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</si>
  <si>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</si>
  <si>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</si>
  <si>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</si>
  <si>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</si>
  <si>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</si>
  <si>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</si>
  <si>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</si>
  <si>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</si>
  <si>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</si>
  <si>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</si>
  <si>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</si>
  <si>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</si>
  <si>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</si>
  <si>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</si>
  <si>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</si>
  <si>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</si>
  <si>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</si>
  <si>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</si>
  <si>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</si>
  <si>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</si>
  <si>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</si>
  <si>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</si>
  <si>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</si>
  <si>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</si>
  <si>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</si>
  <si>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</si>
  <si>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</si>
  <si>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</si>
  <si>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</si>
  <si>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</si>
  <si>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</si>
  <si>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</si>
  <si>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</si>
  <si>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</si>
  <si>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</si>
  <si>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</si>
  <si>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</si>
  <si>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</si>
  <si>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</si>
  <si>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</si>
  <si>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</si>
  <si>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</si>
  <si>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</si>
  <si>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</si>
  <si>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</si>
  <si>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</si>
  <si>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</si>
  <si>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</si>
  <si>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</si>
  <si>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</si>
  <si>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</si>
  <si>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</si>
  <si>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</si>
  <si>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</si>
  <si>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</si>
  <si>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</si>
  <si>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</si>
  <si>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</si>
  <si>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</si>
  <si>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</si>
  <si>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</si>
  <si>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</si>
  <si>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</si>
  <si>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</si>
  <si>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</si>
  <si>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</si>
  <si>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</si>
  <si>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</si>
  <si>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</si>
  <si>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</si>
  <si>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</si>
  <si>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</si>
  <si>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</si>
  <si>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</si>
  <si>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</si>
  <si>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</si>
  <si>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</si>
  <si>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</si>
  <si>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</si>
  <si>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</si>
  <si>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</si>
  <si>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</si>
  <si>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</si>
  <si>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</si>
  <si>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</si>
  <si>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</si>
  <si>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</si>
  <si>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</si>
  <si>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</si>
  <si>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</si>
  <si>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</si>
  <si>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</si>
  <si>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</si>
  <si>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</si>
  <si>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</si>
  <si>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</si>
  <si>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</si>
  <si>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</si>
  <si>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</si>
  <si>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</si>
  <si>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</si>
  <si>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</si>
  <si>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</si>
  <si>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</si>
  <si>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</si>
  <si>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</si>
  <si>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</si>
  <si>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</si>
  <si>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</si>
  <si>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</si>
  <si>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</si>
  <si>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</si>
  <si>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</si>
  <si>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</si>
  <si>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</si>
  <si>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</si>
  <si>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</si>
  <si>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</si>
  <si>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</si>
  <si>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</si>
  <si>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</si>
  <si>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</si>
  <si>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</si>
  <si>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</si>
  <si>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</si>
  <si>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</si>
  <si>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</si>
  <si>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</si>
  <si>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</si>
  <si>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</si>
  <si>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</si>
  <si>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</si>
  <si>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</si>
  <si>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</si>
  <si>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</si>
  <si>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</si>
  <si>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</si>
  <si>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</si>
  <si>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</si>
  <si>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</si>
  <si>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</si>
  <si>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</si>
  <si>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</si>
  <si>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</si>
  <si>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</si>
  <si>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</si>
  <si>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</si>
  <si>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</si>
  <si>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</si>
  <si>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</si>
  <si>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</si>
  <si>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</si>
  <si>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</si>
  <si>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</si>
  <si>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</si>
  <si>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</si>
  <si>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</si>
  <si>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</si>
  <si>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</si>
  <si>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</si>
  <si>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</si>
  <si>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</si>
  <si>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</si>
  <si>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</si>
  <si>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</si>
  <si>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</si>
  <si>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</si>
  <si>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</si>
  <si>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</si>
  <si>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</si>
  <si>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</si>
  <si>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</si>
  <si>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</si>
  <si>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</si>
  <si>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</si>
  <si>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</si>
  <si>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</si>
  <si>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</si>
  <si>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</si>
  <si>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</si>
  <si>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</si>
  <si>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</si>
  <si>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</si>
  <si>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</si>
  <si>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</si>
  <si>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</si>
  <si>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</si>
  <si>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</si>
  <si>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</si>
  <si>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</si>
  <si>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</si>
  <si>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</si>
  <si>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</si>
  <si>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</si>
  <si>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</si>
  <si>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</si>
  <si>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</si>
  <si>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</si>
  <si>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</si>
  <si>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</si>
  <si>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</si>
  <si>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</si>
  <si>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</si>
  <si>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</si>
  <si>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</si>
  <si>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</si>
  <si>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</si>
  <si>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</si>
  <si>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</si>
  <si>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</si>
  <si>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</si>
  <si>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</si>
  <si>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</si>
  <si>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</si>
  <si>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</si>
  <si>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</si>
  <si>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</si>
  <si>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</si>
  <si>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</si>
  <si>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</si>
  <si>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</si>
  <si>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</si>
  <si>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</si>
  <si>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</si>
  <si>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</si>
  <si>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</si>
  <si>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</si>
  <si>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</si>
  <si>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</si>
  <si>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</si>
  <si>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</si>
  <si>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</si>
  <si>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</si>
  <si>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</si>
  <si>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</si>
  <si>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</si>
  <si>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</si>
  <si>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</si>
  <si>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</si>
  <si>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</si>
  <si>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</si>
  <si>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</si>
  <si>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</si>
  <si>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</si>
  <si>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</si>
  <si>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</si>
  <si>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</si>
  <si>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</si>
  <si>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</si>
  <si>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</si>
  <si>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</si>
  <si>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</si>
  <si>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</si>
  <si>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</si>
  <si>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</si>
  <si>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</si>
  <si>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</si>
  <si>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</si>
  <si>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</si>
  <si>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</si>
  <si>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</si>
  <si>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</si>
  <si>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</si>
  <si>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</si>
  <si>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</si>
  <si>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</si>
  <si>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</si>
  <si>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</si>
  <si>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</si>
  <si>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</si>
  <si>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</si>
  <si>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</si>
  <si>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</si>
  <si>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</si>
  <si>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</si>
  <si>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</si>
  <si>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</si>
  <si>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</si>
  <si>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</si>
  <si>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</si>
  <si>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</si>
  <si>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</si>
  <si>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</si>
  <si>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</si>
  <si>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</si>
  <si>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</si>
  <si>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</si>
  <si>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</si>
  <si>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</si>
  <si>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</si>
  <si>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</si>
  <si>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</si>
  <si>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</si>
  <si>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</si>
  <si>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</si>
  <si>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</si>
  <si>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</si>
  <si>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</si>
  <si>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</si>
  <si>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</si>
  <si>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</si>
  <si>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</si>
  <si>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</si>
  <si>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</si>
  <si>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</si>
  <si>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</si>
  <si>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</si>
  <si>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</si>
  <si>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</si>
  <si>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</si>
  <si>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</si>
  <si>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</si>
  <si>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</si>
  <si>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</si>
  <si>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</si>
  <si>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</si>
  <si>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</si>
  <si>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</si>
  <si>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</si>
  <si>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</si>
  <si>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</si>
  <si>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</si>
  <si>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</si>
  <si>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</si>
  <si>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</si>
  <si>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</si>
  <si>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</si>
  <si>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</si>
  <si>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</si>
  <si>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</si>
  <si>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</si>
  <si>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</si>
  <si>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</si>
  <si>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</si>
  <si>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</si>
  <si>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</si>
  <si>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</si>
  <si>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</si>
  <si>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</si>
  <si>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</si>
  <si>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</si>
  <si>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</si>
  <si>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</si>
  <si>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</si>
  <si>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</si>
  <si>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</si>
  <si>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</si>
  <si>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</si>
  <si>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</si>
  <si>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</si>
  <si>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</si>
  <si>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</si>
  <si>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</si>
  <si>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</si>
  <si>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</si>
  <si>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</si>
  <si>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</si>
  <si>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</si>
  <si>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</si>
  <si>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</si>
  <si>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</si>
  <si>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</si>
  <si>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</si>
  <si>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</si>
  <si>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</si>
  <si>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</si>
  <si>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</si>
  <si>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</si>
  <si>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</si>
  <si>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</si>
  <si>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</si>
  <si>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</si>
  <si>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</si>
  <si>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</si>
  <si>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</si>
  <si>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</si>
  <si>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</si>
  <si>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</si>
  <si>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</si>
  <si>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</si>
  <si>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</si>
  <si>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</si>
  <si>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</si>
  <si>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</si>
  <si>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</si>
  <si>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</si>
  <si>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</si>
  <si>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</si>
  <si>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</si>
  <si>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</si>
  <si>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</si>
  <si>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</si>
  <si>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</si>
  <si>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</si>
  <si>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</si>
  <si>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</si>
  <si>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</si>
  <si>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</si>
  <si>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</si>
  <si>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</si>
  <si>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</si>
  <si>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</si>
  <si>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</si>
  <si>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</si>
  <si>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</si>
  <si>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</si>
  <si>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</si>
  <si>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</si>
  <si>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</si>
  <si>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</si>
  <si>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</si>
  <si>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</si>
  <si>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</si>
  <si>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</si>
  <si>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</si>
  <si>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</si>
  <si>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</si>
  <si>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</si>
  <si>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</si>
  <si>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</si>
  <si>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</si>
  <si>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</si>
  <si>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</si>
  <si>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</si>
  <si>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</si>
  <si>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</si>
  <si>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</si>
  <si>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</si>
  <si>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</si>
  <si>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</si>
  <si>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</si>
  <si>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</si>
  <si>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</si>
  <si>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</si>
  <si>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</si>
  <si>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</si>
  <si>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</si>
  <si>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</si>
  <si>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</si>
  <si>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</si>
  <si>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</si>
  <si>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</si>
  <si>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</si>
  <si>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</si>
  <si>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</si>
  <si>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</si>
  <si>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</si>
  <si>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</si>
  <si>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</si>
  <si>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</si>
  <si>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</si>
  <si>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</si>
  <si>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</si>
  <si>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</si>
  <si>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</si>
  <si>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</si>
  <si>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</si>
  <si>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</si>
  <si>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</si>
  <si>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</si>
  <si>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</si>
  <si>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</si>
  <si>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</si>
  <si>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</si>
  <si>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</si>
  <si>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</si>
  <si>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</si>
  <si>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</si>
  <si>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</si>
  <si>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</si>
  <si>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</si>
  <si>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</si>
  <si>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</si>
  <si>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</si>
  <si>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</si>
  <si>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</si>
  <si>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</si>
  <si>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</si>
  <si>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</si>
  <si>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</si>
  <si>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</si>
  <si>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</si>
  <si>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</si>
  <si>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</si>
  <si>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</si>
  <si>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</si>
  <si>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</si>
  <si>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</si>
  <si>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</si>
  <si>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</si>
  <si>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</si>
  <si>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</si>
  <si>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</si>
  <si>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</si>
  <si>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</si>
  <si>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</si>
  <si>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</si>
  <si>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</si>
  <si>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</si>
  <si>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</si>
  <si>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</si>
  <si>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</si>
  <si>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</si>
  <si>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</si>
  <si>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</si>
  <si>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</si>
  <si>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</si>
  <si>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</si>
  <si>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</si>
  <si>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</si>
  <si>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</si>
  <si>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</si>
  <si>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</si>
  <si>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</si>
  <si>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</si>
  <si>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</si>
  <si>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</si>
  <si>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</si>
  <si>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</si>
  <si>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</si>
  <si>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</si>
  <si>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</si>
  <si>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</si>
  <si>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</si>
  <si>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</si>
  <si>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</si>
  <si>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</si>
  <si>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</si>
  <si>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</si>
  <si>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</si>
  <si>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</si>
  <si>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</si>
  <si>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</si>
  <si>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</si>
  <si>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</si>
  <si>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</si>
  <si>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</si>
  <si>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</si>
  <si>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</si>
  <si>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</si>
  <si>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</si>
  <si>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</si>
  <si>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</si>
  <si>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</si>
  <si>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</si>
  <si>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</si>
  <si>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</si>
  <si>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</si>
  <si>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</si>
  <si>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</si>
  <si>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</si>
  <si>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</si>
  <si>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</si>
  <si>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</si>
  <si>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</si>
  <si>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</si>
  <si>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</si>
  <si>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</si>
  <si>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</si>
  <si>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</si>
  <si>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</si>
  <si>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</si>
  <si>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</si>
  <si>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</si>
  <si>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</si>
  <si>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</si>
  <si>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</si>
  <si>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</si>
  <si>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</si>
  <si>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</si>
  <si>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</si>
  <si>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</si>
  <si>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</si>
  <si>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</si>
  <si>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</si>
  <si>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</si>
  <si>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</si>
  <si>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</si>
  <si>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</si>
  <si>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</si>
  <si>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</si>
  <si>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</si>
  <si>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</si>
  <si>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</si>
  <si>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</si>
  <si>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</si>
  <si>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</si>
  <si>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</si>
  <si>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</si>
  <si>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</si>
  <si>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</si>
  <si>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</si>
  <si>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</si>
  <si>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</si>
  <si>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</si>
  <si>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</si>
  <si>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</si>
  <si>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</si>
  <si>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</si>
  <si>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</si>
  <si>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</si>
  <si>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</si>
  <si>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</si>
  <si>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</si>
  <si>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</si>
  <si>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</si>
  <si>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</si>
  <si>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</si>
  <si>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</si>
  <si>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</si>
  <si>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</si>
  <si>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</si>
  <si>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</si>
  <si>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</si>
  <si>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</si>
  <si>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</si>
  <si>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</si>
  <si>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</si>
  <si>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</si>
  <si>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</si>
  <si>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</si>
  <si>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</si>
  <si>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</si>
  <si>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</si>
  <si>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</si>
  <si>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</si>
  <si>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</si>
  <si>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</si>
  <si>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</si>
  <si>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</si>
  <si>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</si>
  <si>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</si>
  <si>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</si>
  <si>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</si>
  <si>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</si>
  <si>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</si>
  <si>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</si>
  <si>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</si>
  <si>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</si>
  <si>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</si>
  <si>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</si>
  <si>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</si>
  <si>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</si>
  <si>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</si>
  <si>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</si>
  <si>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</si>
  <si>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</si>
  <si>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</si>
  <si>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</si>
  <si>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</si>
  <si>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</si>
  <si>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</si>
  <si>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</si>
  <si>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</si>
  <si>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</si>
  <si>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</si>
  <si>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</si>
  <si>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</si>
  <si>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</si>
  <si>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</si>
  <si>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</si>
  <si>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</si>
  <si>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</si>
  <si>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</si>
  <si>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</si>
  <si>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</si>
  <si>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</si>
  <si>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</si>
  <si>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</si>
  <si>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</si>
  <si>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</si>
  <si>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</si>
  <si>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</si>
  <si>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</si>
  <si>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</si>
  <si>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</si>
  <si>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</si>
  <si>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</si>
  <si>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</si>
  <si>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</si>
  <si>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</si>
  <si>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</si>
  <si>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</si>
  <si>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</si>
  <si>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</si>
  <si>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</si>
  <si>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</si>
  <si>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</si>
  <si>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</si>
  <si>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</si>
  <si>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</si>
  <si>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</si>
  <si>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</si>
  <si>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</si>
  <si>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</si>
  <si>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</si>
  <si>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</si>
  <si>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</si>
  <si>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</si>
  <si>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</si>
  <si>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</si>
  <si>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</si>
  <si>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</si>
  <si>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</si>
  <si>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</si>
  <si>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</si>
  <si>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</si>
  <si>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</si>
  <si>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</si>
  <si>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</si>
  <si>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</si>
  <si>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</si>
  <si>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</si>
  <si>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</si>
  <si>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</si>
  <si>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</si>
  <si>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</si>
  <si>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</si>
  <si>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</si>
  <si>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</si>
  <si>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</si>
  <si>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</si>
  <si>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</si>
  <si>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</si>
  <si>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</si>
  <si>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</si>
  <si>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</si>
  <si>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</si>
  <si>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</si>
  <si>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</si>
  <si>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</si>
  <si>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</si>
  <si>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</si>
  <si>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</si>
  <si>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</si>
  <si>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</si>
  <si>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</si>
  <si>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</si>
  <si>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</si>
  <si>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</si>
  <si>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</si>
  <si>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</si>
  <si>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</si>
  <si>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</si>
  <si>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</si>
  <si>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</si>
  <si>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</si>
  <si>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</si>
  <si>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</si>
  <si>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</si>
  <si>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</si>
  <si>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</si>
  <si>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</si>
  <si>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</si>
  <si>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</si>
  <si>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</si>
  <si>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</si>
  <si>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</si>
  <si>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</si>
  <si>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</si>
  <si>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</si>
  <si>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</si>
  <si>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</si>
  <si>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</si>
  <si>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</si>
  <si>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</si>
  <si>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</si>
  <si>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</si>
  <si>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</si>
  <si>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</si>
  <si>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</si>
  <si>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</si>
  <si>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</si>
  <si>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</si>
  <si>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</si>
  <si>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</si>
  <si>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</si>
  <si>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</si>
  <si>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</si>
  <si>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</si>
  <si>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</si>
  <si>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</si>
  <si>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</si>
  <si>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</si>
  <si>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</si>
  <si>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</si>
  <si>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</si>
  <si>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</si>
  <si>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</si>
  <si>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</si>
  <si>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</si>
  <si>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</si>
  <si>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</si>
  <si>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</si>
  <si>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</si>
  <si>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</si>
  <si>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</si>
  <si>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</si>
  <si>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</si>
  <si>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</si>
  <si>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</si>
  <si>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</si>
  <si>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</si>
  <si>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</si>
  <si>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</si>
  <si>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</si>
  <si>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</si>
  <si>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</si>
  <si>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</si>
  <si>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</si>
  <si>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</si>
  <si>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</si>
  <si>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</si>
  <si>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</si>
  <si>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</si>
  <si>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</si>
  <si>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</si>
  <si>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</si>
  <si>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</si>
  <si>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</si>
  <si>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</si>
  <si>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</si>
  <si>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</si>
  <si>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</si>
  <si>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</si>
  <si>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</si>
  <si>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</si>
  <si>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</si>
  <si>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</si>
  <si>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</si>
  <si>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</si>
  <si>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</si>
  <si>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</si>
  <si>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</si>
  <si>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</si>
  <si>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</si>
  <si>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</si>
  <si>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</si>
  <si>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</si>
  <si>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</si>
  <si>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</si>
  <si>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</si>
  <si>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</si>
  <si>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</si>
  <si>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</si>
  <si>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</si>
  <si>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</si>
  <si>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</si>
  <si>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</si>
  <si>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</si>
  <si>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</si>
  <si>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</si>
  <si>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</si>
  <si>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</si>
  <si>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</si>
  <si>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</si>
  <si>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</si>
  <si>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</si>
  <si>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</si>
  <si>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</si>
  <si>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</si>
  <si>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</si>
  <si>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</si>
  <si>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</si>
  <si>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</si>
  <si>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</si>
  <si>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</si>
  <si>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</si>
  <si>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</si>
  <si>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</si>
  <si>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</si>
  <si>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</si>
  <si>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</si>
  <si>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</si>
  <si>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</si>
  <si>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</si>
  <si>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</si>
  <si>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</si>
  <si>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</si>
  <si>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</si>
  <si>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</si>
  <si>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</si>
  <si>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</si>
  <si>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</si>
  <si>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</si>
  <si>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</si>
  <si>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</si>
  <si>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</si>
  <si>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</si>
  <si>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</si>
  <si>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</si>
  <si>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</si>
  <si>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</si>
  <si>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</si>
  <si>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</si>
  <si>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</si>
  <si>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</si>
  <si>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</si>
  <si>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</si>
  <si>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</si>
  <si>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</si>
  <si>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</si>
  <si>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</si>
  <si>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</si>
  <si>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</si>
  <si>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</si>
  <si>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</si>
  <si>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</si>
  <si>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</si>
  <si>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</si>
  <si>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</si>
  <si>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</si>
  <si>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</si>
  <si>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</si>
  <si>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</si>
  <si>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</si>
  <si>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</si>
  <si>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</si>
  <si>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</si>
  <si>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</si>
  <si>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</si>
  <si>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</si>
  <si>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</si>
  <si>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</si>
  <si>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</si>
  <si>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</si>
  <si>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</si>
  <si>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</si>
  <si>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</si>
  <si>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</si>
  <si>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</si>
  <si>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</si>
  <si>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</si>
  <si>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</si>
  <si>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</si>
  <si>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</si>
  <si>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</si>
  <si>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</si>
  <si>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</si>
  <si>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</si>
  <si>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</si>
  <si>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</si>
  <si>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</si>
  <si>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</si>
  <si>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</si>
  <si>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</si>
  <si>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</si>
  <si>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</si>
  <si>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</si>
  <si>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</si>
  <si>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</si>
  <si>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</si>
  <si>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</si>
  <si>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</si>
  <si>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</si>
  <si>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</si>
  <si>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</si>
  <si>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</si>
  <si>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</si>
  <si>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</si>
  <si>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</si>
  <si>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</si>
  <si>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</si>
  <si>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</si>
  <si>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</si>
  <si>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</si>
  <si>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</si>
  <si>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</si>
  <si>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</si>
  <si>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</si>
  <si>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</si>
  <si>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</si>
  <si>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</si>
  <si>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</si>
  <si>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</si>
  <si>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</si>
  <si>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</si>
  <si>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</si>
  <si>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</si>
  <si>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</si>
  <si>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</si>
  <si>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</si>
  <si>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</si>
  <si>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</si>
  <si>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</si>
  <si>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</si>
  <si>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</si>
  <si>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</si>
  <si>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</si>
  <si>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</si>
  <si>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</si>
  <si>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</si>
  <si>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</si>
  <si>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</si>
  <si>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</si>
  <si>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</si>
  <si>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</si>
  <si>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</si>
  <si>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</si>
  <si>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</si>
  <si>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</si>
  <si>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</si>
  <si>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</si>
  <si>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</si>
  <si>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</si>
  <si>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</si>
  <si>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</si>
  <si>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</si>
  <si>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</si>
  <si>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</si>
  <si>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</si>
  <si>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</si>
  <si>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</si>
  <si>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</si>
  <si>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</si>
  <si>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</si>
  <si>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</si>
  <si>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</si>
  <si>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</si>
  <si>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</si>
  <si>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</si>
  <si>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</si>
  <si>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</si>
  <si>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</si>
  <si>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</si>
  <si>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</si>
  <si>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</si>
  <si>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</si>
  <si>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</si>
  <si>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</si>
  <si>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</si>
  <si>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</si>
  <si>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</si>
  <si>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</si>
  <si>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</si>
  <si>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</si>
  <si>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</si>
  <si>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</si>
  <si>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</si>
  <si>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</si>
  <si>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</si>
  <si>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</si>
  <si>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</si>
  <si>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</si>
  <si>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</si>
  <si>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</si>
  <si>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</si>
  <si>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</si>
  <si>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</si>
  <si>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</si>
  <si>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</si>
  <si>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</si>
  <si>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</si>
  <si>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</si>
  <si>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</si>
  <si>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</si>
  <si>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</si>
  <si>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</si>
  <si>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</si>
  <si>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</si>
  <si>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</si>
  <si>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</si>
  <si>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</si>
  <si>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</si>
  <si>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</si>
  <si>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</si>
  <si>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</si>
  <si>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</si>
  <si>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</si>
  <si>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</si>
  <si>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</si>
  <si>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</si>
  <si>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</si>
  <si>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</si>
  <si>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</si>
  <si>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</si>
  <si>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</si>
  <si>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</si>
  <si>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</si>
  <si>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</si>
  <si>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</si>
  <si>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</si>
  <si>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</si>
  <si>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</si>
  <si>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</si>
  <si>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</si>
  <si>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</si>
  <si>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</si>
  <si>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</si>
  <si>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</si>
  <si>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</si>
  <si>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</si>
  <si>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</si>
  <si>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</si>
  <si>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</si>
  <si>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</si>
  <si>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</si>
  <si>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</si>
  <si>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</si>
  <si>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</si>
  <si>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</si>
  <si>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</si>
  <si>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</si>
  <si>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</si>
  <si>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</si>
  <si>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</si>
  <si>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</si>
  <si>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</si>
  <si>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</si>
  <si>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</si>
  <si>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</si>
  <si>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</si>
  <si>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</si>
  <si>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</si>
  <si>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</si>
  <si>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</si>
  <si>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</si>
  <si>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</si>
  <si>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</si>
  <si>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</si>
  <si>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</si>
  <si>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</si>
  <si>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</si>
  <si>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</si>
  <si>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</si>
  <si>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</si>
  <si>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</si>
  <si>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</si>
  <si>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</si>
  <si>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</si>
  <si>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</si>
  <si>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</si>
  <si>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</si>
  <si>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</si>
  <si>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</si>
  <si>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</si>
  <si>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</si>
  <si>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</si>
  <si>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</si>
  <si>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</si>
  <si>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</si>
  <si>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</si>
  <si>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</si>
  <si>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</si>
  <si>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</si>
  <si>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</si>
  <si>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</si>
  <si>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</si>
  <si>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</si>
  <si>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</si>
  <si>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</si>
  <si>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</si>
  <si>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</si>
  <si>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</si>
  <si>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</si>
  <si>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</si>
  <si>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</si>
  <si>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</si>
  <si>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</si>
  <si>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</si>
  <si>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</si>
  <si>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</si>
  <si>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</si>
  <si>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</si>
  <si>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</si>
  <si>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</si>
  <si>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</si>
  <si>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</si>
  <si>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</si>
  <si>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</si>
  <si>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</si>
  <si>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</si>
  <si>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</si>
  <si>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</si>
  <si>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</si>
  <si>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</si>
  <si>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</si>
  <si>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</si>
  <si>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</si>
  <si>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</si>
  <si>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</si>
  <si>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</si>
  <si>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</si>
  <si>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</si>
  <si>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</si>
  <si>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</si>
  <si>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</si>
  <si>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</si>
  <si>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</si>
  <si>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</si>
  <si>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</si>
  <si>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</si>
  <si>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</si>
  <si>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</si>
  <si>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</si>
  <si>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</si>
  <si>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</si>
  <si>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</si>
  <si>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</si>
  <si>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</si>
  <si>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</si>
  <si>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</si>
  <si>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</si>
  <si>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</si>
  <si>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</si>
  <si>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</si>
  <si>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</si>
  <si>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</si>
  <si>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</si>
  <si>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</si>
  <si>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</si>
  <si>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</si>
  <si>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</si>
  <si>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</si>
  <si>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</si>
  <si>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</si>
  <si>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</si>
  <si>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</si>
  <si>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</si>
  <si>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</si>
  <si>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</si>
  <si>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</si>
  <si>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</si>
  <si>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</si>
  <si>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</si>
  <si>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</si>
  <si>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</si>
  <si>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</si>
  <si>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</si>
  <si>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</si>
  <si>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</si>
  <si>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</si>
  <si>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</si>
  <si>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</si>
  <si>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</si>
  <si>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</si>
  <si>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</si>
  <si>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</si>
  <si>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</si>
  <si>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</si>
  <si>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</si>
  <si>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</si>
  <si>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</si>
  <si>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</si>
  <si>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</si>
  <si>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</si>
  <si>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</si>
  <si>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</si>
  <si>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</si>
  <si>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</si>
  <si>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</si>
  <si>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</si>
  <si>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</si>
  <si>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</si>
  <si>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</si>
  <si>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</si>
  <si>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</si>
  <si>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</si>
  <si>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</si>
  <si>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</si>
  <si>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</si>
  <si>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</si>
  <si>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</si>
  <si>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</si>
  <si>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</si>
  <si>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</si>
  <si>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</si>
  <si>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</si>
  <si>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</si>
  <si>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</si>
  <si>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</si>
  <si>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</si>
  <si>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</si>
  <si>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</si>
  <si>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</si>
  <si>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</si>
  <si>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</si>
  <si>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</si>
  <si>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</si>
  <si>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</si>
  <si>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</si>
  <si>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</si>
  <si>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</si>
  <si>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</si>
  <si>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</si>
  <si>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</si>
  <si>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</si>
  <si>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</si>
  <si>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</si>
  <si>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</si>
  <si>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</si>
  <si>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</si>
  <si>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</si>
  <si>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</si>
  <si>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</si>
  <si>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</si>
  <si>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</si>
  <si>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</si>
  <si>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</si>
  <si>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</si>
  <si>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</si>
  <si>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</si>
  <si>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</si>
  <si>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</si>
  <si>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</si>
  <si>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</si>
  <si>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</si>
  <si>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</si>
  <si>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</si>
  <si>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</si>
  <si>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</si>
  <si>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</si>
  <si>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</si>
  <si>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</si>
  <si>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</si>
  <si>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</si>
  <si>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</si>
  <si>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</si>
  <si>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</si>
  <si>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</si>
  <si>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</si>
  <si>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</si>
  <si>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</si>
  <si>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</si>
  <si>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</si>
  <si>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</si>
  <si>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</si>
  <si>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</si>
  <si>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</si>
  <si>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</si>
  <si>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</si>
  <si>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</si>
  <si>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</si>
  <si>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</si>
  <si>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</si>
  <si>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</si>
  <si>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</si>
  <si>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</si>
  <si>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</si>
  <si>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</si>
  <si>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</si>
  <si>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</si>
  <si>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</si>
  <si>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</si>
  <si>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</si>
  <si>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</si>
  <si>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</si>
  <si>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</si>
  <si>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</si>
  <si>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</si>
  <si>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</si>
  <si>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</si>
  <si>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</si>
  <si>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</si>
  <si>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</si>
  <si>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</si>
  <si>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</si>
  <si>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</si>
  <si>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</si>
  <si>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</si>
  <si>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</si>
  <si>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</si>
  <si>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</si>
  <si>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</si>
  <si>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</si>
  <si>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</si>
  <si>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</si>
  <si>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</si>
  <si>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</si>
  <si>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</si>
  <si>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</si>
  <si>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</si>
  <si>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</si>
  <si>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</si>
  <si>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</si>
  <si>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</si>
  <si>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</si>
  <si>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</si>
  <si>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</si>
  <si>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</si>
  <si>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</si>
  <si>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</si>
  <si>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</si>
  <si>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</si>
  <si>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</si>
  <si>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</si>
  <si>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</si>
  <si>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</si>
  <si>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</si>
  <si>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</si>
  <si>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</si>
  <si>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</si>
  <si>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</si>
  <si>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</si>
  <si>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</si>
  <si>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</si>
  <si>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</si>
  <si>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Column Labels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</si>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</sst>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1" xfId="0" applyFont="1" applyBorder="1"/>
    <xf numFmtId="9" fontId="1" fillId="0" borderId="1" xfId="0" applyNumberFormat="1" applyFont="1" applyBorder="1"/>
    <xf numFmtId="9" fontId="0" fillId="0" borderId="0" xfId="0" applyNumberFormat="1"/>
  </cellXfs>
  <cellStyles count="1">
    <cellStyle name="Normal" xfId="0" builtinId="0"/>
  </cellStyles>
  <dxfs count="3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0A-4FB7-BD5A-33B9F13D6463}"/>
            </c:ext>
          </c:extLst>
        </c:ser>
        <c:ser>
          <c:idx val="1"/>
          <c:order val="1"/>
          <c:tx>
            <c:strRef>
              <c:f>'Pivot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0A-4FB7-BD5A-33B9F13D6463}"/>
            </c:ext>
          </c:extLst>
        </c:ser>
        <c:ser>
          <c:idx val="2"/>
          <c:order val="2"/>
          <c:tx>
            <c:strRef>
              <c:f>'Pivot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0A-4FB7-BD5A-33B9F13D6463}"/>
            </c:ext>
          </c:extLst>
        </c:ser>
        <c:ser>
          <c:idx val="3"/>
          <c:order val="3"/>
          <c:tx>
            <c:strRef>
              <c:f>'Pivot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0A-4FB7-BD5A-33B9F13D6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3959807"/>
        <c:axId val="1753958975"/>
      </c:barChart>
      <c:catAx>
        <c:axId val="17539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958975"/>
        <c:crosses val="autoZero"/>
        <c:auto val="1"/>
        <c:lblAlgn val="ctr"/>
        <c:lblOffset val="100"/>
        <c:noMultiLvlLbl val="0"/>
      </c:catAx>
      <c:valAx>
        <c:axId val="175395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9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61-4851-A41A-378013517E77}"/>
            </c:ext>
          </c:extLst>
        </c:ser>
        <c:ser>
          <c:idx val="1"/>
          <c:order val="1"/>
          <c:tx>
            <c:strRef>
              <c:f>'Pivot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61-4851-A41A-378013517E77}"/>
            </c:ext>
          </c:extLst>
        </c:ser>
        <c:ser>
          <c:idx val="2"/>
          <c:order val="2"/>
          <c:tx>
            <c:strRef>
              <c:f>'Pivot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61-4851-A41A-378013517E77}"/>
            </c:ext>
          </c:extLst>
        </c:ser>
        <c:ser>
          <c:idx val="3"/>
          <c:order val="3"/>
          <c:tx>
            <c:strRef>
              <c:f>'Pivot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5F-436E-B53E-0EF30AE36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1292927"/>
        <c:axId val="1901287519"/>
      </c:barChart>
      <c:catAx>
        <c:axId val="190129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287519"/>
        <c:crosses val="autoZero"/>
        <c:auto val="1"/>
        <c:lblAlgn val="ctr"/>
        <c:lblOffset val="100"/>
        <c:noMultiLvlLbl val="0"/>
      </c:catAx>
      <c:valAx>
        <c:axId val="190128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29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Years!PivotTable1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Years'!$B$4:$B$5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Years'!$B$6:$B$18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D2-4AC0-BF9F-26C3D97E4B10}"/>
            </c:ext>
          </c:extLst>
        </c:ser>
        <c:ser>
          <c:idx val="1"/>
          <c:order val="1"/>
          <c:tx>
            <c:strRef>
              <c:f>'Pivot 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Years'!$C$6:$C$18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D2-4AC0-BF9F-26C3D97E4B10}"/>
            </c:ext>
          </c:extLst>
        </c:ser>
        <c:ser>
          <c:idx val="2"/>
          <c:order val="2"/>
          <c:tx>
            <c:strRef>
              <c:f>'Pivot Years'!$D$4:$D$5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Years'!$D$6:$D$18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D2-4AC0-BF9F-26C3D97E4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1668144"/>
        <c:axId val="1121671888"/>
      </c:lineChart>
      <c:catAx>
        <c:axId val="112166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671888"/>
        <c:crosses val="autoZero"/>
        <c:auto val="1"/>
        <c:lblAlgn val="ctr"/>
        <c:lblOffset val="100"/>
        <c:noMultiLvlLbl val="0"/>
      </c:catAx>
      <c:valAx>
        <c:axId val="112167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66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'New sheet with 8 columns'!$F$1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'New sheet with 8 columns'!$A$2:$A$13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'New sheet with 8 columns'!$F$2:$F$13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A0-4CD4-B5AB-F325B2CDAC51}"/>
            </c:ext>
          </c:extLst>
        </c:ser>
        <c:ser>
          <c:idx val="5"/>
          <c:order val="5"/>
          <c:tx>
            <c:strRef>
              <c:f>'New sheet with 8 columns'!$G$1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'New sheet with 8 columns'!$A$2:$A$13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'New sheet with 8 columns'!$G$2:$G$13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A0-4CD4-B5AB-F325B2CDAC51}"/>
            </c:ext>
          </c:extLst>
        </c:ser>
        <c:ser>
          <c:idx val="6"/>
          <c:order val="6"/>
          <c:tx>
            <c:strRef>
              <c:f>'New sheet with 8 columns'!$H$1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'New sheet with 8 columns'!$A$2:$A$13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'New sheet with 8 columns'!$H$2:$H$13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A0-4CD4-B5AB-F325B2CDA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3417536"/>
        <c:axId val="5134187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'New sheet with 8 columns'!$B$1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'New sheet with 8 columns'!$A$2:$A$13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'New sheet with 8 columns'!$B$2:$B$13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381</c:v>
                      </c:pt>
                      <c:pt idx="3">
                        <c:v>169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2A0-4CD4-B5AB-F325B2CDAC5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sheet with 8 columns'!$C$1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sheet with 8 columns'!$A$2:$A$13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sheet with 8 columns'!$C$2:$C$13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145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2A0-4CD4-B5AB-F325B2CDAC5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sheet with 8 columns'!$D$1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sheet with 8 columns'!$A$2:$A$13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sheet with 8 columns'!$D$2:$D$13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41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2A0-4CD4-B5AB-F325B2CDAC5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sheet with 8 columns'!$E$1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sheet with 8 columns'!$A$2:$A$13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sheet with 8 columns'!$E$2:$E$13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714</c:v>
                      </c:pt>
                      <c:pt idx="3">
                        <c:v>355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2A0-4CD4-B5AB-F325B2CDAC51}"/>
                  </c:ext>
                </c:extLst>
              </c15:ser>
            </c15:filteredLineSeries>
          </c:ext>
        </c:extLst>
      </c:lineChart>
      <c:catAx>
        <c:axId val="51341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418784"/>
        <c:crosses val="autoZero"/>
        <c:auto val="1"/>
        <c:lblAlgn val="ctr"/>
        <c:lblOffset val="100"/>
        <c:noMultiLvlLbl val="0"/>
      </c:catAx>
      <c:valAx>
        <c:axId val="51341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41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22224</xdr:rowOff>
    </xdr:from>
    <xdr:to>
      <xdr:col>18</xdr:col>
      <xdr:colOff>31750</xdr:colOff>
      <xdr:row>26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15874</xdr:colOff>
      <xdr:row>3</xdr:row>
      <xdr:rowOff>28574</xdr:rowOff>
    </xdr:from>
    <xdr:to>
      <xdr:col>19</xdr:col>
      <xdr:colOff>44449</xdr:colOff>
      <xdr:row>32</xdr:row>
      <xdr:rowOff>146049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746124</xdr:colOff>
      <xdr:row>3</xdr:row>
      <xdr:rowOff>15874</xdr:rowOff>
    </xdr:from>
    <xdr:to>
      <xdr:col>16</xdr:col>
      <xdr:colOff>596900</xdr:colOff>
      <xdr:row>23</xdr:row>
      <xdr:rowOff>31750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41274</xdr:colOff>
      <xdr:row>15</xdr:row>
      <xdr:rowOff>15874</xdr:rowOff>
    </xdr:from>
    <xdr:to>
      <xdr:col>12</xdr:col>
      <xdr:colOff>577850</xdr:colOff>
      <xdr:row>40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vid Chao" refreshedDate="43660.98779259259" createdVersion="6" refreshedVersion="6" minRefreshableVersion="3" recordCount="4114">
  <cacheSource type="worksheet">
    <worksheetSource ref="A1:R4115" sheet="Kickstar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avid Chao" refreshedDate="43661.503038194445" createdVersion="6" refreshedVersion="6" minRefreshableVersion="3" recordCount="4114">
  <cacheSource type="worksheet">
    <worksheetSource ref="A1:T4115" sheet="Kickstar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4" showAll="0">
      <items count="15">
        <item x="0"/>
        <item sd="0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topLeftCell="B1" zoomScaleNormal="100" workbookViewId="0">
      <selection activeCell="F7" sqref="F7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style="7" bestFit="1" customWidth="1"/>
    <col min="16" max="16" width="16" bestFit="1" customWidth="1"/>
    <col min="17" max="17" width="10.81640625" bestFit="1" customWidth="1"/>
    <col min="18" max="18" width="12.26953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8" t="s">
        <v>8308</v>
      </c>
      <c r="R1" s="8" t="s">
        <v>8309</v>
      </c>
      <c r="S1" s="8" t="s">
        <v>8365</v>
      </c>
      <c r="T1" s="8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7">
        <f>(E2/L2)</f>
        <v>63.917582417582416</v>
      </c>
      <c r="Q2" t="str">
        <f>LEFT(N2,(FIND("/",N2))-1)</f>
        <v>film &amp; video</v>
      </c>
      <c r="R2" t="str">
        <f>RIGHT(N2,LEN(N2)-(FIND("/",N2)))</f>
        <v>television</v>
      </c>
      <c r="S2" s="12">
        <f>(J2/86400)+DATE(1970,1,1)</f>
        <v>42177.007071759261</v>
      </c>
      <c r="T2" s="12">
        <f>(I2/86400)+DATE(1970,1,1)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7">
        <f t="shared" ref="P3:P66" si="1">(E3/L3)</f>
        <v>185.48101265822785</v>
      </c>
      <c r="Q3" t="str">
        <f t="shared" ref="Q3:Q66" si="2">LEFT(N3,(FIND("/",N3))-1)</f>
        <v>film &amp; video</v>
      </c>
      <c r="R3" t="str">
        <f t="shared" ref="R3:R66" si="3">RIGHT(N3,LEN(N3)-(FIND("/",N3)))</f>
        <v>television</v>
      </c>
      <c r="S3" s="12">
        <f t="shared" ref="S3:S66" si="4">(J3/86400)+DATE(1970,1,1)</f>
        <v>42766.600497685184</v>
      </c>
      <c r="T3" s="12">
        <f t="shared" ref="T3:T66" si="5">(I3/86400)+DATE(1970,1,1)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42516.047071759254</v>
      </c>
      <c r="T9" s="12">
        <f t="shared" si="5"/>
        <v>42556.047071759254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41869.542314814811</v>
      </c>
      <c r="T20" s="12">
        <f t="shared" si="5"/>
        <v>41899.542314814811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42200.758240740739</v>
      </c>
      <c r="T22" s="12">
        <f t="shared" si="5"/>
        <v>42260.758240740739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42262.818749999999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42316.702557870369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41375.057222222225</v>
      </c>
      <c r="T40" s="12">
        <f t="shared" si="5"/>
        <v>41405.057222222225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41874.098807870367</v>
      </c>
      <c r="T46" s="12">
        <f t="shared" si="5"/>
        <v>41919.098807870367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</v>
      </c>
      <c r="T48" s="12">
        <f t="shared" si="5"/>
        <v>42353.96497685185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42196.928668981476</v>
      </c>
      <c r="T53" s="12">
        <f t="shared" si="5"/>
        <v>42226.928668981476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42149.548888888894</v>
      </c>
      <c r="T58" s="12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42230.235833333332</v>
      </c>
      <c r="T61" s="12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41701.901817129634</v>
      </c>
      <c r="T62" s="12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41409.814317129625</v>
      </c>
      <c r="T63" s="12">
        <f t="shared" si="5"/>
        <v>41431.814317129625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(E67/D67)*100</f>
        <v>107.52857142857141</v>
      </c>
      <c r="P67" s="7">
        <f t="shared" ref="P67:P130" si="7">(E67/L67)</f>
        <v>132.05263157894737</v>
      </c>
      <c r="Q67" t="str">
        <f t="shared" ref="Q67:Q130" si="8">LEFT(N67,(FIND("/",N67))-1)</f>
        <v>film &amp; video</v>
      </c>
      <c r="R67" t="str">
        <f t="shared" ref="R67:R130" si="9">RIGHT(N67,LEN(N67)-(FIND("/",N67)))</f>
        <v>shorts</v>
      </c>
      <c r="S67" s="12">
        <f t="shared" ref="S67:S130" si="10">(J67/86400)+DATE(1970,1,1)</f>
        <v>41835.821226851855</v>
      </c>
      <c r="T67" s="12">
        <f t="shared" ref="T67:T130" si="11">(I67/86400)+DATE(1970,1,1)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41208.010196759264</v>
      </c>
      <c r="T74" s="12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40997.144872685181</v>
      </c>
      <c r="T79" s="12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41100.158877314811</v>
      </c>
      <c r="T83" s="12">
        <f t="shared" si="11"/>
        <v>41104.126388888893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40322.539386574077</v>
      </c>
      <c r="T89" s="12">
        <f t="shared" si="11"/>
        <v>40332.070138888885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41402.752222222218</v>
      </c>
      <c r="T91" s="12">
        <f t="shared" si="11"/>
        <v>41427.752222222218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41214.794837962967</v>
      </c>
      <c r="T100" s="12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40987.776631944442</v>
      </c>
      <c r="T108" s="12">
        <f t="shared" si="11"/>
        <v>41001.776631944442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41718.043032407411</v>
      </c>
      <c r="T114" s="12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40918.738935185189</v>
      </c>
      <c r="T117" s="12">
        <f t="shared" si="11"/>
        <v>40943.738935185189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(E131/D131)*100</f>
        <v>0</v>
      </c>
      <c r="P131" s="7" t="e">
        <f t="shared" ref="P131:P194" si="13">(E131/L131)</f>
        <v>#DIV/0!</v>
      </c>
      <c r="Q131" t="str">
        <f t="shared" ref="Q131:Q194" si="14">LEFT(N131,(FIND("/",N131))-1)</f>
        <v>film &amp; video</v>
      </c>
      <c r="R131" t="str">
        <f t="shared" ref="R131:R194" si="15">RIGHT(N131,LEN(N131)-(FIND("/",N131)))</f>
        <v>science fiction</v>
      </c>
      <c r="S131" s="12">
        <f t="shared" ref="S131:S194" si="16">(J131/86400)+DATE(1970,1,1)</f>
        <v>41882.937303240738</v>
      </c>
      <c r="T131" s="12">
        <f t="shared" ref="T131:T194" si="17">(I131/86400)+DATE(1970,1,1)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41778.91541666667</v>
      </c>
      <c r="T132" s="12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42559.064143518517</v>
      </c>
      <c r="T145" s="12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41875.077546296292</v>
      </c>
      <c r="T154" s="12">
        <f t="shared" si="17"/>
        <v>41905.077546296292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42171.913090277776</v>
      </c>
      <c r="T162" s="12">
        <f t="shared" si="17"/>
        <v>42231.913090277776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42082.353275462963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(E195/D195)*100</f>
        <v>0</v>
      </c>
      <c r="P195" s="7" t="e">
        <f t="shared" ref="P195:P258" si="19">(E195/L195)</f>
        <v>#DIV/0!</v>
      </c>
      <c r="Q195" t="str">
        <f t="shared" ref="Q195:Q258" si="20">LEFT(N195,(FIND("/",N195))-1)</f>
        <v>film &amp; video</v>
      </c>
      <c r="R195" t="str">
        <f t="shared" ref="R195:R258" si="21">RIGHT(N195,LEN(N195)-(FIND("/",N195)))</f>
        <v>drama</v>
      </c>
      <c r="S195" s="12">
        <f t="shared" ref="S195:S258" si="22">(J195/86400)+DATE(1970,1,1)</f>
        <v>41911.934791666667</v>
      </c>
      <c r="T195" s="12">
        <f t="shared" ref="T195:T258" si="23">(I195/86400)+DATE(1970,1,1)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41867.083368055552</v>
      </c>
      <c r="T202" s="12">
        <f t="shared" si="23"/>
        <v>41897.083368055552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42236.159918981481</v>
      </c>
      <c r="T213" s="12">
        <f t="shared" si="23"/>
        <v>42266.159918981481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42236.837500000001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42129.77721064815</v>
      </c>
      <c r="T232" s="12">
        <f t="shared" si="23"/>
        <v>42159.77721064815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42341.958923611106</v>
      </c>
      <c r="T233" s="12">
        <f t="shared" si="23"/>
        <v>42371.958923611106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42321.084479166668</v>
      </c>
      <c r="T238" s="12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42713.962500000001</v>
      </c>
      <c r="T240" s="12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40253.295833333337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</v>
      </c>
      <c r="T254" s="12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42263.952662037038</v>
      </c>
      <c r="T256" s="12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(E259/D259)*100</f>
        <v>106.72648571428572</v>
      </c>
      <c r="P259" s="7">
        <f t="shared" ref="P259:P322" si="25">(E259/L259)</f>
        <v>66.70405357142856</v>
      </c>
      <c r="Q259" t="str">
        <f t="shared" ref="Q259:Q322" si="26">LEFT(N259,(FIND("/",N259))-1)</f>
        <v>film &amp; video</v>
      </c>
      <c r="R259" t="str">
        <f t="shared" ref="R259:R322" si="27">RIGHT(N259,LEN(N259)-(FIND("/",N259)))</f>
        <v>documentary</v>
      </c>
      <c r="S259" s="12">
        <f t="shared" ref="S259:S322" si="28">(J259/86400)+DATE(1970,1,1)</f>
        <v>42479.626875000002</v>
      </c>
      <c r="T259" s="12">
        <f t="shared" ref="T259:T322" si="29">(I259/86400)+DATE(1970,1,1)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40267.245717592596</v>
      </c>
      <c r="T267" s="12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40637.86655092593</v>
      </c>
      <c r="T272" s="12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41612.100243055553</v>
      </c>
      <c r="T273" s="12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40967.081875000003</v>
      </c>
      <c r="T278" s="12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41744.590682870374</v>
      </c>
      <c r="T282" s="12">
        <f t="shared" si="29"/>
        <v>41789.590682870374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41313.816250000003</v>
      </c>
      <c r="T288" s="12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42089.728020833332</v>
      </c>
      <c r="T299" s="12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41032.071134259255</v>
      </c>
      <c r="T305" s="12">
        <f t="shared" si="29"/>
        <v>41062.071134259255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41282.944456018522</v>
      </c>
      <c r="T309" s="12">
        <f t="shared" si="29"/>
        <v>41312.944456018522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(E323/D323)*100</f>
        <v>102.66285714285715</v>
      </c>
      <c r="P323" s="7">
        <f t="shared" ref="P323:P386" si="31">(E323/L323)</f>
        <v>106.62314540059347</v>
      </c>
      <c r="Q323" t="str">
        <f t="shared" ref="Q323:Q386" si="32">LEFT(N323,(FIND("/",N323))-1)</f>
        <v>film &amp; video</v>
      </c>
      <c r="R323" t="str">
        <f t="shared" ref="R323:R386" si="33">RIGHT(N323,LEN(N323)-(FIND("/",N323)))</f>
        <v>documentary</v>
      </c>
      <c r="S323" s="12">
        <f t="shared" ref="S323:S386" si="34">(J323/86400)+DATE(1970,1,1)</f>
        <v>42647.446597222224</v>
      </c>
      <c r="T323" s="12">
        <f t="shared" ref="T323:T386" si="35">(I323/86400)+DATE(1970,1,1)</f>
        <v>42682.488263888888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42261.500243055554</v>
      </c>
      <c r="T348" s="12">
        <f t="shared" si="35"/>
        <v>42291.500243055554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41935.070486111115</v>
      </c>
      <c r="T361" s="12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41019.793032407411</v>
      </c>
      <c r="T368" s="12">
        <f t="shared" si="35"/>
        <v>41049.793032407411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(E387/D387)*100</f>
        <v>105.982</v>
      </c>
      <c r="P387" s="7">
        <f t="shared" ref="P387:P450" si="37">(E387/L387)</f>
        <v>111.79535864978902</v>
      </c>
      <c r="Q387" t="str">
        <f t="shared" ref="Q387:Q450" si="38">LEFT(N387,(FIND("/",N387))-1)</f>
        <v>film &amp; video</v>
      </c>
      <c r="R387" t="str">
        <f t="shared" ref="R387:R450" si="39">RIGHT(N387,LEN(N387)-(FIND("/",N387)))</f>
        <v>documentary</v>
      </c>
      <c r="S387" s="12">
        <f t="shared" ref="S387:S450" si="40">(J387/86400)+DATE(1970,1,1)</f>
        <v>41934.584502314814</v>
      </c>
      <c r="T387" s="12">
        <f t="shared" ref="T387:T450" si="41">(I387/86400)+DATE(1970,1,1)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42549.076157407406</v>
      </c>
      <c r="T390" s="12">
        <f t="shared" si="41"/>
        <v>42579.076157407406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41674.063078703708</v>
      </c>
      <c r="T391" s="12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40865.042256944442</v>
      </c>
      <c r="T393" s="12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41082.564884259264</v>
      </c>
      <c r="T398" s="12">
        <f t="shared" si="41"/>
        <v>41097.564884259264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41646.628032407403</v>
      </c>
      <c r="T406" s="12">
        <f t="shared" si="41"/>
        <v>41675.961111111115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42113.981446759259</v>
      </c>
      <c r="T412" s="12">
        <f t="shared" si="41"/>
        <v>42173.981446759259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41360.970601851848</v>
      </c>
      <c r="T419" s="12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41863.260381944448</v>
      </c>
      <c r="T424" s="12">
        <f t="shared" si="41"/>
        <v>41893.260381944448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42285.90902777778</v>
      </c>
      <c r="T429" s="12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42526.871331018519</v>
      </c>
      <c r="T433" s="12">
        <f t="shared" si="41"/>
        <v>42556.871331018519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42228.629884259259</v>
      </c>
      <c r="T435" s="12">
        <f t="shared" si="41"/>
        <v>42288.629884259259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41919.761782407411</v>
      </c>
      <c r="T441" s="12">
        <f t="shared" si="41"/>
        <v>41929.761782407411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(E451/D451)*100</f>
        <v>2.25</v>
      </c>
      <c r="P451" s="7">
        <f t="shared" ref="P451:P514" si="43">(E451/L451)</f>
        <v>9</v>
      </c>
      <c r="Q451" t="str">
        <f t="shared" ref="Q451:Q514" si="44">LEFT(N451,(FIND("/",N451))-1)</f>
        <v>film &amp; video</v>
      </c>
      <c r="R451" t="str">
        <f t="shared" ref="R451:R514" si="45">RIGHT(N451,LEN(N451)-(FIND("/",N451)))</f>
        <v>animation</v>
      </c>
      <c r="S451" s="12">
        <f t="shared" ref="S451:S514" si="46">(J451/86400)+DATE(1970,1,1)</f>
        <v>41534.568113425928</v>
      </c>
      <c r="T451" s="12">
        <f t="shared" ref="T451:T514" si="47">(I451/86400)+DATE(1970,1,1)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42107.703877314816</v>
      </c>
      <c r="T454" s="12">
        <f t="shared" si="47"/>
        <v>42137.703877314816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40971.002569444448</v>
      </c>
      <c r="T457" s="12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41547.694456018522</v>
      </c>
      <c r="T458" s="12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</v>
      </c>
      <c r="T464" s="12">
        <f t="shared" si="47"/>
        <v>40765.12663194444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</v>
      </c>
      <c r="T466" s="12">
        <f t="shared" si="47"/>
        <v>42508.84878472222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41041.167627314819</v>
      </c>
      <c r="T470" s="12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41465.500173611115</v>
      </c>
      <c r="T482" s="12">
        <f t="shared" si="47"/>
        <v>41495.500173611115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42447.896874999999</v>
      </c>
      <c r="T484" s="12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41381.505775462967</v>
      </c>
      <c r="T487" s="12">
        <f t="shared" si="47"/>
        <v>41411.505775462967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41113.968576388885</v>
      </c>
      <c r="T492" s="12">
        <f t="shared" si="47"/>
        <v>41143.968576388885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42366.982627314814</v>
      </c>
      <c r="T493" s="12">
        <f t="shared" si="47"/>
        <v>42396.982627314814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42114.726134259261</v>
      </c>
      <c r="T495" s="12">
        <f t="shared" si="47"/>
        <v>42144.726134259261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40247.886006944442</v>
      </c>
      <c r="T502" s="12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(E515/D515)*100</f>
        <v>13.923999999999999</v>
      </c>
      <c r="P515" s="7">
        <f t="shared" ref="P515:P578" si="49">(E515/L515)</f>
        <v>102.38235294117646</v>
      </c>
      <c r="Q515" t="str">
        <f t="shared" ref="Q515:Q578" si="50">LEFT(N515,(FIND("/",N515))-1)</f>
        <v>film &amp; video</v>
      </c>
      <c r="R515" t="str">
        <f t="shared" ref="R515:R578" si="51">RIGHT(N515,LEN(N515)-(FIND("/",N515)))</f>
        <v>animation</v>
      </c>
      <c r="S515" s="12">
        <f t="shared" ref="S515:S578" si="52">(J515/86400)+DATE(1970,1,1)</f>
        <v>42552.653993055559</v>
      </c>
      <c r="T515" s="12">
        <f t="shared" ref="T515:T578" si="53">(I515/86400)+DATE(1970,1,1)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41218.391446759255</v>
      </c>
      <c r="T521" s="12">
        <f t="shared" si="53"/>
        <v>41248.391446759255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42711.54519675926</v>
      </c>
      <c r="T537" s="12">
        <f t="shared" si="53"/>
        <v>42741.54519675926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42179.344988425924</v>
      </c>
      <c r="T538" s="12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42692.389062499999</v>
      </c>
      <c r="T564" s="12">
        <f t="shared" si="53"/>
        <v>42722.389062499999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</v>
      </c>
      <c r="T567" s="12">
        <f t="shared" si="53"/>
        <v>42195.78528935185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42388.798252314809</v>
      </c>
      <c r="T572" s="12">
        <f t="shared" si="53"/>
        <v>42418.798252314809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42282.716296296298</v>
      </c>
      <c r="T574" s="12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(E579/D579)*100</f>
        <v>0.2</v>
      </c>
      <c r="P579" s="7">
        <f t="shared" ref="P579:P642" si="55">(E579/L579)</f>
        <v>10</v>
      </c>
      <c r="Q579" t="str">
        <f t="shared" ref="Q579:Q642" si="56">LEFT(N579,(FIND("/",N579))-1)</f>
        <v>technology</v>
      </c>
      <c r="R579" t="str">
        <f t="shared" ref="R579:R642" si="57">RIGHT(N579,LEN(N579)-(FIND("/",N579)))</f>
        <v>web</v>
      </c>
      <c r="S579" s="12">
        <f t="shared" ref="S579:S642" si="58">(J579/86400)+DATE(1970,1,1)</f>
        <v>42450.589143518519</v>
      </c>
      <c r="T579" s="12">
        <f t="shared" ref="T579:T642" si="59">(I579/86400)+DATE(1970,1,1)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42631.769513888888</v>
      </c>
      <c r="T590" s="12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42083.069884259261</v>
      </c>
      <c r="T597" s="12">
        <f t="shared" si="59"/>
        <v>42128.069884259261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42194.357731481483</v>
      </c>
      <c r="T607" s="12">
        <f t="shared" si="59"/>
        <v>42239.357731481483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42585.031782407408</v>
      </c>
      <c r="T614" s="12">
        <f t="shared" si="59"/>
        <v>42615.031782407408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42761.376238425924</v>
      </c>
      <c r="T618" s="12">
        <f t="shared" si="59"/>
        <v>42791.376238425924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42507.299328703702</v>
      </c>
      <c r="T635" s="12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42683.420312499999</v>
      </c>
      <c r="T642" s="12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(E643/D643)*100</f>
        <v>119.16249999999999</v>
      </c>
      <c r="P643" s="7">
        <f t="shared" ref="P643:P706" si="61">(E643/L643)</f>
        <v>151.31746031746033</v>
      </c>
      <c r="Q643" t="str">
        <f t="shared" ref="Q643:Q706" si="62">LEFT(N643,(FIND("/",N643))-1)</f>
        <v>technology</v>
      </c>
      <c r="R643" t="str">
        <f t="shared" ref="R643:R706" si="63">RIGHT(N643,LEN(N643)-(FIND("/",N643)))</f>
        <v>wearables</v>
      </c>
      <c r="S643" s="12">
        <f t="shared" ref="S643:S706" si="64">(J643/86400)+DATE(1970,1,1)</f>
        <v>42199.57</v>
      </c>
      <c r="T643" s="12">
        <f t="shared" ref="T643:T706" si="65">(I643/86400)+DATE(1970,1,1)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42477.76295138889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41952.783321759256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41838.832152777773</v>
      </c>
      <c r="T668" s="12">
        <f t="shared" si="65"/>
        <v>41868.832152777773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</v>
      </c>
      <c r="T678" s="12">
        <f t="shared" si="65"/>
        <v>42042.76829861111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42808.723634259259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41866.931076388893</v>
      </c>
      <c r="T700" s="12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42698.768368055556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(E707/D707)*100</f>
        <v>0.97699999999999987</v>
      </c>
      <c r="P707" s="7">
        <f t="shared" ref="P707:P770" si="67">(E707/L707)</f>
        <v>195.4</v>
      </c>
      <c r="Q707" t="str">
        <f t="shared" ref="Q707:Q770" si="68">LEFT(N707,(FIND("/",N707))-1)</f>
        <v>technology</v>
      </c>
      <c r="R707" t="str">
        <f t="shared" ref="R707:R770" si="69">RIGHT(N707,LEN(N707)-(FIND("/",N707)))</f>
        <v>wearables</v>
      </c>
      <c r="S707" s="12">
        <f t="shared" ref="S707:S770" si="70">(J707/86400)+DATE(1970,1,1)</f>
        <v>42726.491643518515</v>
      </c>
      <c r="T707" s="12">
        <f t="shared" ref="T707:T770" si="71">(I707/86400)+DATE(1970,1,1)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42384.680925925924</v>
      </c>
      <c r="T714" s="12">
        <f t="shared" si="71"/>
        <v>42414.680925925924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41857.854189814811</v>
      </c>
      <c r="T719" s="12">
        <f t="shared" si="71"/>
        <v>41887.854189814811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</v>
      </c>
      <c r="T725" s="12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41247.020243055558</v>
      </c>
      <c r="T729" s="12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41943.604097222225</v>
      </c>
      <c r="T740" s="12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41471.446851851855</v>
      </c>
      <c r="T765" s="12">
        <f t="shared" si="71"/>
        <v>41501.446851851855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(E771/D771)*100</f>
        <v>41.4</v>
      </c>
      <c r="P771" s="7">
        <f t="shared" ref="P771:P834" si="73">(E771/L771)</f>
        <v>31.846153846153847</v>
      </c>
      <c r="Q771" t="str">
        <f t="shared" ref="Q771:Q834" si="74">LEFT(N771,(FIND("/",N771))-1)</f>
        <v>publishing</v>
      </c>
      <c r="R771" t="str">
        <f t="shared" ref="R771:R834" si="75">RIGHT(N771,LEN(N771)-(FIND("/",N771)))</f>
        <v>fiction</v>
      </c>
      <c r="S771" s="12">
        <f t="shared" ref="S771:S834" si="76">(J771/86400)+DATE(1970,1,1)</f>
        <v>41604.996458333335</v>
      </c>
      <c r="T771" s="12">
        <f t="shared" ref="T771:T834" si="77">(I771/86400)+DATE(1970,1,1)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</v>
      </c>
      <c r="T772" s="12">
        <f t="shared" si="77"/>
        <v>41329.9996412037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42100.735937500001</v>
      </c>
      <c r="T775" s="12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41403.000856481478</v>
      </c>
      <c r="T783" s="12">
        <f t="shared" si="77"/>
        <v>41433.000856481478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41303.593923611115</v>
      </c>
      <c r="T787" s="12">
        <f t="shared" si="77"/>
        <v>41333.593923611115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41040.657638888893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41277.186111111107</v>
      </c>
      <c r="T791" s="12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</v>
      </c>
      <c r="T794" s="12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41123.022268518514</v>
      </c>
      <c r="T804" s="12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40730.105624999997</v>
      </c>
      <c r="T806" s="12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41073.050717592589</v>
      </c>
      <c r="T830" s="12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40929.342361111107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(E835/D835)*100</f>
        <v>101.66666666666666</v>
      </c>
      <c r="P835" s="7">
        <f t="shared" ref="P835:P898" si="79">(E835/L835)</f>
        <v>148.78048780487805</v>
      </c>
      <c r="Q835" t="str">
        <f t="shared" ref="Q835:Q898" si="80">LEFT(N835,(FIND("/",N835))-1)</f>
        <v>music</v>
      </c>
      <c r="R835" t="str">
        <f t="shared" ref="R835:R898" si="81">RIGHT(N835,LEN(N835)-(FIND("/",N835)))</f>
        <v>rock</v>
      </c>
      <c r="S835" s="12">
        <f t="shared" ref="S835:S898" si="82">(J835/86400)+DATE(1970,1,1)</f>
        <v>41718.878182870372</v>
      </c>
      <c r="T835" s="12">
        <f t="shared" ref="T835:T898" si="83">(I835/86400)+DATE(1970,1,1)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41923.838692129633</v>
      </c>
      <c r="T843" s="12">
        <f t="shared" si="83"/>
        <v>41953.880358796298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</v>
      </c>
      <c r="T844" s="12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42165.798333333332</v>
      </c>
      <c r="T849" s="12">
        <f t="shared" si="83"/>
        <v>42195.798333333332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42545.125196759254</v>
      </c>
      <c r="T857" s="12">
        <f t="shared" si="83"/>
        <v>42575.125196759254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41230.773113425923</v>
      </c>
      <c r="T867" s="12">
        <f t="shared" si="83"/>
        <v>41290.773113425923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41342.845567129625</v>
      </c>
      <c r="T871" s="12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41607.602951388893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41184.167129629626</v>
      </c>
      <c r="T875" s="12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41597.788888888885</v>
      </c>
      <c r="T879" s="12">
        <f t="shared" si="83"/>
        <v>41627.788888888885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40981.802615740744</v>
      </c>
      <c r="T886" s="12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</v>
      </c>
      <c r="T896" s="12">
        <f t="shared" si="83"/>
        <v>42526.98159722222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42218.872986111106</v>
      </c>
      <c r="T898" s="12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(E899/D899)*100</f>
        <v>0</v>
      </c>
      <c r="P899" s="7" t="e">
        <f t="shared" ref="P899:P962" si="85">(E899/L899)</f>
        <v>#DIV/0!</v>
      </c>
      <c r="Q899" t="str">
        <f t="shared" ref="Q899:Q962" si="86">LEFT(N899,(FIND("/",N899))-1)</f>
        <v>music</v>
      </c>
      <c r="R899" t="str">
        <f t="shared" ref="R899:R962" si="87">RIGHT(N899,LEN(N899)-(FIND("/",N899)))</f>
        <v>indie rock</v>
      </c>
      <c r="S899" s="12">
        <f t="shared" ref="S899:S962" si="88">(J899/86400)+DATE(1970,1,1)</f>
        <v>41211.688750000001</v>
      </c>
      <c r="T899" s="12">
        <f t="shared" ref="T899:T962" si="89">(I899/86400)+DATE(1970,1,1)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41116.763275462959</v>
      </c>
      <c r="T916" s="12">
        <f t="shared" si="89"/>
        <v>41146.763275462959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41562.671550925923</v>
      </c>
      <c r="T922" s="12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40847.171018518522</v>
      </c>
      <c r="T923" s="12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41288.942928240736</v>
      </c>
      <c r="T926" s="12">
        <f t="shared" si="89"/>
        <v>41318.942928240736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41711.169085648144</v>
      </c>
      <c r="T935" s="12">
        <f t="shared" si="89"/>
        <v>41771.169085648144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41581.839780092589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42382.843287037038</v>
      </c>
      <c r="T944" s="12">
        <f t="shared" si="89"/>
        <v>42418.843287037038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42732.872986111106</v>
      </c>
      <c r="T947" s="12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42480.653611111113</v>
      </c>
      <c r="T953" s="12">
        <f t="shared" si="89"/>
        <v>42525.653611111113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42692.655231481476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(E963/D963)*100</f>
        <v>42.188421052631583</v>
      </c>
      <c r="P963" s="7">
        <f t="shared" ref="P963:P1026" si="91">(E963/L963)</f>
        <v>364.35454545454547</v>
      </c>
      <c r="Q963" t="str">
        <f t="shared" ref="Q963:Q1026" si="92">LEFT(N963,(FIND("/",N963))-1)</f>
        <v>technology</v>
      </c>
      <c r="R963" t="str">
        <f t="shared" ref="R963:R1026" si="93">RIGHT(N963,LEN(N963)-(FIND("/",N963)))</f>
        <v>wearables</v>
      </c>
      <c r="S963" s="12">
        <f t="shared" ref="S963:S1026" si="94">(J963/86400)+DATE(1970,1,1)</f>
        <v>42740.693692129629</v>
      </c>
      <c r="T963" s="12">
        <f t="shared" ref="T963:T1026" si="95">(I963/86400)+DATE(1970,1,1)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42506.416990740741</v>
      </c>
      <c r="T981" s="12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42574.667650462958</v>
      </c>
      <c r="T985" s="12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42091.074166666665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</v>
      </c>
      <c r="T1002" s="12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42276.624803240746</v>
      </c>
      <c r="T1007" s="12">
        <f t="shared" si="95"/>
        <v>42307.624803240746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42467.065462962964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42111.646724537037</v>
      </c>
      <c r="T1024" s="12">
        <f t="shared" si="95"/>
        <v>42141.646724537037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(E1027/D1027)*100</f>
        <v>109.92831428571431</v>
      </c>
      <c r="P1027" s="7">
        <f t="shared" ref="P1027:P1090" si="97">(E1027/L1027)</f>
        <v>71.848571428571432</v>
      </c>
      <c r="Q1027" t="str">
        <f t="shared" ref="Q1027:Q1090" si="98">LEFT(N1027,(FIND("/",N1027))-1)</f>
        <v>music</v>
      </c>
      <c r="R1027" t="str">
        <f t="shared" ref="R1027:R1090" si="99">RIGHT(N1027,LEN(N1027)-(FIND("/",N1027)))</f>
        <v>electronic music</v>
      </c>
      <c r="S1027" s="12">
        <f t="shared" ref="S1027:S1090" si="100">(J1027/86400)+DATE(1970,1,1)</f>
        <v>42049.833761574075</v>
      </c>
      <c r="T1027" s="12">
        <f t="shared" ref="T1027:T1090" si="101">(I1027/86400)+DATE(1970,1,1)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42688.732407407406</v>
      </c>
      <c r="T1035" s="12">
        <f t="shared" si="101"/>
        <v>42716.732407407406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</v>
      </c>
      <c r="T1043" s="12">
        <f t="shared" si="101"/>
        <v>41851.06009259259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41844.874421296292</v>
      </c>
      <c r="T1047" s="12">
        <f t="shared" si="101"/>
        <v>41874.874421296292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41918.818460648152</v>
      </c>
      <c r="T1049" s="12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42118.677974537037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42678.871331018519</v>
      </c>
      <c r="T1059" s="12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41445.962754629625</v>
      </c>
      <c r="T1068" s="12">
        <f t="shared" si="101"/>
        <v>41490.962754629625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42440.371111111112</v>
      </c>
      <c r="T1070" s="12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42479.566388888888</v>
      </c>
      <c r="T1081" s="12">
        <f t="shared" si="101"/>
        <v>42504.566388888888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41101.906111111108</v>
      </c>
      <c r="T1084" s="12">
        <f t="shared" si="101"/>
        <v>41131.906111111108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41775.713969907403</v>
      </c>
      <c r="T1089" s="12">
        <f t="shared" si="101"/>
        <v>41805.713969907403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(E1091/D1091)*100</f>
        <v>7.8266666666666662</v>
      </c>
      <c r="P1091" s="7">
        <f t="shared" ref="P1091:P1154" si="103">(E1091/L1091)</f>
        <v>23.959183673469386</v>
      </c>
      <c r="Q1091" t="str">
        <f t="shared" ref="Q1091:Q1154" si="104">LEFT(N1091,(FIND("/",N1091))-1)</f>
        <v>games</v>
      </c>
      <c r="R1091" t="str">
        <f t="shared" ref="R1091:R1154" si="105">RIGHT(N1091,LEN(N1091)-(FIND("/",N1091)))</f>
        <v>video games</v>
      </c>
      <c r="S1091" s="12">
        <f t="shared" ref="S1091:S1154" si="106">(J1091/86400)+DATE(1970,1,1)</f>
        <v>42151.189525462964</v>
      </c>
      <c r="T1091" s="12">
        <f t="shared" ref="T1091:T1154" si="107">(I1091/86400)+DATE(1970,1,1)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42470.778611111113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40795.71334490741</v>
      </c>
      <c r="T1096" s="12">
        <f t="shared" si="107"/>
        <v>40825.71334490741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42347.203587962962</v>
      </c>
      <c r="T1113" s="12">
        <f t="shared" si="107"/>
        <v>42377.203587962962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41009.847314814819</v>
      </c>
      <c r="T1118" s="12">
        <f t="shared" si="107"/>
        <v>41069.847314814819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42535.327476851853</v>
      </c>
      <c r="T1128" s="12">
        <f t="shared" si="107"/>
        <v>42565.327476851853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42558.98951388889</v>
      </c>
      <c r="T1137" s="12">
        <f t="shared" si="107"/>
        <v>42588.98951388889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42327.671631944446</v>
      </c>
      <c r="T1138" s="12">
        <f t="shared" si="107"/>
        <v>42357.671631944446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41975.34752314815</v>
      </c>
      <c r="T1141" s="12">
        <f t="shared" si="107"/>
        <v>42005.34752314815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42022.006099537037</v>
      </c>
      <c r="T1144" s="12">
        <f t="shared" si="107"/>
        <v>42052.006099537037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</v>
      </c>
      <c r="T1147" s="12">
        <f t="shared" si="107"/>
        <v>41914.74759259259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42224.102581018524</v>
      </c>
      <c r="T1153" s="12">
        <f t="shared" si="107"/>
        <v>42254.102581018524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(E1155/D1155)*100</f>
        <v>0.625</v>
      </c>
      <c r="P1155" s="7">
        <f t="shared" ref="P1155:P1218" si="109">(E1155/L1155)</f>
        <v>50</v>
      </c>
      <c r="Q1155" t="str">
        <f t="shared" ref="Q1155:Q1218" si="110">LEFT(N1155,(FIND("/",N1155))-1)</f>
        <v>food</v>
      </c>
      <c r="R1155" t="str">
        <f t="shared" ref="R1155:R1218" si="111">RIGHT(N1155,LEN(N1155)-(FIND("/",N1155)))</f>
        <v>food trucks</v>
      </c>
      <c r="S1155" s="12">
        <f t="shared" ref="S1155:S1218" si="112">(J1155/86400)+DATE(1970,1,1)</f>
        <v>42143.714178240742</v>
      </c>
      <c r="T1155" s="12">
        <f t="shared" ref="T1155:T1218" si="113">(I1155/86400)+DATE(1970,1,1)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41978.669907407406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42091.113263888888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41792.214467592596</v>
      </c>
      <c r="T1167" s="12">
        <f t="shared" si="113"/>
        <v>41826.214467592596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41841.682314814811</v>
      </c>
      <c r="T1174" s="12">
        <f t="shared" si="113"/>
        <v>41871.682314814811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42449.562037037038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42409.776076388887</v>
      </c>
      <c r="T1195" s="12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42152.288819444446</v>
      </c>
      <c r="T1204" s="12">
        <f t="shared" si="113"/>
        <v>42182.288819444446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42772.776076388887</v>
      </c>
      <c r="T1208" s="12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(E1219/D1219)*100</f>
        <v>102.60000000000001</v>
      </c>
      <c r="P1219" s="7">
        <f t="shared" ref="P1219:P1282" si="115">(E1219/L1219)</f>
        <v>148.57377049180329</v>
      </c>
      <c r="Q1219" t="str">
        <f t="shared" ref="Q1219:Q1282" si="116">LEFT(N1219,(FIND("/",N1219))-1)</f>
        <v>photography</v>
      </c>
      <c r="R1219" t="str">
        <f t="shared" ref="R1219:R1282" si="117">RIGHT(N1219,LEN(N1219)-(FIND("/",N1219)))</f>
        <v>photobooks</v>
      </c>
      <c r="S1219" s="12">
        <f t="shared" ref="S1219:S1282" si="118">(J1219/86400)+DATE(1970,1,1)</f>
        <v>42535.809490740736</v>
      </c>
      <c r="T1219" s="12">
        <f t="shared" ref="T1219:T1282" si="119">(I1219/86400)+DATE(1970,1,1)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42633.461956018524</v>
      </c>
      <c r="T1221" s="12">
        <f t="shared" si="119"/>
        <v>42663.461956018524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41506.848032407404</v>
      </c>
      <c r="T1234" s="12">
        <f t="shared" si="119"/>
        <v>41553.848032407404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41355.825497685189</v>
      </c>
      <c r="T1246" s="12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41774.59993055556</v>
      </c>
      <c r="T1247" s="12">
        <f t="shared" si="119"/>
        <v>41804.59993055556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41067.740868055553</v>
      </c>
      <c r="T1251" s="12">
        <f t="shared" si="119"/>
        <v>41097.740868055553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40921.919340277775</v>
      </c>
      <c r="T1258" s="12">
        <f t="shared" si="119"/>
        <v>40951.919340277775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42445.823055555556</v>
      </c>
      <c r="T1271" s="12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</v>
      </c>
      <c r="T1272" s="12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(E1283/D1283)*100</f>
        <v>110.71428571428572</v>
      </c>
      <c r="P1283" s="7">
        <f t="shared" ref="P1283:P1346" si="121">(E1283/L1283)</f>
        <v>104.72972972972973</v>
      </c>
      <c r="Q1283" t="str">
        <f t="shared" ref="Q1283:Q1346" si="122">LEFT(N1283,(FIND("/",N1283))-1)</f>
        <v>music</v>
      </c>
      <c r="R1283" t="str">
        <f t="shared" ref="R1283:R1346" si="123">RIGHT(N1283,LEN(N1283)-(FIND("/",N1283)))</f>
        <v>rock</v>
      </c>
      <c r="S1283" s="12">
        <f t="shared" ref="S1283:S1346" si="124">(J1283/86400)+DATE(1970,1,1)</f>
        <v>41463.743472222224</v>
      </c>
      <c r="T1283" s="12">
        <f t="shared" ref="T1283:T1346" si="125">(I1283/86400)+DATE(1970,1,1)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41586.475173611107</v>
      </c>
      <c r="T1284" s="12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42709.134780092594</v>
      </c>
      <c r="T1291" s="12">
        <f t="shared" si="125"/>
        <v>42739.134780092594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42458.680925925924</v>
      </c>
      <c r="T1300" s="12">
        <f t="shared" si="125"/>
        <v>42488.680925925924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42387.503229166672</v>
      </c>
      <c r="T1309" s="12">
        <f t="shared" si="125"/>
        <v>42417.503229166672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42393.961909722224</v>
      </c>
      <c r="T1318" s="12">
        <f t="shared" si="125"/>
        <v>42428.961909722224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41974.791990740741</v>
      </c>
      <c r="T1328" s="12">
        <f t="shared" si="125"/>
        <v>42019.791990740741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42172.816423611112</v>
      </c>
      <c r="T1344" s="12">
        <f t="shared" si="125"/>
        <v>42202.816423611112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(E1347/D1347)*100</f>
        <v>125</v>
      </c>
      <c r="P1347" s="7">
        <f t="shared" ref="P1347:P1410" si="127">(E1347/L1347)</f>
        <v>53.571428571428569</v>
      </c>
      <c r="Q1347" t="str">
        <f t="shared" ref="Q1347:Q1410" si="128">LEFT(N1347,(FIND("/",N1347))-1)</f>
        <v>publishing</v>
      </c>
      <c r="R1347" t="str">
        <f t="shared" ref="R1347:R1410" si="129">RIGHT(N1347,LEN(N1347)-(FIND("/",N1347)))</f>
        <v>nonfiction</v>
      </c>
      <c r="S1347" s="12">
        <f t="shared" ref="S1347:S1410" si="130">(J1347/86400)+DATE(1970,1,1)</f>
        <v>41799.814340277779</v>
      </c>
      <c r="T1347" s="12">
        <f t="shared" ref="T1347:T1410" si="131">(I1347/86400)+DATE(1970,1,1)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41963.506168981483</v>
      </c>
      <c r="T1350" s="12">
        <f t="shared" si="131"/>
        <v>41991.506168981483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41430.038888888885</v>
      </c>
      <c r="T1358" s="12">
        <f t="shared" si="131"/>
        <v>41460.038888888885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41951.6956712963</v>
      </c>
      <c r="T1366" s="12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42568.759375000001</v>
      </c>
      <c r="T1380" s="12">
        <f t="shared" si="131"/>
        <v>42583.759375000001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42130.491620370369</v>
      </c>
      <c r="T1381" s="12">
        <f t="shared" si="131"/>
        <v>42160.491620370369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42087.803310185191</v>
      </c>
      <c r="T1392" s="12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42125.011701388888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(E1411/D1411)*100</f>
        <v>0</v>
      </c>
      <c r="P1411" s="7" t="e">
        <f t="shared" ref="P1411:P1474" si="133">(E1411/L1411)</f>
        <v>#DIV/0!</v>
      </c>
      <c r="Q1411" t="str">
        <f t="shared" ref="Q1411:Q1474" si="134">LEFT(N1411,(FIND("/",N1411))-1)</f>
        <v>publishing</v>
      </c>
      <c r="R1411" t="str">
        <f t="shared" ref="R1411:R1474" si="135">RIGHT(N1411,LEN(N1411)-(FIND("/",N1411)))</f>
        <v>translations</v>
      </c>
      <c r="S1411" s="12">
        <f t="shared" ref="S1411:S1474" si="136">(J1411/86400)+DATE(1970,1,1)</f>
        <v>41945.133506944447</v>
      </c>
      <c r="T1411" s="12">
        <f t="shared" ref="T1411:T1474" si="137">(I1411/86400)+DATE(1970,1,1)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42074.060671296298</v>
      </c>
      <c r="T1431" s="12">
        <f t="shared" si="137"/>
        <v>42104.060671296298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41961.813518518524</v>
      </c>
      <c r="T1432" s="12">
        <f t="shared" si="137"/>
        <v>41992.813518518524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42040.829872685186</v>
      </c>
      <c r="T1441" s="12">
        <f t="shared" si="137"/>
        <v>42070.829872685186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40646.014456018514</v>
      </c>
      <c r="T1470" s="12">
        <f t="shared" si="137"/>
        <v>40706.014456018514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(E1475/D1475)*100</f>
        <v>120.51600000000001</v>
      </c>
      <c r="P1475" s="7">
        <f t="shared" ref="P1475:P1538" si="139">(E1475/L1475)</f>
        <v>38.462553191489363</v>
      </c>
      <c r="Q1475" t="str">
        <f t="shared" ref="Q1475:Q1538" si="140">LEFT(N1475,(FIND("/",N1475))-1)</f>
        <v>publishing</v>
      </c>
      <c r="R1475" t="str">
        <f t="shared" ref="R1475:R1538" si="141">RIGHT(N1475,LEN(N1475)-(FIND("/",N1475)))</f>
        <v>radio &amp; podcasts</v>
      </c>
      <c r="S1475" s="12">
        <f t="shared" ref="S1475:S1538" si="142">(J1475/86400)+DATE(1970,1,1)</f>
        <v>40939.979618055557</v>
      </c>
      <c r="T1475" s="12">
        <f t="shared" ref="T1475:T1538" si="143">(I1475/86400)+DATE(1970,1,1)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41500.72791666667</v>
      </c>
      <c r="T1476" s="12">
        <f t="shared" si="143"/>
        <v>41530.72791666667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41136.858055555553</v>
      </c>
      <c r="T1484" s="12">
        <f t="shared" si="143"/>
        <v>41159.327083333337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41411.866608796292</v>
      </c>
      <c r="T1495" s="12">
        <f t="shared" si="143"/>
        <v>41441.866608796292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40254.450335648144</v>
      </c>
      <c r="T1509" s="12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41809.385162037041</v>
      </c>
      <c r="T1512" s="12">
        <f t="shared" si="143"/>
        <v>41839.385162037041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42808.558865740742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</v>
      </c>
      <c r="T1532" s="12">
        <f t="shared" si="143"/>
        <v>42300.76730324074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42221.674328703702</v>
      </c>
      <c r="T1536" s="12">
        <f t="shared" si="143"/>
        <v>42251.674328703702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(E1539/D1539)*100</f>
        <v>179.9</v>
      </c>
      <c r="P1539" s="7">
        <f t="shared" ref="P1539:P1602" si="145">(E1539/L1539)</f>
        <v>96.375</v>
      </c>
      <c r="Q1539" t="str">
        <f t="shared" ref="Q1539:Q1602" si="146">LEFT(N1539,(FIND("/",N1539))-1)</f>
        <v>photography</v>
      </c>
      <c r="R1539" t="str">
        <f t="shared" ref="R1539:R1602" si="147">RIGHT(N1539,LEN(N1539)-(FIND("/",N1539)))</f>
        <v>photobooks</v>
      </c>
      <c r="S1539" s="12">
        <f t="shared" ref="S1539:S1602" si="148">(J1539/86400)+DATE(1970,1,1)</f>
        <v>42552.315127314811</v>
      </c>
      <c r="T1539" s="12">
        <f t="shared" ref="T1539:T1602" si="149">(I1539/86400)+DATE(1970,1,1)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42705.91920138889</v>
      </c>
      <c r="T1541" s="12">
        <f t="shared" si="149"/>
        <v>42738.91920138889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42316.923842592594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42108.053229166668</v>
      </c>
      <c r="T1561" s="12">
        <f t="shared" si="149"/>
        <v>42123.053229166668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41585.083368055552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41671.93686342593</v>
      </c>
      <c r="T1569" s="12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42144.769479166665</v>
      </c>
      <c r="T1573" s="12">
        <f t="shared" si="149"/>
        <v>42174.769479166665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41799.524259259255</v>
      </c>
      <c r="T1577" s="12">
        <f t="shared" si="149"/>
        <v>41829.524259259255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41054.847777777773</v>
      </c>
      <c r="T1579" s="12">
        <f t="shared" si="149"/>
        <v>41114.847777777773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40990.050069444442</v>
      </c>
      <c r="T1582" s="12">
        <f t="shared" si="149"/>
        <v>41050.050069444442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42069.104421296295</v>
      </c>
      <c r="T1588" s="12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42505.681250000001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41808.842361111107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41791.057314814811</v>
      </c>
      <c r="T1602" s="12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(E1603/D1603)*100</f>
        <v>108.2492</v>
      </c>
      <c r="P1603" s="7">
        <f t="shared" ref="P1603:P1666" si="151">(E1603/L1603)</f>
        <v>48.325535714285714</v>
      </c>
      <c r="Q1603" t="str">
        <f t="shared" ref="Q1603:Q1666" si="152">LEFT(N1603,(FIND("/",N1603))-1)</f>
        <v>music</v>
      </c>
      <c r="R1603" t="str">
        <f t="shared" ref="R1603:R1666" si="153">RIGHT(N1603,LEN(N1603)-(FIND("/",N1603)))</f>
        <v>rock</v>
      </c>
      <c r="S1603" s="12">
        <f t="shared" ref="S1603:S1666" si="154">(J1603/86400)+DATE(1970,1,1)</f>
        <v>40638.092974537038</v>
      </c>
      <c r="T1603" s="12">
        <f t="shared" ref="T1603:T1666" si="155">(I1603/86400)+DATE(1970,1,1)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40985.803645833337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41640.226388888885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41794.981122685189</v>
      </c>
      <c r="T1616" s="12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41876.186180555553</v>
      </c>
      <c r="T1621" s="12">
        <f t="shared" si="155"/>
        <v>41897.186180555553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41950.294837962967</v>
      </c>
      <c r="T1624" s="12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41579.847997685181</v>
      </c>
      <c r="T1628" s="12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40750.340902777782</v>
      </c>
      <c r="T1634" s="12">
        <f t="shared" si="155"/>
        <v>40810.340902777782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40178.985416666663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41235.101388888885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41521.617361111115</v>
      </c>
      <c r="T1647" s="12">
        <f t="shared" si="155"/>
        <v>41535.617361111115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41865.757638888885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40939.761782407411</v>
      </c>
      <c r="T1666" s="12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(E1667/D1667)*100</f>
        <v>119.45714285714286</v>
      </c>
      <c r="P1667" s="7">
        <f t="shared" ref="P1667:P1730" si="157">(E1667/L1667)</f>
        <v>44.956989247311824</v>
      </c>
      <c r="Q1667" t="str">
        <f t="shared" ref="Q1667:Q1730" si="158">LEFT(N1667,(FIND("/",N1667))-1)</f>
        <v>music</v>
      </c>
      <c r="R1667" t="str">
        <f t="shared" ref="R1667:R1730" si="159">RIGHT(N1667,LEN(N1667)-(FIND("/",N1667)))</f>
        <v>pop</v>
      </c>
      <c r="S1667" s="12">
        <f t="shared" ref="S1667:S1730" si="160">(J1667/86400)+DATE(1970,1,1)</f>
        <v>40564.649456018517</v>
      </c>
      <c r="T1667" s="12">
        <f t="shared" ref="T1667:T1730" si="161">(I1667/86400)+DATE(1970,1,1)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40845.149756944447</v>
      </c>
      <c r="T1670" s="12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40313.930543981478</v>
      </c>
      <c r="T1672" s="12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40973.726238425923</v>
      </c>
      <c r="T1678" s="12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42795.701481481483</v>
      </c>
      <c r="T1693" s="12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42805.032962962963</v>
      </c>
      <c r="T1699" s="12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42187.281678240739</v>
      </c>
      <c r="T1705" s="12">
        <f t="shared" si="161"/>
        <v>42247.281678240739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41841.563819444447</v>
      </c>
      <c r="T1711" s="12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42341.591296296298</v>
      </c>
      <c r="T1712" s="12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42713.619201388894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42460.981921296298</v>
      </c>
      <c r="T1719" s="12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42044.927974537037</v>
      </c>
      <c r="T1729" s="12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(E1731/D1731)*100</f>
        <v>0</v>
      </c>
      <c r="P1731" s="7" t="e">
        <f t="shared" ref="P1731:P1794" si="163">(E1731/L1731)</f>
        <v>#DIV/0!</v>
      </c>
      <c r="Q1731" t="str">
        <f t="shared" ref="Q1731:Q1794" si="164">LEFT(N1731,(FIND("/",N1731))-1)</f>
        <v>music</v>
      </c>
      <c r="R1731" t="str">
        <f t="shared" ref="R1731:R1794" si="165">RIGHT(N1731,LEN(N1731)-(FIND("/",N1731)))</f>
        <v>faith</v>
      </c>
      <c r="S1731" s="12">
        <f t="shared" ref="S1731:S1794" si="166">(J1731/86400)+DATE(1970,1,1)</f>
        <v>42471.052152777775</v>
      </c>
      <c r="T1731" s="12">
        <f t="shared" ref="T1731:T1794" si="167">(I1731/86400)+DATE(1970,1,1)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42272.087766203702</v>
      </c>
      <c r="T1732" s="12">
        <f t="shared" si="167"/>
        <v>42302.087766203702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</v>
      </c>
      <c r="T1737" s="12">
        <f t="shared" si="167"/>
        <v>42589.81417824074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42175.948981481481</v>
      </c>
      <c r="T1739" s="12">
        <f t="shared" si="167"/>
        <v>42205.948981481481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42171.817384259259</v>
      </c>
      <c r="T1742" s="12">
        <f t="shared" si="167"/>
        <v>42201.817384259259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42710.876967592594</v>
      </c>
      <c r="T1744" s="12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42292.435532407406</v>
      </c>
      <c r="T1749" s="12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41905.979629629626</v>
      </c>
      <c r="T1773" s="12">
        <f t="shared" si="167"/>
        <v>41935.979629629626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41891.976388888885</v>
      </c>
      <c r="T1777" s="12">
        <f t="shared" si="167"/>
        <v>41936.976388888885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42493.600810185184</v>
      </c>
      <c r="T1782" s="12">
        <f t="shared" si="167"/>
        <v>42553.600810185184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42010.674513888887</v>
      </c>
      <c r="T1792" s="12">
        <f t="shared" si="167"/>
        <v>42040.674513888887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(E1795/D1795)*100</f>
        <v>1.3333333333333335</v>
      </c>
      <c r="P1795" s="7">
        <f t="shared" ref="P1795:P1858" si="169">(E1795/L1795)</f>
        <v>20</v>
      </c>
      <c r="Q1795" t="str">
        <f t="shared" ref="Q1795:Q1858" si="170">LEFT(N1795,(FIND("/",N1795))-1)</f>
        <v>photography</v>
      </c>
      <c r="R1795" t="str">
        <f t="shared" ref="R1795:R1858" si="171">RIGHT(N1795,LEN(N1795)-(FIND("/",N1795)))</f>
        <v>photobooks</v>
      </c>
      <c r="S1795" s="12">
        <f t="shared" ref="S1795:S1858" si="172">(J1795/86400)+DATE(1970,1,1)</f>
        <v>41940.891666666663</v>
      </c>
      <c r="T1795" s="12">
        <f t="shared" ref="T1795:T1858" si="173">(I1795/86400)+DATE(1970,1,1)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42018.071550925924</v>
      </c>
      <c r="T1805" s="12">
        <f t="shared" si="173"/>
        <v>42049.071550925924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42172.906678240739</v>
      </c>
      <c r="T1817" s="12">
        <f t="shared" si="173"/>
        <v>42186.906678240739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42065.084374999999</v>
      </c>
      <c r="T1822" s="12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41634.797013888892</v>
      </c>
      <c r="T1824" s="12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41626.916284722218</v>
      </c>
      <c r="T1826" s="12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(E1859/D1859)*100</f>
        <v>100</v>
      </c>
      <c r="P1859" s="7">
        <f t="shared" ref="P1859:P1922" si="175">(E1859/L1859)</f>
        <v>136.36363636363637</v>
      </c>
      <c r="Q1859" t="str">
        <f t="shared" ref="Q1859:Q1922" si="176">LEFT(N1859,(FIND("/",N1859))-1)</f>
        <v>music</v>
      </c>
      <c r="R1859" t="str">
        <f t="shared" ref="R1859:R1922" si="177">RIGHT(N1859,LEN(N1859)-(FIND("/",N1859)))</f>
        <v>rock</v>
      </c>
      <c r="S1859" s="12">
        <f t="shared" ref="S1859:S1922" si="178">(J1859/86400)+DATE(1970,1,1)</f>
        <v>41864.76866898148</v>
      </c>
      <c r="T1859" s="12">
        <f t="shared" ref="T1859:T1922" si="179">(I1859/86400)+DATE(1970,1,1)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41655.70930555556</v>
      </c>
      <c r="T1862" s="12">
        <f t="shared" si="179"/>
        <v>41676.70930555556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42755.492754629631</v>
      </c>
      <c r="T1864" s="12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42680.409108796295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41776.284780092596</v>
      </c>
      <c r="T1878" s="12">
        <f t="shared" si="179"/>
        <v>41806.284780092596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</v>
      </c>
      <c r="T1896" s="12">
        <f t="shared" si="179"/>
        <v>40951.90489583333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41680.583402777775</v>
      </c>
      <c r="T1899" s="12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42113.875567129631</v>
      </c>
      <c r="T1921" s="12">
        <f t="shared" si="179"/>
        <v>42143.875567129631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(E1923/D1923)*100</f>
        <v>136.80000000000001</v>
      </c>
      <c r="P1923" s="7">
        <f t="shared" ref="P1923:P1986" si="181">(E1923/L1923)</f>
        <v>54</v>
      </c>
      <c r="Q1923" t="str">
        <f t="shared" ref="Q1923:Q1986" si="182">LEFT(N1923,(FIND("/",N1923))-1)</f>
        <v>music</v>
      </c>
      <c r="R1923" t="str">
        <f t="shared" ref="R1923:R1986" si="183">RIGHT(N1923,LEN(N1923)-(FIND("/",N1923)))</f>
        <v>indie rock</v>
      </c>
      <c r="S1923" s="12">
        <f t="shared" ref="S1923:S1986" si="184">(J1923/86400)+DATE(1970,1,1)</f>
        <v>41074.221562500003</v>
      </c>
      <c r="T1923" s="12">
        <f t="shared" ref="T1923:T1986" si="185">(I1923/86400)+DATE(1970,1,1)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</v>
      </c>
      <c r="T1930" s="12">
        <f t="shared" si="185"/>
        <v>41401.6480787037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40911.809872685189</v>
      </c>
      <c r="T1934" s="12">
        <f t="shared" si="185"/>
        <v>40932.809872685189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41773.932534722218</v>
      </c>
      <c r="T1937" s="12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42157.251828703702</v>
      </c>
      <c r="T1947" s="12">
        <f t="shared" si="185"/>
        <v>42197.251828703702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41689.150011574078</v>
      </c>
      <c r="T1948" s="12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41800.423043981486</v>
      </c>
      <c r="T1951" s="12">
        <f t="shared" si="185"/>
        <v>41830.423043981486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41179.098530092597</v>
      </c>
      <c r="T1959" s="12">
        <f t="shared" si="185"/>
        <v>41209.098530092597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41871.845601851848</v>
      </c>
      <c r="T1961" s="12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41384.151631944442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(E1987/D1987)*100</f>
        <v>3.1875</v>
      </c>
      <c r="P1987" s="7">
        <f t="shared" ref="P1987:P2050" si="187">(E1987/L1987)</f>
        <v>12.75</v>
      </c>
      <c r="Q1987" t="str">
        <f t="shared" ref="Q1987:Q2050" si="188">LEFT(N1987,(FIND("/",N1987))-1)</f>
        <v>photography</v>
      </c>
      <c r="R1987" t="str">
        <f t="shared" ref="R1987:R2050" si="189">RIGHT(N1987,LEN(N1987)-(FIND("/",N1987)))</f>
        <v>people</v>
      </c>
      <c r="S1987" s="12">
        <f t="shared" ref="S1987:S2050" si="190">(J1987/86400)+DATE(1970,1,1)</f>
        <v>42555.698738425926</v>
      </c>
      <c r="T1987" s="12">
        <f t="shared" ref="T1987:T2050" si="191">(I1987/86400)+DATE(1970,1,1)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42413.433831018519</v>
      </c>
      <c r="T1988" s="12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42329.588391203702</v>
      </c>
      <c r="T1995" s="12">
        <f t="shared" si="191"/>
        <v>42359.588391203702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41312.880775462967</v>
      </c>
      <c r="T2018" s="12">
        <f t="shared" si="191"/>
        <v>41342.880775462967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41737.097500000003</v>
      </c>
      <c r="T2022" s="12">
        <f t="shared" si="191"/>
        <v>41773.961111111115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42048.813877314809</v>
      </c>
      <c r="T2029" s="12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41738.864803240736</v>
      </c>
      <c r="T2038" s="12">
        <f t="shared" si="191"/>
        <v>41768.864803240736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41578.927118055552</v>
      </c>
      <c r="T2042" s="12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41069.088506944448</v>
      </c>
      <c r="T2047" s="12">
        <f t="shared" si="191"/>
        <v>41099.088506944448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(E2051/D2051)*100</f>
        <v>120.19070000000001</v>
      </c>
      <c r="P2051" s="7">
        <f t="shared" ref="P2051:P2114" si="193">(E2051/L2051)</f>
        <v>80.991037735849048</v>
      </c>
      <c r="Q2051" t="str">
        <f t="shared" ref="Q2051:Q2114" si="194">LEFT(N2051,(FIND("/",N2051))-1)</f>
        <v>technology</v>
      </c>
      <c r="R2051" t="str">
        <f t="shared" ref="R2051:R2114" si="195">RIGHT(N2051,LEN(N2051)-(FIND("/",N2051)))</f>
        <v>hardware</v>
      </c>
      <c r="S2051" s="12">
        <f t="shared" ref="S2051:S2114" si="196">(J2051/86400)+DATE(1970,1,1)</f>
        <v>41575.527349537035</v>
      </c>
      <c r="T2051" s="12">
        <f t="shared" ref="T2051:T2114" si="197">(I2051/86400)+DATE(1970,1,1)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</v>
      </c>
      <c r="T2083" s="12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40871.161990740744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40395.714722222227</v>
      </c>
      <c r="T2090" s="12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41299.381423611107</v>
      </c>
      <c r="T2092" s="12">
        <f t="shared" si="197"/>
        <v>41329.381423611107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40555.322662037041</v>
      </c>
      <c r="T2093" s="12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40758.733483796299</v>
      </c>
      <c r="T2097" s="12">
        <f t="shared" si="197"/>
        <v>40818.733483796299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40818.584895833337</v>
      </c>
      <c r="T2099" s="12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(E2115/D2115)*100</f>
        <v>104.85714285714285</v>
      </c>
      <c r="P2115" s="7">
        <f t="shared" ref="P2115:P2178" si="199">(E2115/L2115)</f>
        <v>68.598130841121488</v>
      </c>
      <c r="Q2115" t="str">
        <f t="shared" ref="Q2115:Q2178" si="200">LEFT(N2115,(FIND("/",N2115))-1)</f>
        <v>music</v>
      </c>
      <c r="R2115" t="str">
        <f t="shared" ref="R2115:R2178" si="201">RIGHT(N2115,LEN(N2115)-(FIND("/",N2115)))</f>
        <v>indie rock</v>
      </c>
      <c r="S2115" s="12">
        <f t="shared" ref="S2115:S2178" si="202">(J2115/86400)+DATE(1970,1,1)</f>
        <v>41870.86546296296</v>
      </c>
      <c r="T2115" s="12">
        <f t="shared" ref="T2115:T2178" si="203">(I2115/86400)+DATE(1970,1,1)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40464.028182870374</v>
      </c>
      <c r="T2126" s="12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42045.505358796298</v>
      </c>
      <c r="T2129" s="12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41156.96334490741</v>
      </c>
      <c r="T2137" s="12">
        <f t="shared" si="203"/>
        <v>41186.96334490741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42520.847384259258</v>
      </c>
      <c r="T2153" s="12">
        <f t="shared" si="203"/>
        <v>42550.847384259258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40710.731180555558</v>
      </c>
      <c r="T2161" s="12">
        <f t="shared" si="203"/>
        <v>40740.731180555558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42240.852534722224</v>
      </c>
      <c r="T2163" s="12">
        <f t="shared" si="203"/>
        <v>42270.852534722224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42082.580092592594</v>
      </c>
      <c r="T2174" s="12">
        <f t="shared" si="203"/>
        <v>42112.580092592594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(E2179/D2179)*100</f>
        <v>100.12</v>
      </c>
      <c r="P2179" s="7">
        <f t="shared" ref="P2179:P2242" si="205">(E2179/L2179)</f>
        <v>65.868421052631575</v>
      </c>
      <c r="Q2179" t="str">
        <f t="shared" ref="Q2179:Q2242" si="206">LEFT(N2179,(FIND("/",N2179))-1)</f>
        <v>music</v>
      </c>
      <c r="R2179" t="str">
        <f t="shared" ref="R2179:R2242" si="207">RIGHT(N2179,LEN(N2179)-(FIND("/",N2179)))</f>
        <v>rock</v>
      </c>
      <c r="S2179" s="12">
        <f t="shared" ref="S2179:S2242" si="208">(J2179/86400)+DATE(1970,1,1)</f>
        <v>42502.250775462962</v>
      </c>
      <c r="T2179" s="12">
        <f t="shared" ref="T2179:T2242" si="209">(I2179/86400)+DATE(1970,1,1)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42745.365474537037</v>
      </c>
      <c r="T2185" s="12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41319.349988425922</v>
      </c>
      <c r="T2187" s="12">
        <f t="shared" si="209"/>
        <v>41359.349988425922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41276.846817129626</v>
      </c>
      <c r="T2203" s="12">
        <f t="shared" si="209"/>
        <v>41290.846817129626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41031.821631944447</v>
      </c>
      <c r="T2207" s="12">
        <f t="shared" si="209"/>
        <v>41061.821631944447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41013.733333333337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</v>
      </c>
      <c r="T2218" s="12">
        <f t="shared" si="209"/>
        <v>42208.75167824074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42331.378923611112</v>
      </c>
      <c r="T2235" s="12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42091.980451388888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(E2243/D2243)*100</f>
        <v>806.4</v>
      </c>
      <c r="P2243" s="7">
        <f t="shared" ref="P2243:P2306" si="211">(E2243/L2243)</f>
        <v>49.472392638036808</v>
      </c>
      <c r="Q2243" t="str">
        <f t="shared" ref="Q2243:Q2306" si="212">LEFT(N2243,(FIND("/",N2243))-1)</f>
        <v>games</v>
      </c>
      <c r="R2243" t="str">
        <f t="shared" ref="R2243:R2306" si="213">RIGHT(N2243,LEN(N2243)-(FIND("/",N2243)))</f>
        <v>tabletop games</v>
      </c>
      <c r="S2243" s="12">
        <f t="shared" ref="S2243:S2306" si="214">(J2243/86400)+DATE(1970,1,1)</f>
        <v>42766.827546296292</v>
      </c>
      <c r="T2243" s="12">
        <f t="shared" ref="T2243:T2306" si="215">(I2243/86400)+DATE(1970,1,1)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41605.126388888893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</v>
      </c>
      <c r="T2247" s="12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41336.703298611115</v>
      </c>
      <c r="T2251" s="12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42776.082349537042</v>
      </c>
      <c r="T2270" s="12">
        <f t="shared" si="215"/>
        <v>42806.082349537042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42315.699490740742</v>
      </c>
      <c r="T2274" s="12">
        <f t="shared" si="215"/>
        <v>42345.699490740742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41965.616655092592</v>
      </c>
      <c r="T2277" s="12">
        <f t="shared" si="215"/>
        <v>41995.616655092592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42338.709108796298</v>
      </c>
      <c r="T2280" s="12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42020.806701388894</v>
      </c>
      <c r="T2281" s="12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41059.185682870375</v>
      </c>
      <c r="T2287" s="12">
        <f t="shared" si="215"/>
        <v>41089.185682870375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(E2307/D2307)*100</f>
        <v>101.22777777777779</v>
      </c>
      <c r="P2307" s="7">
        <f t="shared" ref="P2307:P2370" si="217">(E2307/L2307)</f>
        <v>109.10778443113773</v>
      </c>
      <c r="Q2307" t="str">
        <f t="shared" ref="Q2307:Q2370" si="218">LEFT(N2307,(FIND("/",N2307))-1)</f>
        <v>music</v>
      </c>
      <c r="R2307" t="str">
        <f t="shared" ref="R2307:R2370" si="219">RIGHT(N2307,LEN(N2307)-(FIND("/",N2307)))</f>
        <v>indie rock</v>
      </c>
      <c r="S2307" s="12">
        <f t="shared" ref="S2307:S2370" si="220">(J2307/86400)+DATE(1970,1,1)</f>
        <v>41834.695277777777</v>
      </c>
      <c r="T2307" s="12">
        <f t="shared" ref="T2307:T2370" si="221">(I2307/86400)+DATE(1970,1,1)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41004.802465277782</v>
      </c>
      <c r="T2309" s="12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40156.766666666663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42804.895474537036</v>
      </c>
      <c r="T2324" s="12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42807.755173611113</v>
      </c>
      <c r="T2325" s="12">
        <f t="shared" si="221"/>
        <v>42814.755173611113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41842.917129629626</v>
      </c>
      <c r="T2329" s="12">
        <f t="shared" si="221"/>
        <v>41877.917129629626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42139.781678240739</v>
      </c>
      <c r="T2330" s="12">
        <f t="shared" si="221"/>
        <v>42169.781678240739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41789.89680555556</v>
      </c>
      <c r="T2340" s="12">
        <f t="shared" si="221"/>
        <v>41819.89680555556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42577.607361111106</v>
      </c>
      <c r="T2349" s="12">
        <f t="shared" si="221"/>
        <v>42607.607361111106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42096.918240740742</v>
      </c>
      <c r="T2357" s="12">
        <f t="shared" si="221"/>
        <v>42126.918240740742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42264.620115740741</v>
      </c>
      <c r="T2359" s="12">
        <f t="shared" si="221"/>
        <v>42294.620115740741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42108.680150462962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(E2371/D2371)*100</f>
        <v>0</v>
      </c>
      <c r="P2371" s="7" t="e">
        <f t="shared" ref="P2371:P2434" si="223">(E2371/L2371)</f>
        <v>#DIV/0!</v>
      </c>
      <c r="Q2371" t="str">
        <f t="shared" ref="Q2371:Q2434" si="224">LEFT(N2371,(FIND("/",N2371))-1)</f>
        <v>technology</v>
      </c>
      <c r="R2371" t="str">
        <f t="shared" ref="R2371:R2434" si="225">RIGHT(N2371,LEN(N2371)-(FIND("/",N2371)))</f>
        <v>web</v>
      </c>
      <c r="S2371" s="12">
        <f t="shared" ref="S2371:S2434" si="226">(J2371/86400)+DATE(1970,1,1)</f>
        <v>42380.812627314815</v>
      </c>
      <c r="T2371" s="12">
        <f t="shared" ref="T2371:T2434" si="227">(I2371/86400)+DATE(1970,1,1)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42215.662314814814</v>
      </c>
      <c r="T2375" s="12">
        <f t="shared" si="227"/>
        <v>42245.662314814814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42017.843287037038</v>
      </c>
      <c r="T2376" s="12">
        <f t="shared" si="227"/>
        <v>42047.843287037038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42399.882615740746</v>
      </c>
      <c r="T2405" s="12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41993.738298611112</v>
      </c>
      <c r="T2421" s="12">
        <f t="shared" si="227"/>
        <v>42053.738298611112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42164.170046296298</v>
      </c>
      <c r="T2428" s="12">
        <f t="shared" si="227"/>
        <v>42224.170046296298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42412.318668981483</v>
      </c>
      <c r="T2429" s="12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(E2435/D2435)*100</f>
        <v>0</v>
      </c>
      <c r="P2435" s="7" t="e">
        <f t="shared" ref="P2435:P2498" si="229">(E2435/L2435)</f>
        <v>#DIV/0!</v>
      </c>
      <c r="Q2435" t="str">
        <f t="shared" ref="Q2435:Q2498" si="230">LEFT(N2435,(FIND("/",N2435))-1)</f>
        <v>food</v>
      </c>
      <c r="R2435" t="str">
        <f t="shared" ref="R2435:R2498" si="231">RIGHT(N2435,LEN(N2435)-(FIND("/",N2435)))</f>
        <v>food trucks</v>
      </c>
      <c r="S2435" s="12">
        <f t="shared" ref="S2435:S2498" si="232">(J2435/86400)+DATE(1970,1,1)</f>
        <v>42397.89980324074</v>
      </c>
      <c r="T2435" s="12">
        <f t="shared" ref="T2435:T2498" si="233">(I2435/86400)+DATE(1970,1,1)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42180.186041666668</v>
      </c>
      <c r="T2436" s="12">
        <f t="shared" si="233"/>
        <v>42220.186041666668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42252.277615740742</v>
      </c>
      <c r="T2437" s="12">
        <f t="shared" si="233"/>
        <v>42282.277615740742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42383.899456018524</v>
      </c>
      <c r="T2442" s="12">
        <f t="shared" si="233"/>
        <v>42413.899456018524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42052.666990740741</v>
      </c>
      <c r="T2444" s="12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41940.132638888885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42770.201481481483</v>
      </c>
      <c r="T2456" s="12">
        <f t="shared" si="233"/>
        <v>42805.201481481483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41174.154178240744</v>
      </c>
      <c r="T2470" s="12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40310.287673611107</v>
      </c>
      <c r="T2477" s="12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41030.708368055552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41023.227731481486</v>
      </c>
      <c r="T2492" s="12">
        <f t="shared" si="233"/>
        <v>41083.227731481486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40559.077083333337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41022.645185185189</v>
      </c>
      <c r="T2496" s="12">
        <f t="shared" si="233"/>
        <v>41052.645185185189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41327.996435185181</v>
      </c>
      <c r="T2498" s="12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(E2499/D2499)*100</f>
        <v>112.7715</v>
      </c>
      <c r="P2499" s="7">
        <f t="shared" ref="P2499:P2562" si="235">(E2499/L2499)</f>
        <v>80.551071428571419</v>
      </c>
      <c r="Q2499" t="str">
        <f t="shared" ref="Q2499:Q2562" si="236">LEFT(N2499,(FIND("/",N2499))-1)</f>
        <v>music</v>
      </c>
      <c r="R2499" t="str">
        <f t="shared" ref="R2499:R2562" si="237">RIGHT(N2499,LEN(N2499)-(FIND("/",N2499)))</f>
        <v>indie rock</v>
      </c>
      <c r="S2499" s="12">
        <f t="shared" ref="S2499:S2562" si="238">(J2499/86400)+DATE(1970,1,1)</f>
        <v>40730.878912037035</v>
      </c>
      <c r="T2499" s="12">
        <f t="shared" ref="T2499:T2562" si="239">(I2499/86400)+DATE(1970,1,1)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41226.648576388892</v>
      </c>
      <c r="T2501" s="12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41053.772858796292</v>
      </c>
      <c r="T2502" s="12">
        <f t="shared" si="239"/>
        <v>41083.772858796292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42244.776666666672</v>
      </c>
      <c r="T2503" s="12">
        <f t="shared" si="239"/>
        <v>42274.776666666672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42078.997361111113</v>
      </c>
      <c r="T2512" s="12">
        <f t="shared" si="239"/>
        <v>42138.997361111113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42658.806250000001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41961.017268518517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41058.844571759255</v>
      </c>
      <c r="T2527" s="12">
        <f t="shared" si="239"/>
        <v>41088.844571759255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40127.700370370367</v>
      </c>
      <c r="T2536" s="12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41483.449282407411</v>
      </c>
      <c r="T2543" s="12">
        <f t="shared" si="239"/>
        <v>41543.449282407411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42027.138171296298</v>
      </c>
      <c r="T2547" s="12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41524.858553240745</v>
      </c>
      <c r="T2548" s="12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42618.625428240739</v>
      </c>
      <c r="T2550" s="12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41113.199155092589</v>
      </c>
      <c r="T2555" s="12">
        <f t="shared" si="239"/>
        <v>41173.199155092589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42093.860023148147</v>
      </c>
      <c r="T2560" s="12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(E2563/D2563)*100</f>
        <v>0</v>
      </c>
      <c r="P2563" s="7" t="e">
        <f t="shared" ref="P2563:P2626" si="241">(E2563/L2563)</f>
        <v>#DIV/0!</v>
      </c>
      <c r="Q2563" t="str">
        <f t="shared" ref="Q2563:Q2626" si="242">LEFT(N2563,(FIND("/",N2563))-1)</f>
        <v>food</v>
      </c>
      <c r="R2563" t="str">
        <f t="shared" ref="R2563:R2626" si="243">RIGHT(N2563,LEN(N2563)-(FIND("/",N2563)))</f>
        <v>food trucks</v>
      </c>
      <c r="S2563" s="12">
        <f t="shared" ref="S2563:S2626" si="244">(J2563/86400)+DATE(1970,1,1)</f>
        <v>42260.528807870374</v>
      </c>
      <c r="T2563" s="12">
        <f t="shared" ref="T2563:T2626" si="245">(I2563/86400)+DATE(1970,1,1)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41986.108726851853</v>
      </c>
      <c r="T2577" s="12">
        <f t="shared" si="245"/>
        <v>42016.108726851853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42238.022905092592</v>
      </c>
      <c r="T2580" s="12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42140.173252314809</v>
      </c>
      <c r="T2586" s="12">
        <f t="shared" si="245"/>
        <v>42170.173252314809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42089.845208333332</v>
      </c>
      <c r="T2595" s="12">
        <f t="shared" si="245"/>
        <v>42119.845208333332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41150.902187500003</v>
      </c>
      <c r="T2603" s="12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41726.712754629625</v>
      </c>
      <c r="T2608" s="12">
        <f t="shared" si="245"/>
        <v>41758.712754629625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42115.747546296298</v>
      </c>
      <c r="T2623" s="12">
        <f t="shared" si="245"/>
        <v>42145.747546296298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41144.421550925923</v>
      </c>
      <c r="T2626" s="12">
        <f t="shared" si="245"/>
        <v>41165.421550925923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(E2627/D2627)*100</f>
        <v>956</v>
      </c>
      <c r="P2627" s="7">
        <f t="shared" ref="P2627:P2690" si="247">(E2627/L2627)</f>
        <v>27.576923076923077</v>
      </c>
      <c r="Q2627" t="str">
        <f t="shared" ref="Q2627:Q2690" si="248">LEFT(N2627,(FIND("/",N2627))-1)</f>
        <v>technology</v>
      </c>
      <c r="R2627" t="str">
        <f t="shared" ref="R2627:R2690" si="249">RIGHT(N2627,LEN(N2627)-(FIND("/",N2627)))</f>
        <v>space exploration</v>
      </c>
      <c r="S2627" s="12">
        <f t="shared" ref="S2627:S2690" si="250">(J2627/86400)+DATE(1970,1,1)</f>
        <v>42658.810277777782</v>
      </c>
      <c r="T2627" s="12">
        <f t="shared" ref="T2627:T2690" si="251">(I2627/86400)+DATE(1970,1,1)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42334.871076388888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42612.656493055554</v>
      </c>
      <c r="T2636" s="12">
        <f t="shared" si="251"/>
        <v>42642.656493055554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42689.582349537042</v>
      </c>
      <c r="T2645" s="12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42327.805659722224</v>
      </c>
      <c r="T2653" s="12">
        <f t="shared" si="251"/>
        <v>42355.805659722224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42055.600995370369</v>
      </c>
      <c r="T2656" s="12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42767.688518518524</v>
      </c>
      <c r="T2658" s="12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42551.884189814809</v>
      </c>
      <c r="T2660" s="12">
        <f t="shared" si="251"/>
        <v>42581.884189814809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42082.069560185184</v>
      </c>
      <c r="T2661" s="12">
        <f t="shared" si="251"/>
        <v>42112.069560185184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42275.58871527778</v>
      </c>
      <c r="T2670" s="12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42319.035833333328</v>
      </c>
      <c r="T2671" s="12">
        <f t="shared" si="251"/>
        <v>42379.035833333328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41962.749027777776</v>
      </c>
      <c r="T2673" s="12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41793.029432870375</v>
      </c>
      <c r="T2679" s="12">
        <f t="shared" si="251"/>
        <v>41823.029432870375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41820.914641203708</v>
      </c>
      <c r="T2686" s="12">
        <f t="shared" si="251"/>
        <v>41860.914641203708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42121.654282407406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</v>
      </c>
      <c r="T2690" s="12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(E2691/D2691)*100</f>
        <v>2.8571428571428571E-3</v>
      </c>
      <c r="P2691" s="7">
        <f t="shared" ref="P2691:P2754" si="253">(E2691/L2691)</f>
        <v>1</v>
      </c>
      <c r="Q2691" t="str">
        <f t="shared" ref="Q2691:Q2754" si="254">LEFT(N2691,(FIND("/",N2691))-1)</f>
        <v>food</v>
      </c>
      <c r="R2691" t="str">
        <f t="shared" ref="R2691:R2754" si="255">RIGHT(N2691,LEN(N2691)-(FIND("/",N2691)))</f>
        <v>food trucks</v>
      </c>
      <c r="S2691" s="12">
        <f t="shared" ref="S2691:S2754" si="256">(J2691/86400)+DATE(1970,1,1)</f>
        <v>42551.961689814816</v>
      </c>
      <c r="T2691" s="12">
        <f t="shared" ref="T2691:T2754" si="257">(I2691/86400)+DATE(1970,1,1)</f>
        <v>42581.961689814816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41870.874675925923</v>
      </c>
      <c r="T2702" s="12">
        <f t="shared" si="257"/>
        <v>41900.874675925923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41780.745254629626</v>
      </c>
      <c r="T2713" s="12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41934.914918981478</v>
      </c>
      <c r="T2719" s="12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42477.98951388889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42655.465891203705</v>
      </c>
      <c r="T2722" s="12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41044.648113425923</v>
      </c>
      <c r="T2749" s="12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41078.899826388893</v>
      </c>
      <c r="T2752" s="12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41747.887060185181</v>
      </c>
      <c r="T2753" s="12">
        <f t="shared" si="257"/>
        <v>41807.887060185181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(E2755/D2755)*100</f>
        <v>19</v>
      </c>
      <c r="P2755" s="7">
        <f t="shared" ref="P2755:P2818" si="259">(E2755/L2755)</f>
        <v>47.5</v>
      </c>
      <c r="Q2755" t="str">
        <f t="shared" ref="Q2755:Q2818" si="260">LEFT(N2755,(FIND("/",N2755))-1)</f>
        <v>publishing</v>
      </c>
      <c r="R2755" t="str">
        <f t="shared" ref="R2755:R2818" si="261">RIGHT(N2755,LEN(N2755)-(FIND("/",N2755)))</f>
        <v>children's books</v>
      </c>
      <c r="S2755" s="12">
        <f t="shared" ref="S2755:S2818" si="262">(J2755/86400)+DATE(1970,1,1)</f>
        <v>41117.900729166664</v>
      </c>
      <c r="T2755" s="12">
        <f t="shared" ref="T2755:T2818" si="263">(I2755/86400)+DATE(1970,1,1)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41863.636006944442</v>
      </c>
      <c r="T2756" s="12">
        <f t="shared" si="263"/>
        <v>41893.636006944442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41620.900474537033</v>
      </c>
      <c r="T2758" s="12">
        <f t="shared" si="263"/>
        <v>41650.900474537033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40736.668032407411</v>
      </c>
      <c r="T2768" s="12">
        <f t="shared" si="263"/>
        <v>40766.668032407411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41745.826273148152</v>
      </c>
      <c r="T2771" s="12">
        <f t="shared" si="263"/>
        <v>41795.826273148152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42550.701886574076</v>
      </c>
      <c r="T2790" s="12">
        <f t="shared" si="263"/>
        <v>42580.701886574076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(E2819/D2819)*100</f>
        <v>130</v>
      </c>
      <c r="P2819" s="7">
        <f t="shared" ref="P2819:P2882" si="265">(E2819/L2819)</f>
        <v>23.636363636363637</v>
      </c>
      <c r="Q2819" t="str">
        <f t="shared" ref="Q2819:Q2882" si="266">LEFT(N2819,(FIND("/",N2819))-1)</f>
        <v>theater</v>
      </c>
      <c r="R2819" t="str">
        <f t="shared" ref="R2819:R2882" si="267">RIGHT(N2819,LEN(N2819)-(FIND("/",N2819)))</f>
        <v>plays</v>
      </c>
      <c r="S2819" s="12">
        <f t="shared" ref="S2819:S2882" si="268">(J2819/86400)+DATE(1970,1,1)</f>
        <v>42023.634976851856</v>
      </c>
      <c r="T2819" s="12">
        <f t="shared" ref="T2819:T2882" si="269">(I2819/86400)+DATE(1970,1,1)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42090.642268518517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42291.739548611113</v>
      </c>
      <c r="T2843" s="12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41784.95248842593</v>
      </c>
      <c r="T2844" s="12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42480.80064814815</v>
      </c>
      <c r="T2862" s="12">
        <f t="shared" si="269"/>
        <v>42540.80064814815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42672.955138888894</v>
      </c>
      <c r="T2879" s="12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(E2883/D2883)*100</f>
        <v>0</v>
      </c>
      <c r="P2883" s="7" t="e">
        <f t="shared" ref="P2883:P2946" si="271">(E2883/L2883)</f>
        <v>#DIV/0!</v>
      </c>
      <c r="Q2883" t="str">
        <f t="shared" ref="Q2883:Q2946" si="272">LEFT(N2883,(FIND("/",N2883))-1)</f>
        <v>theater</v>
      </c>
      <c r="R2883" t="str">
        <f t="shared" ref="R2883:R2946" si="273">RIGHT(N2883,LEN(N2883)-(FIND("/",N2883)))</f>
        <v>plays</v>
      </c>
      <c r="S2883" s="12">
        <f t="shared" ref="S2883:S2946" si="274">(J2883/86400)+DATE(1970,1,1)</f>
        <v>41916.597638888888</v>
      </c>
      <c r="T2883" s="12">
        <f t="shared" ref="T2883:T2946" si="275">(I2883/86400)+DATE(1970,1,1)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42444.877743055556</v>
      </c>
      <c r="T2909" s="12">
        <f t="shared" si="275"/>
        <v>42504.877743055556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42499.73170138889</v>
      </c>
      <c r="T2910" s="12">
        <f t="shared" si="275"/>
        <v>42529.73170138889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41863.584120370375</v>
      </c>
      <c r="T2927" s="12">
        <f t="shared" si="275"/>
        <v>41893.584120370375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(E2947/D2947)*100</f>
        <v>0</v>
      </c>
      <c r="P2947" s="7" t="e">
        <f t="shared" ref="P2947:P3010" si="277">(E2947/L2947)</f>
        <v>#DIV/0!</v>
      </c>
      <c r="Q2947" t="str">
        <f t="shared" ref="Q2947:Q3010" si="278">LEFT(N2947,(FIND("/",N2947))-1)</f>
        <v>theater</v>
      </c>
      <c r="R2947" t="str">
        <f t="shared" ref="R2947:R3010" si="279">RIGHT(N2947,LEN(N2947)-(FIND("/",N2947)))</f>
        <v>spaces</v>
      </c>
      <c r="S2947" s="12">
        <f t="shared" ref="S2947:S3010" si="280">(J2947/86400)+DATE(1970,1,1)</f>
        <v>42118.139583333337</v>
      </c>
      <c r="T2947" s="12">
        <f t="shared" ref="T2947:T3010" si="281">(I2947/86400)+DATE(1970,1,1)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42810.541701388887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42654.973703703705</v>
      </c>
      <c r="T2987" s="12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</v>
      </c>
      <c r="T2990" s="12">
        <f t="shared" si="281"/>
        <v>42541.36204861111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42090.912499999999</v>
      </c>
      <c r="T2998" s="12">
        <f t="shared" si="281"/>
        <v>42150.912499999999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41957.756840277776</v>
      </c>
      <c r="T3008" s="12">
        <f t="shared" si="281"/>
        <v>41987.756840277776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(E3011/D3011)*100</f>
        <v>119.756</v>
      </c>
      <c r="P3011" s="7">
        <f t="shared" ref="P3011:P3074" si="283">(E3011/L3011)</f>
        <v>233.8984375</v>
      </c>
      <c r="Q3011" t="str">
        <f t="shared" ref="Q3011:Q3074" si="284">LEFT(N3011,(FIND("/",N3011))-1)</f>
        <v>theater</v>
      </c>
      <c r="R3011" t="str">
        <f t="shared" ref="R3011:R3074" si="285">RIGHT(N3011,LEN(N3011)-(FIND("/",N3011)))</f>
        <v>spaces</v>
      </c>
      <c r="S3011" s="12">
        <f t="shared" ref="S3011:S3074" si="286">(J3011/86400)+DATE(1970,1,1)</f>
        <v>41939.569907407407</v>
      </c>
      <c r="T3011" s="12">
        <f t="shared" ref="T3011:T3074" si="287">(I3011/86400)+DATE(1970,1,1)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41920.123611111107</v>
      </c>
      <c r="T3016" s="12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42163.298333333332</v>
      </c>
      <c r="T3020" s="12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42121.675763888888</v>
      </c>
      <c r="T3025" s="12">
        <f t="shared" si="287"/>
        <v>42166.675763888888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41975.901180555556</v>
      </c>
      <c r="T3050" s="12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42744.416030092594</v>
      </c>
      <c r="T3053" s="12">
        <f t="shared" si="287"/>
        <v>42774.416030092594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42630.922893518524</v>
      </c>
      <c r="T3065" s="12">
        <f t="shared" si="287"/>
        <v>42665.922893518524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(E3075/D3075)*100</f>
        <v>2.3035714285714284E-2</v>
      </c>
      <c r="P3075" s="7">
        <f t="shared" ref="P3075:P3138" si="289">(E3075/L3075)</f>
        <v>92.142857142857139</v>
      </c>
      <c r="Q3075" t="str">
        <f t="shared" ref="Q3075:Q3138" si="290">LEFT(N3075,(FIND("/",N3075))-1)</f>
        <v>theater</v>
      </c>
      <c r="R3075" t="str">
        <f t="shared" ref="R3075:R3138" si="291">RIGHT(N3075,LEN(N3075)-(FIND("/",N3075)))</f>
        <v>spaces</v>
      </c>
      <c r="S3075" s="12">
        <f t="shared" ref="S3075:S3138" si="292">(J3075/86400)+DATE(1970,1,1)</f>
        <v>42111.684027777781</v>
      </c>
      <c r="T3075" s="12">
        <f t="shared" ref="T3075:T3138" si="293">(I3075/86400)+DATE(1970,1,1)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42409.571284722224</v>
      </c>
      <c r="T3076" s="12">
        <f t="shared" si="293"/>
        <v>42439.571284722224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42551.102314814816</v>
      </c>
      <c r="T3077" s="12">
        <f t="shared" si="293"/>
        <v>42601.102314814816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42246.883784722224</v>
      </c>
      <c r="T3087" s="12">
        <f t="shared" si="293"/>
        <v>42276.883784722224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41760.909039351856</v>
      </c>
      <c r="T3095" s="12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42241.429120370369</v>
      </c>
      <c r="T3108" s="12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42128.814247685186</v>
      </c>
      <c r="T3109" s="12">
        <f t="shared" si="293"/>
        <v>42135.814247685186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41885.595138888893</v>
      </c>
      <c r="T3113" s="12">
        <f t="shared" si="293"/>
        <v>41916.595138888893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42509.374537037038</v>
      </c>
      <c r="T3119" s="12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42435.942083333328</v>
      </c>
      <c r="T3122" s="12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42427.018078703702</v>
      </c>
      <c r="T3128" s="12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42800.720127314809</v>
      </c>
      <c r="T3136" s="12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(E3139/D3139)*100</f>
        <v>3.3333333333333335</v>
      </c>
      <c r="P3139" s="7">
        <f t="shared" ref="P3139:P3202" si="295">(E3139/L3139)</f>
        <v>50</v>
      </c>
      <c r="Q3139" t="str">
        <f t="shared" ref="Q3139:Q3202" si="296">LEFT(N3139,(FIND("/",N3139))-1)</f>
        <v>theater</v>
      </c>
      <c r="R3139" t="str">
        <f t="shared" ref="R3139:R3202" si="297">RIGHT(N3139,LEN(N3139)-(FIND("/",N3139)))</f>
        <v>plays</v>
      </c>
      <c r="S3139" s="12">
        <f t="shared" ref="S3139:S3202" si="298">(J3139/86400)+DATE(1970,1,1)</f>
        <v>42807.885057870371</v>
      </c>
      <c r="T3139" s="12">
        <f t="shared" ref="T3139:T3202" si="299">(I3139/86400)+DATE(1970,1,1)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</v>
      </c>
      <c r="T3149" s="12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41447.839722222227</v>
      </c>
      <c r="T3160" s="12">
        <f t="shared" si="299"/>
        <v>41477.839722222227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41766.805729166663</v>
      </c>
      <c r="T3166" s="12">
        <f t="shared" si="299"/>
        <v>41799.805729166663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41878.878379629634</v>
      </c>
      <c r="T3175" s="12">
        <f t="shared" si="299"/>
        <v>41908.878379629634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41858.761782407411</v>
      </c>
      <c r="T3201" s="12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(E3203/D3203)*100</f>
        <v>1.25</v>
      </c>
      <c r="P3203" s="7">
        <f t="shared" ref="P3203:P3266" si="301">(E3203/L3203)</f>
        <v>12.5</v>
      </c>
      <c r="Q3203" t="str">
        <f t="shared" ref="Q3203:Q3266" si="302">LEFT(N3203,(FIND("/",N3203))-1)</f>
        <v>theater</v>
      </c>
      <c r="R3203" t="str">
        <f t="shared" ref="R3203:R3266" si="303">RIGHT(N3203,LEN(N3203)-(FIND("/",N3203)))</f>
        <v>musical</v>
      </c>
      <c r="S3203" s="12">
        <f t="shared" ref="S3203:S3266" si="304">(J3203/86400)+DATE(1970,1,1)</f>
        <v>41861.767094907409</v>
      </c>
      <c r="T3203" s="12">
        <f t="shared" ref="T3203:T3266" si="305">(I3203/86400)+DATE(1970,1,1)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41778.637245370366</v>
      </c>
      <c r="T3211" s="12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</v>
      </c>
      <c r="T3213" s="12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42206.835370370369</v>
      </c>
      <c r="T3225" s="12">
        <f t="shared" si="305"/>
        <v>42236.835370370369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41898.168124999997</v>
      </c>
      <c r="T3232" s="12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(E3267/D3267)*100</f>
        <v>164</v>
      </c>
      <c r="P3267" s="7">
        <f t="shared" ref="P3267:P3330" si="307">(E3267/L3267)</f>
        <v>70.285714285714292</v>
      </c>
      <c r="Q3267" t="str">
        <f t="shared" ref="Q3267:Q3330" si="308">LEFT(N3267,(FIND("/",N3267))-1)</f>
        <v>theater</v>
      </c>
      <c r="R3267" t="str">
        <f t="shared" ref="R3267:R3330" si="309">RIGHT(N3267,LEN(N3267)-(FIND("/",N3267)))</f>
        <v>plays</v>
      </c>
      <c r="S3267" s="12">
        <f t="shared" ref="S3267:S3330" si="310">(J3267/86400)+DATE(1970,1,1)</f>
        <v>42311.711979166663</v>
      </c>
      <c r="T3267" s="12">
        <f t="shared" ref="T3267:T3330" si="311">(I3267/86400)+DATE(1970,1,1)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42136.536134259259</v>
      </c>
      <c r="T3268" s="12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42137.395798611113</v>
      </c>
      <c r="T3271" s="12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41931.682939814811</v>
      </c>
      <c r="T3279" s="12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42431.102534722224</v>
      </c>
      <c r="T3281" s="12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42538.735833333332</v>
      </c>
      <c r="T3303" s="12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42466.303715277776</v>
      </c>
      <c r="T3317" s="12">
        <f t="shared" si="311"/>
        <v>42496.303715277776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41859.579166666663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42499.039629629631</v>
      </c>
      <c r="T3319" s="12">
        <f t="shared" si="311"/>
        <v>42529.039629629631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(E3331/D3331)*100</f>
        <v>116.8</v>
      </c>
      <c r="P3331" s="7">
        <f t="shared" ref="P3331:P3394" si="313">(E3331/L3331)</f>
        <v>44.92307692307692</v>
      </c>
      <c r="Q3331" t="str">
        <f t="shared" ref="Q3331:Q3394" si="314">LEFT(N3331,(FIND("/",N3331))-1)</f>
        <v>theater</v>
      </c>
      <c r="R3331" t="str">
        <f t="shared" ref="R3331:R3394" si="315">RIGHT(N3331,LEN(N3331)-(FIND("/",N3331)))</f>
        <v>plays</v>
      </c>
      <c r="S3331" s="12">
        <f t="shared" ref="S3331:S3394" si="316">(J3331/86400)+DATE(1970,1,1)</f>
        <v>41837.323009259257</v>
      </c>
      <c r="T3331" s="12">
        <f t="shared" ref="T3331:T3394" si="317">(I3331/86400)+DATE(1970,1,1)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42437.398680555554</v>
      </c>
      <c r="T3338" s="12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42062.296412037038</v>
      </c>
      <c r="T3344" s="12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42321.101759259254</v>
      </c>
      <c r="T3367" s="12">
        <f t="shared" si="317"/>
        <v>42351.101759259254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42053.732627314814</v>
      </c>
      <c r="T3379" s="12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41937.953449074077</v>
      </c>
      <c r="T3382" s="12">
        <f t="shared" si="317"/>
        <v>41972.995115740741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41947.762592592597</v>
      </c>
      <c r="T3389" s="12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41815.774826388893</v>
      </c>
      <c r="T3392" s="12">
        <f t="shared" si="317"/>
        <v>41830.774826388893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41859.936111111107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(E3395/D3395)*100</f>
        <v>105.80000000000001</v>
      </c>
      <c r="P3395" s="7">
        <f t="shared" ref="P3395:P3458" si="319">(E3395/L3395)</f>
        <v>36.06818181818182</v>
      </c>
      <c r="Q3395" t="str">
        <f t="shared" ref="Q3395:Q3458" si="320">LEFT(N3395,(FIND("/",N3395))-1)</f>
        <v>theater</v>
      </c>
      <c r="R3395" t="str">
        <f t="shared" ref="R3395:R3458" si="321">RIGHT(N3395,LEN(N3395)-(FIND("/",N3395)))</f>
        <v>plays</v>
      </c>
      <c r="S3395" s="12">
        <f t="shared" ref="S3395:S3458" si="322">(J3395/86400)+DATE(1970,1,1)</f>
        <v>41923.921643518523</v>
      </c>
      <c r="T3395" s="12">
        <f t="shared" ref="T3395:T3458" si="323">(I3395/86400)+DATE(1970,1,1)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42140.712314814809</v>
      </c>
      <c r="T3397" s="12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41764.446631944447</v>
      </c>
      <c r="T3398" s="12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41941.752037037033</v>
      </c>
      <c r="T3400" s="12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42544.814328703702</v>
      </c>
      <c r="T3411" s="12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41938.029861111107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</v>
      </c>
      <c r="T3435" s="12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41800.380428240736</v>
      </c>
      <c r="T3436" s="12">
        <f t="shared" si="323"/>
        <v>41830.380428240736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41872.686111111107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42100.927858796298</v>
      </c>
      <c r="T3440" s="12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42124.841111111113</v>
      </c>
      <c r="T3444" s="12">
        <f t="shared" si="323"/>
        <v>42154.841111111113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(E3459/D3459)*100</f>
        <v>140.19999999999999</v>
      </c>
      <c r="P3459" s="7">
        <f t="shared" ref="P3459:P3522" si="325">(E3459/L3459)</f>
        <v>50.981818181818184</v>
      </c>
      <c r="Q3459" t="str">
        <f t="shared" ref="Q3459:Q3522" si="326">LEFT(N3459,(FIND("/",N3459))-1)</f>
        <v>theater</v>
      </c>
      <c r="R3459" t="str">
        <f t="shared" ref="R3459:R3522" si="327">RIGHT(N3459,LEN(N3459)-(FIND("/",N3459)))</f>
        <v>plays</v>
      </c>
      <c r="S3459" s="12">
        <f t="shared" ref="S3459:S3522" si="328">(J3459/86400)+DATE(1970,1,1)</f>
        <v>42016.706678240742</v>
      </c>
      <c r="T3459" s="12">
        <f t="shared" ref="T3459:T3522" si="329">(I3459/86400)+DATE(1970,1,1)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41852.527222222227</v>
      </c>
      <c r="T3462" s="12">
        <f t="shared" si="329"/>
        <v>41866.527222222227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42605.765381944446</v>
      </c>
      <c r="T3470" s="12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41841.820486111115</v>
      </c>
      <c r="T3473" s="12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42053.916921296295</v>
      </c>
      <c r="T3480" s="12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41781.855092592596</v>
      </c>
      <c r="T3481" s="12">
        <f t="shared" si="329"/>
        <v>41811.855092592596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41989.247546296298</v>
      </c>
      <c r="T3483" s="12">
        <f t="shared" si="329"/>
        <v>42006.247546296298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41915.762835648144</v>
      </c>
      <c r="T3497" s="12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42511.741944444446</v>
      </c>
      <c r="T3499" s="12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42419.919421296298</v>
      </c>
      <c r="T3502" s="12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41794.817523148144</v>
      </c>
      <c r="T3519" s="12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(E3523/D3523)*100</f>
        <v>169.42857142857144</v>
      </c>
      <c r="P3523" s="7">
        <f t="shared" ref="P3523:P3586" si="331">(E3523/L3523)</f>
        <v>45.615384615384613</v>
      </c>
      <c r="Q3523" t="str">
        <f t="shared" ref="Q3523:Q3586" si="332">LEFT(N3523,(FIND("/",N3523))-1)</f>
        <v>theater</v>
      </c>
      <c r="R3523" t="str">
        <f t="shared" ref="R3523:R3586" si="333">RIGHT(N3523,LEN(N3523)-(FIND("/",N3523)))</f>
        <v>plays</v>
      </c>
      <c r="S3523" s="12">
        <f t="shared" ref="S3523:S3586" si="334">(J3523/86400)+DATE(1970,1,1)</f>
        <v>41881.361342592594</v>
      </c>
      <c r="T3523" s="12">
        <f t="shared" ref="T3523:T3586" si="335">(I3523/86400)+DATE(1970,1,1)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42248.640162037038</v>
      </c>
      <c r="T3537" s="12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41923.354351851856</v>
      </c>
      <c r="T3539" s="12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42691.483726851853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42115.889652777776</v>
      </c>
      <c r="T3562" s="12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42221.775000000001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42236.623252314814</v>
      </c>
      <c r="T3566" s="12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41976.331979166665</v>
      </c>
      <c r="T3572" s="12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41926.942685185189</v>
      </c>
      <c r="T3576" s="12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(E3587/D3587)*100</f>
        <v>119.11764705882352</v>
      </c>
      <c r="P3587" s="7">
        <f t="shared" ref="P3587:P3650" si="337">(E3587/L3587)</f>
        <v>176.08695652173913</v>
      </c>
      <c r="Q3587" t="str">
        <f t="shared" ref="Q3587:Q3650" si="338">LEFT(N3587,(FIND("/",N3587))-1)</f>
        <v>theater</v>
      </c>
      <c r="R3587" t="str">
        <f t="shared" ref="R3587:R3650" si="339">RIGHT(N3587,LEN(N3587)-(FIND("/",N3587)))</f>
        <v>plays</v>
      </c>
      <c r="S3587" s="12">
        <f t="shared" ref="S3587:S3650" si="340">(J3587/86400)+DATE(1970,1,1)</f>
        <v>41964.716319444444</v>
      </c>
      <c r="T3587" s="12">
        <f t="shared" ref="T3587:T3650" si="341">(I3587/86400)+DATE(1970,1,1)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42506.709374999999</v>
      </c>
      <c r="T3610" s="12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42429.991724537038</v>
      </c>
      <c r="T3611" s="12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41789.726979166662</v>
      </c>
      <c r="T3614" s="12">
        <f t="shared" si="341"/>
        <v>41799.726979166662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42661.132245370369</v>
      </c>
      <c r="T3621" s="12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42545.774189814816</v>
      </c>
      <c r="T3626" s="12">
        <f t="shared" si="341"/>
        <v>42605.774189814816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42226.694780092592</v>
      </c>
      <c r="T3638" s="12">
        <f t="shared" si="341"/>
        <v>42261.694780092592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41899.627071759256</v>
      </c>
      <c r="T3643" s="12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(E3651/D3651)*100</f>
        <v>104</v>
      </c>
      <c r="P3651" s="7">
        <f t="shared" ref="P3651:P3714" si="343">(E3651/L3651)</f>
        <v>97.5</v>
      </c>
      <c r="Q3651" t="str">
        <f t="shared" ref="Q3651:Q3714" si="344">LEFT(N3651,(FIND("/",N3651))-1)</f>
        <v>theater</v>
      </c>
      <c r="R3651" t="str">
        <f t="shared" ref="R3651:R3714" si="345">RIGHT(N3651,LEN(N3651)-(FIND("/",N3651)))</f>
        <v>plays</v>
      </c>
      <c r="S3651" s="12">
        <f t="shared" ref="S3651:S3714" si="346">(J3651/86400)+DATE(1970,1,1)</f>
        <v>41780.712893518517</v>
      </c>
      <c r="T3651" s="12">
        <f t="shared" ref="T3651:T3714" si="347">(I3651/86400)+DATE(1970,1,1)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42737.910138888888</v>
      </c>
      <c r="T3658" s="12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42499.629849537036</v>
      </c>
      <c r="T3659" s="12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42173.970127314809</v>
      </c>
      <c r="T3669" s="12">
        <f t="shared" si="347"/>
        <v>42203.970127314809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41802.574282407411</v>
      </c>
      <c r="T3679" s="12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42627.454097222224</v>
      </c>
      <c r="T3682" s="12">
        <f t="shared" si="347"/>
        <v>42648.454097222224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41940.598182870366</v>
      </c>
      <c r="T3692" s="12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41810.142199074078</v>
      </c>
      <c r="T3710" s="12">
        <f t="shared" si="347"/>
        <v>41824.142199074078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42134.172071759254</v>
      </c>
      <c r="T3714" s="12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(E3715/D3715)*100</f>
        <v>101.49999999999999</v>
      </c>
      <c r="P3715" s="7">
        <f t="shared" ref="P3715:P3778" si="349">(E3715/L3715)</f>
        <v>106.84210526315789</v>
      </c>
      <c r="Q3715" t="str">
        <f t="shared" ref="Q3715:Q3778" si="350">LEFT(N3715,(FIND("/",N3715))-1)</f>
        <v>theater</v>
      </c>
      <c r="R3715" t="str">
        <f t="shared" ref="R3715:R3778" si="351">RIGHT(N3715,LEN(N3715)-(FIND("/",N3715)))</f>
        <v>plays</v>
      </c>
      <c r="S3715" s="12">
        <f t="shared" ref="S3715:S3778" si="352">(J3715/86400)+DATE(1970,1,1)</f>
        <v>42505.738032407404</v>
      </c>
      <c r="T3715" s="12">
        <f t="shared" ref="T3715:T3778" si="353">(I3715/86400)+DATE(1970,1,1)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42118.556331018517</v>
      </c>
      <c r="T3716" s="12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41943.753032407403</v>
      </c>
      <c r="T3725" s="12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42465.491435185184</v>
      </c>
      <c r="T3726" s="12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42462.140868055554</v>
      </c>
      <c r="T3728" s="12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41831.697939814811</v>
      </c>
      <c r="T3747" s="12">
        <f t="shared" si="353"/>
        <v>41861.697939814811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42462.993900462963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41747.471504629633</v>
      </c>
      <c r="T3760" s="12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42519.025000000001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42656.005173611113</v>
      </c>
      <c r="T3775" s="12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(E3779/D3779)*100</f>
        <v>143.19999999999999</v>
      </c>
      <c r="P3779" s="7">
        <f t="shared" ref="P3779:P3842" si="355">(E3779/L3779)</f>
        <v>48.542372881355931</v>
      </c>
      <c r="Q3779" t="str">
        <f t="shared" ref="Q3779:Q3842" si="356">LEFT(N3779,(FIND("/",N3779))-1)</f>
        <v>theater</v>
      </c>
      <c r="R3779" t="str">
        <f t="shared" ref="R3779:R3842" si="357">RIGHT(N3779,LEN(N3779)-(FIND("/",N3779)))</f>
        <v>musical</v>
      </c>
      <c r="S3779" s="12">
        <f t="shared" ref="S3779:S3842" si="358">(J3779/86400)+DATE(1970,1,1)</f>
        <v>41887.111354166671</v>
      </c>
      <c r="T3779" s="12">
        <f t="shared" ref="T3779:T3842" si="359">(I3779/86400)+DATE(1970,1,1)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42455.693749999999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42198.837500000001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42546.862233796295</v>
      </c>
      <c r="T3784" s="12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41831.722777777773</v>
      </c>
      <c r="T3800" s="12">
        <f t="shared" si="359"/>
        <v>41861.722777777773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42004.569293981476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41963.872361111113</v>
      </c>
      <c r="T3835" s="12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42155.142638888894</v>
      </c>
      <c r="T3841" s="12">
        <f t="shared" si="359"/>
        <v>42215.142638888894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(E3843/D3843)*100</f>
        <v>8.7200000000000006</v>
      </c>
      <c r="P3843" s="7">
        <f t="shared" ref="P3843:P3906" si="361">(E3843/L3843)</f>
        <v>25.647058823529413</v>
      </c>
      <c r="Q3843" t="str">
        <f t="shared" ref="Q3843:Q3906" si="362">LEFT(N3843,(FIND("/",N3843))-1)</f>
        <v>theater</v>
      </c>
      <c r="R3843" t="str">
        <f t="shared" ref="R3843:R3906" si="363">RIGHT(N3843,LEN(N3843)-(FIND("/",N3843)))</f>
        <v>plays</v>
      </c>
      <c r="S3843" s="12">
        <f t="shared" ref="S3843:S3906" si="364">(J3843/86400)+DATE(1970,1,1)</f>
        <v>41780.785729166666</v>
      </c>
      <c r="T3843" s="12">
        <f t="shared" ref="T3843:T3906" si="365">(I3843/86400)+DATE(1970,1,1)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42248.627013888894</v>
      </c>
      <c r="T3847" s="12">
        <f t="shared" si="365"/>
        <v>42278.627013888894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42128.431064814809</v>
      </c>
      <c r="T3860" s="12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41833.660995370374</v>
      </c>
      <c r="T3862" s="12">
        <f t="shared" si="365"/>
        <v>41863.660995370374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41865.659780092596</v>
      </c>
      <c r="T3870" s="12">
        <f t="shared" si="365"/>
        <v>41890.659780092596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41793.172199074077</v>
      </c>
      <c r="T3872" s="12">
        <f t="shared" si="365"/>
        <v>41823.172199074077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41867.652280092589</v>
      </c>
      <c r="T3894" s="12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41843.775011574078</v>
      </c>
      <c r="T3901" s="12">
        <f t="shared" si="365"/>
        <v>41863.775011574078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42317.826377314814</v>
      </c>
      <c r="T3903" s="12">
        <f t="shared" si="365"/>
        <v>42357.826377314814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(E3907/D3907)*100</f>
        <v>11.533333333333333</v>
      </c>
      <c r="P3907" s="7">
        <f t="shared" ref="P3907:P3970" si="367">(E3907/L3907)</f>
        <v>24.714285714285715</v>
      </c>
      <c r="Q3907" t="str">
        <f t="shared" ref="Q3907:Q3970" si="368">LEFT(N3907,(FIND("/",N3907))-1)</f>
        <v>theater</v>
      </c>
      <c r="R3907" t="str">
        <f t="shared" ref="R3907:R3970" si="369">RIGHT(N3907,LEN(N3907)-(FIND("/",N3907)))</f>
        <v>plays</v>
      </c>
      <c r="S3907" s="12">
        <f t="shared" ref="S3907:S3970" si="370">(J3907/86400)+DATE(1970,1,1)</f>
        <v>42124.623877314814</v>
      </c>
      <c r="T3907" s="12">
        <f t="shared" ref="T3907:T3970" si="371">(I3907/86400)+DATE(1970,1,1)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42114.818935185191</v>
      </c>
      <c r="T3916" s="12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42687.428935185184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42221.656782407408</v>
      </c>
      <c r="T3937" s="12">
        <f t="shared" si="371"/>
        <v>42281.656782407408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42151.905717592592</v>
      </c>
      <c r="T3940" s="12">
        <f t="shared" si="371"/>
        <v>42182.905717592592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41829.325497685189</v>
      </c>
      <c r="T3950" s="12">
        <f t="shared" si="371"/>
        <v>41889.325497685189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42513.976319444446</v>
      </c>
      <c r="T3959" s="12">
        <f t="shared" si="371"/>
        <v>42559.976319444446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41816.950370370367</v>
      </c>
      <c r="T3960" s="12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(E3971/D3971)*100</f>
        <v>7.4690265486725664</v>
      </c>
      <c r="P3971" s="7">
        <f t="shared" ref="P3971:P4034" si="373">(E3971/L3971)</f>
        <v>35.166666666666664</v>
      </c>
      <c r="Q3971" t="str">
        <f t="shared" ref="Q3971:Q4034" si="374">LEFT(N3971,(FIND("/",N3971))-1)</f>
        <v>theater</v>
      </c>
      <c r="R3971" t="str">
        <f t="shared" ref="R3971:R4034" si="375">RIGHT(N3971,LEN(N3971)-(FIND("/",N3971)))</f>
        <v>plays</v>
      </c>
      <c r="S3971" s="12">
        <f t="shared" ref="S3971:S4034" si="376">(J3971/86400)+DATE(1970,1,1)</f>
        <v>42601.854699074072</v>
      </c>
      <c r="T3971" s="12">
        <f t="shared" ref="T3971:T4034" si="377">(I3971/86400)+DATE(1970,1,1)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42447.863553240742</v>
      </c>
      <c r="T3972" s="12">
        <f t="shared" si="377"/>
        <v>42477.863553240742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41920.963472222225</v>
      </c>
      <c r="T3986" s="12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41950.266944444447</v>
      </c>
      <c r="T3998" s="12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41877.686111111107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42174.780821759261</v>
      </c>
      <c r="T4017" s="12">
        <f t="shared" si="377"/>
        <v>42204.780821759261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41990.584108796298</v>
      </c>
      <c r="T4024" s="12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42408.999571759261</v>
      </c>
      <c r="T4025" s="12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</v>
      </c>
      <c r="T4031" s="12">
        <f t="shared" si="377"/>
        <v>42352.02511574074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(E4035/D4035)*100</f>
        <v>25.698702928870294</v>
      </c>
      <c r="P4035" s="7">
        <f t="shared" ref="P4035:P4098" si="379">(E4035/L4035)</f>
        <v>65.340319148936175</v>
      </c>
      <c r="Q4035" t="str">
        <f t="shared" ref="Q4035:Q4098" si="380">LEFT(N4035,(FIND("/",N4035))-1)</f>
        <v>theater</v>
      </c>
      <c r="R4035" t="str">
        <f t="shared" ref="R4035:R4098" si="381">RIGHT(N4035,LEN(N4035)-(FIND("/",N4035)))</f>
        <v>plays</v>
      </c>
      <c r="S4035" s="12">
        <f t="shared" ref="S4035:S4098" si="382">(J4035/86400)+DATE(1970,1,1)</f>
        <v>42614.268796296295</v>
      </c>
      <c r="T4035" s="12">
        <f t="shared" ref="T4035:T4098" si="383">(I4035/86400)+DATE(1970,1,1)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41903.882951388892</v>
      </c>
      <c r="T4037" s="12">
        <f t="shared" si="383"/>
        <v>41933.882951388892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41804.937083333338</v>
      </c>
      <c r="T4038" s="12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42497.070775462962</v>
      </c>
      <c r="T4039" s="12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41869.798726851848</v>
      </c>
      <c r="T4040" s="12">
        <f t="shared" si="383"/>
        <v>41929.798726851848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41761.810150462959</v>
      </c>
      <c r="T4053" s="12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42534.933321759258</v>
      </c>
      <c r="T4058" s="12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42078.345208333332</v>
      </c>
      <c r="T4075" s="12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41905.795706018514</v>
      </c>
      <c r="T4078" s="12">
        <f t="shared" si="383"/>
        <v>41933.827083333337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42535.787499999999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42099.153321759259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42794.368750000001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(E4099/D4099)*100</f>
        <v>0</v>
      </c>
      <c r="P4099" s="7" t="e">
        <f t="shared" ref="P4099:P4115" si="385">(E4099/L4099)</f>
        <v>#DIV/0!</v>
      </c>
      <c r="Q4099" t="str">
        <f t="shared" ref="Q4099:Q4115" si="386">LEFT(N4099,(FIND("/",N4099))-1)</f>
        <v>theater</v>
      </c>
      <c r="R4099" t="str">
        <f t="shared" ref="R4099:R4115" si="387">RIGHT(N4099,LEN(N4099)-(FIND("/",N4099)))</f>
        <v>plays</v>
      </c>
      <c r="S4099" s="12">
        <f t="shared" ref="S4099:S4115" si="388">(J4099/86400)+DATE(1970,1,1)</f>
        <v>42344.824502314819</v>
      </c>
      <c r="T4099" s="12">
        <f t="shared" ref="T4099:T4115" si="389">(I4099/86400)+DATE(1970,1,1)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42767.031678240739</v>
      </c>
      <c r="T4110" s="12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42512.626747685186</v>
      </c>
      <c r="T4112" s="12">
        <f t="shared" si="389"/>
        <v>42572.626747685186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F1:F4115"/>
  <conditionalFormatting sqref="F1:F1048576">
    <cfRule type="cellIs" dxfId="2" priority="3" operator="equal">
      <formula>$F$162</formula>
    </cfRule>
    <cfRule type="cellIs" dxfId="1" priority="4" operator="equal">
      <formula>$F$122</formula>
    </cfRule>
    <cfRule type="cellIs" dxfId="0" priority="5" operator="equal">
      <formula>$F$2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  <cfRule type="colorScale" priority="2">
      <colorScale>
        <cfvo type="num" val="0"/>
        <cfvo type="num" val="100"/>
        <cfvo type="num" val="200"/>
        <color rgb="FFFF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26" sqref="G26"/>
    </sheetView>
  </sheetViews>
  <sheetFormatPr defaultRowHeight="14.5" x14ac:dyDescent="0.35"/>
  <cols>
    <col min="1" max="1" width="12.90625" customWidth="1"/>
    <col min="2" max="2" width="15.26953125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  <col min="7" max="7" width="17.6328125" bestFit="1" customWidth="1"/>
    <col min="8" max="8" width="12.90625" bestFit="1" customWidth="1"/>
    <col min="9" max="9" width="17.6328125" bestFit="1" customWidth="1"/>
    <col min="10" max="10" width="17.7265625" bestFit="1" customWidth="1"/>
    <col min="11" max="11" width="22.453125" bestFit="1" customWidth="1"/>
  </cols>
  <sheetData>
    <row r="1" spans="1:6" x14ac:dyDescent="0.35">
      <c r="A1" s="9" t="s">
        <v>8223</v>
      </c>
      <c r="B1" t="s">
        <v>8312</v>
      </c>
    </row>
    <row r="3" spans="1:6" x14ac:dyDescent="0.35">
      <c r="A3" s="9" t="s">
        <v>8314</v>
      </c>
      <c r="B3" s="9" t="s">
        <v>8313</v>
      </c>
    </row>
    <row r="4" spans="1:6" x14ac:dyDescent="0.35">
      <c r="A4" s="9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35">
      <c r="A5" s="10" t="s">
        <v>8315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35">
      <c r="A6" s="10" t="s">
        <v>8316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35">
      <c r="A7" s="10" t="s">
        <v>8317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35">
      <c r="A8" s="10" t="s">
        <v>8318</v>
      </c>
      <c r="B8" s="11"/>
      <c r="C8" s="11"/>
      <c r="D8" s="11"/>
      <c r="E8" s="11">
        <v>24</v>
      </c>
      <c r="F8" s="11">
        <v>24</v>
      </c>
    </row>
    <row r="9" spans="1:6" x14ac:dyDescent="0.35">
      <c r="A9" s="10" t="s">
        <v>8319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35">
      <c r="A10" s="10" t="s">
        <v>8320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35">
      <c r="A11" s="10" t="s">
        <v>8321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35">
      <c r="A12" s="10" t="s">
        <v>8322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35">
      <c r="A13" s="10" t="s">
        <v>8323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35">
      <c r="A14" s="10" t="s">
        <v>8311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I35" sqref="I35"/>
    </sheetView>
  </sheetViews>
  <sheetFormatPr defaultRowHeight="14.5" x14ac:dyDescent="0.35"/>
  <cols>
    <col min="1" max="1" width="15.6328125" bestFit="1" customWidth="1"/>
    <col min="2" max="2" width="15.26953125" customWidth="1"/>
    <col min="3" max="3" width="3.6328125" customWidth="1"/>
    <col min="4" max="4" width="5.453125" customWidth="1"/>
    <col min="5" max="5" width="8.08984375" bestFit="1" customWidth="1"/>
    <col min="6" max="6" width="10.7265625" bestFit="1" customWidth="1"/>
  </cols>
  <sheetData>
    <row r="1" spans="1:6" x14ac:dyDescent="0.35">
      <c r="A1" s="9" t="s">
        <v>8223</v>
      </c>
      <c r="B1" t="s">
        <v>8312</v>
      </c>
    </row>
    <row r="2" spans="1:6" x14ac:dyDescent="0.35">
      <c r="A2" s="9" t="s">
        <v>8308</v>
      </c>
      <c r="B2" t="s">
        <v>8312</v>
      </c>
    </row>
    <row r="4" spans="1:6" x14ac:dyDescent="0.35">
      <c r="A4" s="9" t="s">
        <v>8314</v>
      </c>
      <c r="B4" s="9" t="s">
        <v>8313</v>
      </c>
    </row>
    <row r="5" spans="1:6" x14ac:dyDescent="0.35">
      <c r="A5" s="9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35">
      <c r="A6" s="10" t="s">
        <v>8324</v>
      </c>
      <c r="B6" s="11"/>
      <c r="C6" s="11"/>
      <c r="D6" s="11">
        <v>100</v>
      </c>
      <c r="E6" s="11"/>
      <c r="F6" s="11">
        <v>100</v>
      </c>
    </row>
    <row r="7" spans="1:6" x14ac:dyDescent="0.35">
      <c r="A7" s="10" t="s">
        <v>8325</v>
      </c>
      <c r="B7" s="11"/>
      <c r="C7" s="11"/>
      <c r="D7" s="11"/>
      <c r="E7" s="11">
        <v>20</v>
      </c>
      <c r="F7" s="11">
        <v>20</v>
      </c>
    </row>
    <row r="8" spans="1:6" x14ac:dyDescent="0.35">
      <c r="A8" s="10" t="s">
        <v>8326</v>
      </c>
      <c r="B8" s="11"/>
      <c r="C8" s="11"/>
      <c r="D8" s="11"/>
      <c r="E8" s="11">
        <v>24</v>
      </c>
      <c r="F8" s="11">
        <v>24</v>
      </c>
    </row>
    <row r="9" spans="1:6" x14ac:dyDescent="0.35">
      <c r="A9" s="10" t="s">
        <v>8327</v>
      </c>
      <c r="B9" s="11"/>
      <c r="C9" s="11"/>
      <c r="D9" s="11">
        <v>40</v>
      </c>
      <c r="E9" s="11"/>
      <c r="F9" s="11">
        <v>40</v>
      </c>
    </row>
    <row r="10" spans="1:6" x14ac:dyDescent="0.35">
      <c r="A10" s="10" t="s">
        <v>8328</v>
      </c>
      <c r="B10" s="11">
        <v>40</v>
      </c>
      <c r="C10" s="11"/>
      <c r="D10" s="11"/>
      <c r="E10" s="11"/>
      <c r="F10" s="11">
        <v>40</v>
      </c>
    </row>
    <row r="11" spans="1:6" x14ac:dyDescent="0.35">
      <c r="A11" s="10" t="s">
        <v>8329</v>
      </c>
      <c r="B11" s="11">
        <v>180</v>
      </c>
      <c r="C11" s="11"/>
      <c r="D11" s="11"/>
      <c r="E11" s="11"/>
      <c r="F11" s="11">
        <v>180</v>
      </c>
    </row>
    <row r="12" spans="1:6" x14ac:dyDescent="0.35">
      <c r="A12" s="10" t="s">
        <v>8330</v>
      </c>
      <c r="B12" s="11"/>
      <c r="C12" s="11"/>
      <c r="D12" s="11">
        <v>80</v>
      </c>
      <c r="E12" s="11"/>
      <c r="F12" s="11">
        <v>80</v>
      </c>
    </row>
    <row r="13" spans="1:6" x14ac:dyDescent="0.35">
      <c r="A13" s="10" t="s">
        <v>8331</v>
      </c>
      <c r="B13" s="11">
        <v>40</v>
      </c>
      <c r="C13" s="11"/>
      <c r="D13" s="11"/>
      <c r="E13" s="11"/>
      <c r="F13" s="11">
        <v>40</v>
      </c>
    </row>
    <row r="14" spans="1:6" x14ac:dyDescent="0.35">
      <c r="A14" s="10" t="s">
        <v>8332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35">
      <c r="A15" s="10" t="s">
        <v>8333</v>
      </c>
      <c r="B15" s="11"/>
      <c r="C15" s="11"/>
      <c r="D15" s="11">
        <v>40</v>
      </c>
      <c r="E15" s="11"/>
      <c r="F15" s="11">
        <v>40</v>
      </c>
    </row>
    <row r="16" spans="1:6" x14ac:dyDescent="0.35">
      <c r="A16" s="10" t="s">
        <v>8334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35">
      <c r="A17" s="10" t="s">
        <v>8335</v>
      </c>
      <c r="B17" s="11"/>
      <c r="C17" s="11"/>
      <c r="D17" s="11">
        <v>20</v>
      </c>
      <c r="E17" s="11"/>
      <c r="F17" s="11">
        <v>20</v>
      </c>
    </row>
    <row r="18" spans="1:6" x14ac:dyDescent="0.35">
      <c r="A18" s="10" t="s">
        <v>8336</v>
      </c>
      <c r="B18" s="11">
        <v>140</v>
      </c>
      <c r="C18" s="11"/>
      <c r="D18" s="11"/>
      <c r="E18" s="11"/>
      <c r="F18" s="11">
        <v>140</v>
      </c>
    </row>
    <row r="19" spans="1:6" x14ac:dyDescent="0.35">
      <c r="A19" s="10" t="s">
        <v>8337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35">
      <c r="A20" s="10" t="s">
        <v>8338</v>
      </c>
      <c r="B20" s="11"/>
      <c r="C20" s="11"/>
      <c r="D20" s="11">
        <v>60</v>
      </c>
      <c r="E20" s="11"/>
      <c r="F20" s="11">
        <v>60</v>
      </c>
    </row>
    <row r="21" spans="1:6" x14ac:dyDescent="0.35">
      <c r="A21" s="10" t="s">
        <v>8339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35">
      <c r="A22" s="10" t="s">
        <v>8340</v>
      </c>
      <c r="B22" s="11">
        <v>20</v>
      </c>
      <c r="C22" s="11"/>
      <c r="D22" s="11"/>
      <c r="E22" s="11"/>
      <c r="F22" s="11">
        <v>20</v>
      </c>
    </row>
    <row r="23" spans="1:6" x14ac:dyDescent="0.35">
      <c r="A23" s="10" t="s">
        <v>8341</v>
      </c>
      <c r="B23" s="11"/>
      <c r="C23" s="11"/>
      <c r="D23" s="11">
        <v>40</v>
      </c>
      <c r="E23" s="11"/>
      <c r="F23" s="11">
        <v>40</v>
      </c>
    </row>
    <row r="24" spans="1:6" x14ac:dyDescent="0.35">
      <c r="A24" s="10" t="s">
        <v>8342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35">
      <c r="A25" s="10" t="s">
        <v>8343</v>
      </c>
      <c r="B25" s="11"/>
      <c r="C25" s="11"/>
      <c r="D25" s="11">
        <v>20</v>
      </c>
      <c r="E25" s="11"/>
      <c r="F25" s="11">
        <v>20</v>
      </c>
    </row>
    <row r="26" spans="1:6" x14ac:dyDescent="0.35">
      <c r="A26" s="10" t="s">
        <v>8344</v>
      </c>
      <c r="B26" s="11">
        <v>60</v>
      </c>
      <c r="C26" s="11"/>
      <c r="D26" s="11"/>
      <c r="E26" s="11"/>
      <c r="F26" s="11">
        <v>60</v>
      </c>
    </row>
    <row r="27" spans="1:6" x14ac:dyDescent="0.35">
      <c r="A27" s="10" t="s">
        <v>8345</v>
      </c>
      <c r="B27" s="11"/>
      <c r="C27" s="11"/>
      <c r="D27" s="11">
        <v>20</v>
      </c>
      <c r="E27" s="11"/>
      <c r="F27" s="11">
        <v>20</v>
      </c>
    </row>
    <row r="28" spans="1:6" x14ac:dyDescent="0.35">
      <c r="A28" s="10" t="s">
        <v>8346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35">
      <c r="A29" s="10" t="s">
        <v>8347</v>
      </c>
      <c r="B29" s="11"/>
      <c r="C29" s="11"/>
      <c r="D29" s="11">
        <v>20</v>
      </c>
      <c r="E29" s="11"/>
      <c r="F29" s="11">
        <v>20</v>
      </c>
    </row>
    <row r="30" spans="1:6" x14ac:dyDescent="0.35">
      <c r="A30" s="10" t="s">
        <v>8348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35">
      <c r="A31" s="10" t="s">
        <v>8349</v>
      </c>
      <c r="B31" s="11">
        <v>40</v>
      </c>
      <c r="C31" s="11"/>
      <c r="D31" s="11"/>
      <c r="E31" s="11"/>
      <c r="F31" s="11">
        <v>40</v>
      </c>
    </row>
    <row r="32" spans="1:6" x14ac:dyDescent="0.35">
      <c r="A32" s="10" t="s">
        <v>8350</v>
      </c>
      <c r="B32" s="11">
        <v>20</v>
      </c>
      <c r="C32" s="11"/>
      <c r="D32" s="11"/>
      <c r="E32" s="11"/>
      <c r="F32" s="11">
        <v>20</v>
      </c>
    </row>
    <row r="33" spans="1:6" x14ac:dyDescent="0.35">
      <c r="A33" s="10" t="s">
        <v>8351</v>
      </c>
      <c r="B33" s="11"/>
      <c r="C33" s="11"/>
      <c r="D33" s="11">
        <v>20</v>
      </c>
      <c r="E33" s="11"/>
      <c r="F33" s="11">
        <v>20</v>
      </c>
    </row>
    <row r="34" spans="1:6" x14ac:dyDescent="0.35">
      <c r="A34" s="10" t="s">
        <v>8352</v>
      </c>
      <c r="B34" s="11">
        <v>260</v>
      </c>
      <c r="C34" s="11"/>
      <c r="D34" s="11"/>
      <c r="E34" s="11"/>
      <c r="F34" s="11">
        <v>260</v>
      </c>
    </row>
    <row r="35" spans="1:6" x14ac:dyDescent="0.35">
      <c r="A35" s="10" t="s">
        <v>8353</v>
      </c>
      <c r="B35" s="11"/>
      <c r="C35" s="11"/>
      <c r="D35" s="11"/>
      <c r="E35" s="11">
        <v>40</v>
      </c>
      <c r="F35" s="11">
        <v>40</v>
      </c>
    </row>
    <row r="36" spans="1:6" x14ac:dyDescent="0.35">
      <c r="A36" s="10" t="s">
        <v>8354</v>
      </c>
      <c r="B36" s="11">
        <v>60</v>
      </c>
      <c r="C36" s="11"/>
      <c r="D36" s="11"/>
      <c r="E36" s="11"/>
      <c r="F36" s="11">
        <v>60</v>
      </c>
    </row>
    <row r="37" spans="1:6" x14ac:dyDescent="0.35">
      <c r="A37" s="10" t="s">
        <v>8355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35">
      <c r="A38" s="10" t="s">
        <v>8356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35">
      <c r="A39" s="10" t="s">
        <v>8357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35">
      <c r="A40" s="10" t="s">
        <v>8358</v>
      </c>
      <c r="B40" s="11">
        <v>80</v>
      </c>
      <c r="C40" s="11"/>
      <c r="D40" s="11"/>
      <c r="E40" s="11"/>
      <c r="F40" s="11">
        <v>80</v>
      </c>
    </row>
    <row r="41" spans="1:6" x14ac:dyDescent="0.35">
      <c r="A41" s="10" t="s">
        <v>8359</v>
      </c>
      <c r="B41" s="11">
        <v>60</v>
      </c>
      <c r="C41" s="11"/>
      <c r="D41" s="11"/>
      <c r="E41" s="11"/>
      <c r="F41" s="11">
        <v>60</v>
      </c>
    </row>
    <row r="42" spans="1:6" x14ac:dyDescent="0.35">
      <c r="A42" s="10" t="s">
        <v>8360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35">
      <c r="A43" s="10" t="s">
        <v>8361</v>
      </c>
      <c r="B43" s="11"/>
      <c r="C43" s="11"/>
      <c r="D43" s="11">
        <v>100</v>
      </c>
      <c r="E43" s="11"/>
      <c r="F43" s="11">
        <v>100</v>
      </c>
    </row>
    <row r="44" spans="1:6" x14ac:dyDescent="0.35">
      <c r="A44" s="10" t="s">
        <v>8362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35">
      <c r="A45" s="10" t="s">
        <v>8363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35">
      <c r="A46" s="10" t="s">
        <v>8364</v>
      </c>
      <c r="B46" s="11"/>
      <c r="C46" s="11"/>
      <c r="D46" s="11"/>
      <c r="E46" s="11">
        <v>20</v>
      </c>
      <c r="F46" s="11">
        <v>20</v>
      </c>
    </row>
    <row r="47" spans="1:6" x14ac:dyDescent="0.35">
      <c r="A47" s="10" t="s">
        <v>8311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J34" sqref="J34"/>
    </sheetView>
  </sheetViews>
  <sheetFormatPr defaultRowHeight="14.5" x14ac:dyDescent="0.35"/>
  <cols>
    <col min="1" max="1" width="12.90625" customWidth="1"/>
    <col min="2" max="2" width="15.26953125" customWidth="1"/>
    <col min="3" max="3" width="5.453125" customWidth="1"/>
    <col min="4" max="4" width="8.08984375" customWidth="1"/>
    <col min="5" max="5" width="10.7265625" customWidth="1"/>
    <col min="6" max="6" width="10.7265625" bestFit="1" customWidth="1"/>
  </cols>
  <sheetData>
    <row r="1" spans="1:5" x14ac:dyDescent="0.35">
      <c r="A1" s="9" t="s">
        <v>8308</v>
      </c>
      <c r="B1" t="s">
        <v>8312</v>
      </c>
    </row>
    <row r="2" spans="1:5" x14ac:dyDescent="0.35">
      <c r="A2" s="9" t="s">
        <v>8379</v>
      </c>
      <c r="B2" t="s">
        <v>8312</v>
      </c>
    </row>
    <row r="4" spans="1:5" x14ac:dyDescent="0.35">
      <c r="A4" s="9" t="s">
        <v>8314</v>
      </c>
      <c r="B4" s="9" t="s">
        <v>8313</v>
      </c>
    </row>
    <row r="5" spans="1:5" x14ac:dyDescent="0.35">
      <c r="A5" s="9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5">
      <c r="A6" s="13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5">
      <c r="A7" s="13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5">
      <c r="A8" s="13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5">
      <c r="A9" s="13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5">
      <c r="A10" s="13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5">
      <c r="A11" s="13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5">
      <c r="A12" s="13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5">
      <c r="A13" s="13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5">
      <c r="A14" s="13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5">
      <c r="A15" s="13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5">
      <c r="A16" s="13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5">
      <c r="A17" s="13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5">
      <c r="A18" s="13" t="s">
        <v>8311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A2" sqref="A2"/>
    </sheetView>
  </sheetViews>
  <sheetFormatPr defaultRowHeight="14.5" x14ac:dyDescent="0.35"/>
  <cols>
    <col min="1" max="1" width="17.269531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.36328125" bestFit="1" customWidth="1"/>
    <col min="6" max="6" width="19.26953125" bestFit="1" customWidth="1"/>
    <col min="7" max="7" width="15.6328125" bestFit="1" customWidth="1"/>
    <col min="8" max="8" width="18.36328125" bestFit="1" customWidth="1"/>
  </cols>
  <sheetData>
    <row r="1" spans="1:8" x14ac:dyDescent="0.35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35">
      <c r="A2" s="14" t="s">
        <v>8388</v>
      </c>
      <c r="B2">
        <f>COUNTIFS(Kickstart!$F:$F,"successful",Kickstart!$D:$D,"&lt;1000")</f>
        <v>322</v>
      </c>
      <c r="C2">
        <f>COUNTIFS(Kickstart!$F:$F,"failed",Kickstart!$D:$D,"&lt;1000")</f>
        <v>113</v>
      </c>
      <c r="D2">
        <f>COUNTIFS(Kickstart!$F:$F,"canceled",Kickstart!$D:$D,"&lt;1000")</f>
        <v>18</v>
      </c>
      <c r="E2">
        <f>SUM(B2:D2)</f>
        <v>453</v>
      </c>
      <c r="F2" s="16">
        <f>B:B/$E:$E</f>
        <v>0.71081677704194257</v>
      </c>
      <c r="G2" s="16">
        <f>C:C/$E:$E</f>
        <v>0.24944812362030905</v>
      </c>
      <c r="H2" s="16">
        <f>D:D/$E:$E</f>
        <v>3.9735099337748346E-2</v>
      </c>
    </row>
    <row r="3" spans="1:8" x14ac:dyDescent="0.35">
      <c r="A3" s="14" t="s">
        <v>8389</v>
      </c>
      <c r="B3">
        <f>COUNTIFS(Kickstart!$F:$F,"successful",Kickstart!$D:$D,"&gt;=1000",Kickstart!$D:$D,"&lt; 4999")</f>
        <v>931</v>
      </c>
      <c r="C3">
        <f>COUNTIFS(Kickstart!$F:$F,"failed",Kickstart!$D:$D,"&gt;=1000",Kickstart!$D:$D,"&lt; 4999")</f>
        <v>420</v>
      </c>
      <c r="D3">
        <f>COUNTIFS(Kickstart!$F:$F,"canceled",Kickstart!$D:$D,"&gt;=1000",Kickstart!$D:$D,"&lt; 4999")</f>
        <v>60</v>
      </c>
      <c r="E3">
        <f t="shared" ref="E3:E13" si="0">SUM(B3:D3)</f>
        <v>1411</v>
      </c>
      <c r="F3" s="16">
        <f t="shared" ref="F3:F13" si="1">B:B/$E:$E</f>
        <v>0.65981573352232459</v>
      </c>
      <c r="G3" s="16">
        <f t="shared" ref="G3:G13" si="2">C:C/$E:$E</f>
        <v>0.297661233167966</v>
      </c>
      <c r="H3" s="16">
        <f t="shared" ref="H3:H13" si="3">D:D/$E:$E</f>
        <v>4.2523033309709427E-2</v>
      </c>
    </row>
    <row r="4" spans="1:8" x14ac:dyDescent="0.35">
      <c r="A4" s="14" t="s">
        <v>8390</v>
      </c>
      <c r="B4">
        <f>COUNTIFS(Kickstart!$F:$F,"successful",Kickstart!$D:$D,"&gt;=4999",Kickstart!$D:$D,"&lt; 9999")</f>
        <v>381</v>
      </c>
      <c r="C4">
        <f>COUNTIFS(Kickstart!$F:$F,"failed",Kickstart!$D:$D,"&gt;= 4999",Kickstart!$D:$D,"&lt; 9999")</f>
        <v>282</v>
      </c>
      <c r="D4">
        <f>COUNTIFS(Kickstart!$F:$F,"canceled",Kickstart!$D:$D,"&gt;= 4999",Kickstart!$D:$D,"&lt; 9999")</f>
        <v>51</v>
      </c>
      <c r="E4">
        <f t="shared" si="0"/>
        <v>714</v>
      </c>
      <c r="F4" s="16">
        <f t="shared" si="1"/>
        <v>0.53361344537815125</v>
      </c>
      <c r="G4" s="16">
        <f t="shared" si="2"/>
        <v>0.3949579831932773</v>
      </c>
      <c r="H4" s="16">
        <f t="shared" si="3"/>
        <v>7.1428571428571425E-2</v>
      </c>
    </row>
    <row r="5" spans="1:8" x14ac:dyDescent="0.35">
      <c r="A5" s="14" t="s">
        <v>8391</v>
      </c>
      <c r="B5">
        <f>COUNTIFS(Kickstart!$F:$F,"successful",Kickstart!$D:$D,"&gt;=9999",Kickstart!$D:$D,"&lt; 14999")</f>
        <v>169</v>
      </c>
      <c r="C5">
        <f>COUNTIFS(Kickstart!$F:$F,"failed",Kickstart!$D:$D,"&gt;=9999",Kickstart!$D:$D,"&lt; 14999")</f>
        <v>145</v>
      </c>
      <c r="D5">
        <f>COUNTIFS(Kickstart!$F:$F,"canceled",Kickstart!$D:$D,"&gt;=9999",Kickstart!$D:$D,"&lt; 14999")</f>
        <v>41</v>
      </c>
      <c r="E5">
        <f t="shared" si="0"/>
        <v>355</v>
      </c>
      <c r="F5" s="16">
        <f t="shared" si="1"/>
        <v>0.47605633802816899</v>
      </c>
      <c r="G5" s="16">
        <f t="shared" si="2"/>
        <v>0.40845070422535212</v>
      </c>
      <c r="H5" s="16">
        <f t="shared" si="3"/>
        <v>0.11549295774647887</v>
      </c>
    </row>
    <row r="6" spans="1:8" x14ac:dyDescent="0.35">
      <c r="A6" s="14" t="s">
        <v>8392</v>
      </c>
      <c r="B6">
        <f>COUNTIFS(Kickstart!$F:$F,"successful",Kickstart!$D:$D,"&gt;=14999",Kickstart!$D:$D,"&lt; 19999")</f>
        <v>94</v>
      </c>
      <c r="C6">
        <f>COUNTIFS(Kickstart!$F:$F,"failed",Kickstart!$D:$D,"&gt;=14999",Kickstart!$D:$D,"&lt; 19999")</f>
        <v>90</v>
      </c>
      <c r="D6">
        <f>COUNTIFS(Kickstart!$F:$F,"canceled",Kickstart!$D:$D,"&gt;=14999",Kickstart!$D:$D,"&lt; 19999")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35">
      <c r="A7" s="14" t="s">
        <v>8393</v>
      </c>
      <c r="B7">
        <f>COUNTIFS(Kickstart!$F:$F,"successful",Kickstart!$D:$D,"&gt;=19999",Kickstart!$D:$D,"&lt; 24999")</f>
        <v>62</v>
      </c>
      <c r="C7">
        <f>COUNTIFS(Kickstart!$F:$F,"failed",Kickstart!$D:$D,"&gt;=19999",Kickstart!$D:$D,"&lt; 24999")</f>
        <v>72</v>
      </c>
      <c r="D7">
        <f>COUNTIFS(Kickstart!$F:$F,"canceled",Kickstart!$D:$D,"&gt;=19999",Kickstart!$D:$D,"&lt; 24999")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35">
      <c r="A8" s="14" t="s">
        <v>8394</v>
      </c>
      <c r="B8">
        <f>COUNTIFS(Kickstart!$F:$F,"successful",Kickstart!$D:$D,"&gt;=24999",Kickstart!$D:$D,"&lt; 29999")</f>
        <v>55</v>
      </c>
      <c r="C8">
        <f>COUNTIFS(Kickstart!$F:$F,"failed",Kickstart!$D:$D,"&gt;=24999",Kickstart!$D:$D,"&lt; 29999")</f>
        <v>64</v>
      </c>
      <c r="D8">
        <f>COUNTIFS(Kickstart!$F:$F,"canceled",Kickstart!$D:$D,"&gt;=24999",Kickstart!$D:$D,"&lt; 29999")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35">
      <c r="A9" s="14" t="s">
        <v>8395</v>
      </c>
      <c r="B9">
        <f>COUNTIFS(Kickstart!$F:$F,"successful",Kickstart!$D:$D,"&gt;=29999",Kickstart!$D:$D,"&lt; 34999")</f>
        <v>32</v>
      </c>
      <c r="C9">
        <f>COUNTIFS(Kickstart!$F:$F,"failed",Kickstart!$D:$D,"&gt;=29999",Kickstart!$D:$D,"&lt; 34999")</f>
        <v>37</v>
      </c>
      <c r="D9">
        <f>COUNTIFS(Kickstart!$F:$F,"canceled",Kickstart!$D:$D,"&gt;=29999",Kickstart!$D:$D,"&lt; 34999")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35">
      <c r="A10" s="14" t="s">
        <v>8396</v>
      </c>
      <c r="B10">
        <f>COUNTIFS(Kickstart!$F:$F,"successful",Kickstart!$D:$D,"&gt;=34999",Kickstart!$D:$D,"&lt;39999")</f>
        <v>26</v>
      </c>
      <c r="C10">
        <f>COUNTIFS(Kickstart!$F:$F,"failed",Kickstart!$D:$D,"&gt;=34999",Kickstart!$D:$D,"&lt;39999")</f>
        <v>22</v>
      </c>
      <c r="D10">
        <f>COUNTIFS(Kickstart!$F:$F,"canceled",Kickstart!$D:$D,"&gt;=34999",Kickstart!$D:$D,"&lt;39999")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35">
      <c r="A11" s="14" t="s">
        <v>8397</v>
      </c>
      <c r="B11">
        <f>COUNTIFS(Kickstart!$F:$F,"successful",Kickstart!$D:$D,"&gt;=39999",Kickstart!$D:$D,"&lt; 44999")</f>
        <v>21</v>
      </c>
      <c r="C11">
        <f>COUNTIFS(Kickstart!$F:$F,"failed",Kickstart!$D:$D,"&gt;=39999",Kickstart!$D:$D,"&lt; 44999")</f>
        <v>16</v>
      </c>
      <c r="D11">
        <f>COUNTIFS(Kickstart!$F:$F,"canceled",Kickstart!$D:$D,"&gt;=39999",Kickstart!$D:$D,"&lt; 44999")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35">
      <c r="A12" s="14" t="s">
        <v>8398</v>
      </c>
      <c r="B12">
        <f>COUNTIFS(Kickstart!$F:$F,"successful",Kickstart!$D:$D,"&gt;=44999",Kickstart!$D:$D,"&lt; 49999")</f>
        <v>6</v>
      </c>
      <c r="C12">
        <f>COUNTIFS(Kickstart!$F:$F,"failed",Kickstart!$D:$D,"&gt;=44999",Kickstart!$D:$D,"&lt; 49999")</f>
        <v>11</v>
      </c>
      <c r="D12">
        <f>COUNTIFS(Kickstart!$F:$F,"canceled",Kickstart!$D:$D,"&gt;=44999",Kickstart!$D:$D,"&lt; 49999")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35">
      <c r="A13" s="14" t="s">
        <v>8399</v>
      </c>
      <c r="B13">
        <f>COUNTIFS(Kickstart!$F:$F,"successful",Kickstart!$D:$D,"&gt;=50000")</f>
        <v>86</v>
      </c>
      <c r="C13">
        <f>COUNTIFS(Kickstart!$F:$F,"failed",Kickstart!$D:$D,"&gt;=50000")</f>
        <v>258</v>
      </c>
      <c r="D13">
        <f>COUNTIFS(Kickstart!$F:$F,"canceled",Kickstart!$D:$D,"&gt;=50000")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pageSetup orientation="portrait" horizontalDpi="200" verticalDpi="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</vt:lpstr>
      <vt:lpstr>Pivot Category</vt:lpstr>
      <vt:lpstr>Pivot Sub-category</vt:lpstr>
      <vt:lpstr>Pivot Years</vt:lpstr>
      <vt:lpstr>New sheet with 8 columns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Chao</cp:lastModifiedBy>
  <dcterms:created xsi:type="dcterms:W3CDTF">2017-04-20T15:17:24Z</dcterms:created>
  <dcterms:modified xsi:type="dcterms:W3CDTF">2019-07-15T20:18:23Z</dcterms:modified>
</cp:coreProperties>
</file>