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davidcajasmunoz/Library/CloudStorage/GoogleDrive-dadavid.cajas@gmail.com/Mi unidad/Academia/Postgrado/UvA/Results and experiments track/Experiment 1 - Inoculants and amendments on crops and grasses/9-Analysis/3-Pathogen growth inhibition/"/>
    </mc:Choice>
  </mc:AlternateContent>
  <xr:revisionPtr revIDLastSave="0" documentId="13_ncr:1_{68A495C4-19F7-9D4F-A358-B44AADCB4D30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Results" sheetId="3" r:id="rId1"/>
    <sheet name="Results_inc_outliers" sheetId="1" r:id="rId2"/>
    <sheet name="Meta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zsLcXf1wZjfC0/iWOaGaeEEiB7i348+PRPYMoqJwFc="/>
    </ext>
  </extLst>
</workbook>
</file>

<file path=xl/calcChain.xml><?xml version="1.0" encoding="utf-8"?>
<calcChain xmlns="http://schemas.openxmlformats.org/spreadsheetml/2006/main">
  <c r="H18" i="3" l="1"/>
  <c r="H10" i="3"/>
  <c r="H9" i="3"/>
  <c r="N102" i="3"/>
  <c r="K102" i="3"/>
  <c r="N101" i="3"/>
  <c r="K101" i="3"/>
  <c r="N100" i="3"/>
  <c r="K100" i="3"/>
  <c r="N99" i="3"/>
  <c r="K99" i="3"/>
  <c r="N98" i="3"/>
  <c r="K98" i="3"/>
  <c r="N97" i="3"/>
  <c r="K97" i="3"/>
  <c r="N96" i="3"/>
  <c r="K96" i="3"/>
  <c r="N95" i="3"/>
  <c r="K95" i="3"/>
  <c r="N94" i="3"/>
  <c r="K94" i="3"/>
  <c r="N93" i="3"/>
  <c r="K93" i="3"/>
  <c r="N92" i="3"/>
  <c r="K92" i="3"/>
  <c r="N91" i="3"/>
  <c r="K91" i="3"/>
  <c r="N90" i="3"/>
  <c r="K90" i="3"/>
  <c r="N89" i="3"/>
  <c r="K89" i="3"/>
  <c r="N88" i="3"/>
  <c r="K88" i="3"/>
  <c r="N87" i="3"/>
  <c r="K87" i="3"/>
  <c r="N86" i="3"/>
  <c r="K86" i="3"/>
  <c r="N85" i="3"/>
  <c r="K85" i="3"/>
  <c r="N84" i="3"/>
  <c r="K84" i="3"/>
  <c r="N83" i="3"/>
  <c r="K83" i="3"/>
  <c r="N82" i="3"/>
  <c r="K82" i="3"/>
  <c r="N81" i="3"/>
  <c r="K81" i="3"/>
  <c r="N80" i="3"/>
  <c r="K80" i="3"/>
  <c r="N79" i="3"/>
  <c r="K79" i="3"/>
  <c r="N78" i="3"/>
  <c r="K78" i="3"/>
  <c r="N77" i="3"/>
  <c r="K77" i="3"/>
  <c r="N76" i="3"/>
  <c r="K76" i="3"/>
  <c r="N75" i="3"/>
  <c r="K75" i="3"/>
  <c r="N74" i="3"/>
  <c r="K74" i="3"/>
  <c r="N73" i="3"/>
  <c r="K73" i="3"/>
  <c r="N72" i="3"/>
  <c r="K72" i="3"/>
  <c r="N71" i="3"/>
  <c r="K71" i="3"/>
  <c r="N70" i="3"/>
  <c r="K70" i="3"/>
  <c r="N69" i="3"/>
  <c r="K69" i="3"/>
  <c r="N68" i="3"/>
  <c r="K68" i="3"/>
  <c r="N67" i="3"/>
  <c r="K67" i="3"/>
  <c r="N66" i="3"/>
  <c r="K66" i="3"/>
  <c r="N65" i="3"/>
  <c r="K65" i="3"/>
  <c r="N64" i="3"/>
  <c r="K64" i="3"/>
  <c r="N63" i="3"/>
  <c r="K63" i="3"/>
  <c r="N62" i="3"/>
  <c r="K62" i="3"/>
  <c r="N61" i="3"/>
  <c r="K61" i="3"/>
  <c r="N60" i="3"/>
  <c r="K60" i="3"/>
  <c r="N59" i="3"/>
  <c r="K59" i="3"/>
  <c r="N58" i="3"/>
  <c r="K58" i="3"/>
  <c r="N57" i="3"/>
  <c r="K57" i="3"/>
  <c r="N56" i="3"/>
  <c r="K56" i="3"/>
  <c r="N55" i="3"/>
  <c r="K55" i="3"/>
  <c r="N54" i="3"/>
  <c r="K54" i="3"/>
  <c r="N53" i="3"/>
  <c r="K53" i="3"/>
  <c r="N52" i="3"/>
  <c r="K52" i="3"/>
  <c r="N51" i="3"/>
  <c r="K51" i="3"/>
  <c r="N50" i="3"/>
  <c r="K50" i="3"/>
  <c r="N49" i="3"/>
  <c r="K49" i="3"/>
  <c r="N48" i="3"/>
  <c r="K48" i="3"/>
  <c r="N47" i="3"/>
  <c r="K47" i="3"/>
  <c r="N46" i="3"/>
  <c r="K46" i="3"/>
  <c r="N45" i="3"/>
  <c r="K45" i="3"/>
  <c r="N44" i="3"/>
  <c r="K44" i="3"/>
  <c r="N43" i="3"/>
  <c r="K43" i="3"/>
  <c r="N42" i="3"/>
  <c r="K42" i="3"/>
  <c r="N41" i="3"/>
  <c r="K41" i="3"/>
  <c r="N40" i="3"/>
  <c r="K40" i="3"/>
  <c r="N39" i="3"/>
  <c r="K39" i="3"/>
  <c r="E39" i="3"/>
  <c r="D39" i="3"/>
  <c r="N38" i="3"/>
  <c r="K38" i="3"/>
  <c r="E38" i="3"/>
  <c r="D38" i="3"/>
  <c r="N37" i="3"/>
  <c r="K37" i="3"/>
  <c r="E37" i="3"/>
  <c r="D37" i="3"/>
  <c r="N36" i="3"/>
  <c r="K36" i="3"/>
  <c r="E36" i="3"/>
  <c r="D36" i="3"/>
  <c r="N35" i="3"/>
  <c r="K35" i="3"/>
  <c r="E35" i="3"/>
  <c r="D35" i="3"/>
  <c r="N34" i="3"/>
  <c r="K34" i="3"/>
  <c r="E34" i="3"/>
  <c r="D34" i="3"/>
  <c r="N33" i="3"/>
  <c r="K33" i="3"/>
  <c r="E33" i="3"/>
  <c r="D33" i="3"/>
  <c r="N32" i="3"/>
  <c r="K32" i="3"/>
  <c r="E32" i="3"/>
  <c r="D32" i="3"/>
  <c r="N31" i="3"/>
  <c r="K31" i="3"/>
  <c r="E31" i="3"/>
  <c r="D31" i="3"/>
  <c r="N30" i="3"/>
  <c r="K30" i="3"/>
  <c r="E30" i="3"/>
  <c r="D30" i="3"/>
  <c r="N29" i="3"/>
  <c r="K29" i="3"/>
  <c r="E29" i="3"/>
  <c r="D29" i="3"/>
  <c r="N28" i="3"/>
  <c r="K28" i="3"/>
  <c r="E28" i="3"/>
  <c r="D28" i="3"/>
  <c r="N27" i="3"/>
  <c r="K27" i="3"/>
  <c r="E27" i="3"/>
  <c r="D27" i="3"/>
  <c r="N26" i="3"/>
  <c r="K26" i="3"/>
  <c r="E26" i="3"/>
  <c r="D26" i="3"/>
  <c r="N25" i="3"/>
  <c r="K25" i="3"/>
  <c r="E25" i="3"/>
  <c r="D25" i="3"/>
  <c r="N24" i="3"/>
  <c r="K24" i="3"/>
  <c r="E24" i="3"/>
  <c r="D24" i="3"/>
  <c r="N23" i="3"/>
  <c r="K23" i="3"/>
  <c r="E23" i="3"/>
  <c r="D23" i="3"/>
  <c r="N22" i="3"/>
  <c r="K22" i="3"/>
  <c r="E22" i="3"/>
  <c r="H22" i="3" s="1"/>
  <c r="D22" i="3"/>
  <c r="N21" i="3"/>
  <c r="K21" i="3"/>
  <c r="E21" i="3"/>
  <c r="D21" i="3"/>
  <c r="N20" i="3"/>
  <c r="K20" i="3"/>
  <c r="E20" i="3"/>
  <c r="D20" i="3"/>
  <c r="N19" i="3"/>
  <c r="K19" i="3"/>
  <c r="N18" i="3"/>
  <c r="K18" i="3"/>
  <c r="E18" i="3"/>
  <c r="N17" i="3"/>
  <c r="K17" i="3"/>
  <c r="H17" i="3"/>
  <c r="E17" i="3"/>
  <c r="N16" i="3"/>
  <c r="K16" i="3"/>
  <c r="H16" i="3"/>
  <c r="E16" i="3"/>
  <c r="N15" i="3"/>
  <c r="K15" i="3"/>
  <c r="H15" i="3"/>
  <c r="E15" i="3"/>
  <c r="N14" i="3"/>
  <c r="K14" i="3"/>
  <c r="H14" i="3"/>
  <c r="E14" i="3"/>
  <c r="N13" i="3"/>
  <c r="K13" i="3"/>
  <c r="H13" i="3"/>
  <c r="E13" i="3"/>
  <c r="N12" i="3"/>
  <c r="K12" i="3"/>
  <c r="H12" i="3"/>
  <c r="E12" i="3"/>
  <c r="N11" i="3"/>
  <c r="K11" i="3"/>
  <c r="H11" i="3"/>
  <c r="E11" i="3"/>
  <c r="N10" i="3"/>
  <c r="K10" i="3"/>
  <c r="E10" i="3"/>
  <c r="N9" i="3"/>
  <c r="K9" i="3"/>
  <c r="E9" i="3"/>
  <c r="N8" i="3"/>
  <c r="K8" i="3"/>
  <c r="N7" i="3"/>
  <c r="K7" i="3"/>
  <c r="H7" i="3"/>
  <c r="G7" i="3"/>
  <c r="D7" i="3"/>
  <c r="N6" i="3"/>
  <c r="K6" i="3"/>
  <c r="H6" i="3"/>
  <c r="G6" i="3"/>
  <c r="D6" i="3"/>
  <c r="N5" i="3"/>
  <c r="K5" i="3"/>
  <c r="H5" i="3"/>
  <c r="G5" i="3"/>
  <c r="E5" i="3"/>
  <c r="D5" i="3"/>
  <c r="N4" i="3"/>
  <c r="K4" i="3"/>
  <c r="H4" i="3"/>
  <c r="G4" i="3"/>
  <c r="E4" i="3"/>
  <c r="D4" i="3"/>
  <c r="N3" i="3"/>
  <c r="K3" i="3"/>
  <c r="H3" i="3"/>
  <c r="G3" i="3"/>
  <c r="E3" i="3"/>
  <c r="D3" i="3"/>
  <c r="N2" i="3"/>
  <c r="K2" i="3"/>
  <c r="D2" i="3"/>
  <c r="H10" i="1"/>
  <c r="H18" i="1"/>
  <c r="G3" i="1"/>
  <c r="G4" i="1"/>
  <c r="G5" i="1"/>
  <c r="G6" i="1"/>
  <c r="G7" i="1"/>
  <c r="H3" i="1" l="1"/>
  <c r="H4" i="1"/>
  <c r="H5" i="1"/>
  <c r="H6" i="1"/>
  <c r="H9" i="1"/>
  <c r="H17" i="1"/>
  <c r="H16" i="1"/>
  <c r="H15" i="1"/>
  <c r="H14" i="1"/>
  <c r="H13" i="1"/>
  <c r="H12" i="1"/>
  <c r="H11" i="1"/>
  <c r="E39" i="1" l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H22" i="1" s="1"/>
  <c r="D22" i="1"/>
  <c r="E21" i="1"/>
  <c r="D21" i="1"/>
  <c r="E20" i="1"/>
  <c r="D20" i="1"/>
  <c r="F6" i="2"/>
  <c r="G6" i="2"/>
  <c r="E18" i="1"/>
  <c r="E17" i="1"/>
  <c r="E16" i="1"/>
  <c r="E15" i="1"/>
  <c r="E14" i="1"/>
  <c r="E13" i="1"/>
  <c r="E12" i="1"/>
  <c r="E11" i="1"/>
  <c r="E10" i="1"/>
  <c r="E9" i="1"/>
  <c r="H7" i="1"/>
  <c r="N19" i="1"/>
  <c r="K19" i="1"/>
  <c r="N8" i="1"/>
  <c r="K8" i="1"/>
  <c r="N102" i="1" l="1"/>
  <c r="K102" i="1"/>
  <c r="N101" i="1"/>
  <c r="K101" i="1"/>
  <c r="N100" i="1"/>
  <c r="K100" i="1"/>
  <c r="N99" i="1"/>
  <c r="K99" i="1"/>
  <c r="N98" i="1"/>
  <c r="K98" i="1"/>
  <c r="N97" i="1"/>
  <c r="K97" i="1"/>
  <c r="N96" i="1"/>
  <c r="K96" i="1"/>
  <c r="N95" i="1"/>
  <c r="K95" i="1"/>
  <c r="N94" i="1"/>
  <c r="K94" i="1"/>
  <c r="N93" i="1"/>
  <c r="K93" i="1"/>
  <c r="N92" i="1"/>
  <c r="K92" i="1"/>
  <c r="N91" i="1"/>
  <c r="K91" i="1"/>
  <c r="N90" i="1"/>
  <c r="K90" i="1"/>
  <c r="N89" i="1"/>
  <c r="K89" i="1"/>
  <c r="N88" i="1"/>
  <c r="K88" i="1"/>
  <c r="N87" i="1"/>
  <c r="K87" i="1"/>
  <c r="N86" i="1"/>
  <c r="K86" i="1"/>
  <c r="N85" i="1"/>
  <c r="K85" i="1"/>
  <c r="N84" i="1"/>
  <c r="K84" i="1"/>
  <c r="N83" i="1"/>
  <c r="K83" i="1"/>
  <c r="N82" i="1"/>
  <c r="K82" i="1"/>
  <c r="N81" i="1"/>
  <c r="K81" i="1"/>
  <c r="N80" i="1"/>
  <c r="K80" i="1"/>
  <c r="N79" i="1"/>
  <c r="K79" i="1"/>
  <c r="N78" i="1"/>
  <c r="K78" i="1"/>
  <c r="N77" i="1"/>
  <c r="K77" i="1"/>
  <c r="N76" i="1"/>
  <c r="K76" i="1"/>
  <c r="N75" i="1"/>
  <c r="K75" i="1"/>
  <c r="N74" i="1"/>
  <c r="K74" i="1"/>
  <c r="N73" i="1"/>
  <c r="K73" i="1"/>
  <c r="N72" i="1"/>
  <c r="K72" i="1"/>
  <c r="N71" i="1"/>
  <c r="K71" i="1"/>
  <c r="N70" i="1"/>
  <c r="K70" i="1"/>
  <c r="N69" i="1"/>
  <c r="K69" i="1"/>
  <c r="N68" i="1"/>
  <c r="K68" i="1"/>
  <c r="N67" i="1"/>
  <c r="K67" i="1"/>
  <c r="N66" i="1"/>
  <c r="K66" i="1"/>
  <c r="N65" i="1"/>
  <c r="K65" i="1"/>
  <c r="N64" i="1"/>
  <c r="K64" i="1"/>
  <c r="N63" i="1"/>
  <c r="K63" i="1"/>
  <c r="N62" i="1"/>
  <c r="K62" i="1"/>
  <c r="N61" i="1"/>
  <c r="K61" i="1"/>
  <c r="N60" i="1"/>
  <c r="K60" i="1"/>
  <c r="N59" i="1"/>
  <c r="K59" i="1"/>
  <c r="N58" i="1"/>
  <c r="K58" i="1"/>
  <c r="N57" i="1"/>
  <c r="K57" i="1"/>
  <c r="N56" i="1"/>
  <c r="K56" i="1"/>
  <c r="N55" i="1"/>
  <c r="K55" i="1"/>
  <c r="N54" i="1"/>
  <c r="K54" i="1"/>
  <c r="N53" i="1"/>
  <c r="K53" i="1"/>
  <c r="N52" i="1"/>
  <c r="K52" i="1"/>
  <c r="N51" i="1"/>
  <c r="K51" i="1"/>
  <c r="N50" i="1"/>
  <c r="K50" i="1"/>
  <c r="N49" i="1"/>
  <c r="K49" i="1"/>
  <c r="N48" i="1"/>
  <c r="K48" i="1"/>
  <c r="N47" i="1"/>
  <c r="K47" i="1"/>
  <c r="N46" i="1"/>
  <c r="K46" i="1"/>
  <c r="N45" i="1"/>
  <c r="K45" i="1"/>
  <c r="N44" i="1"/>
  <c r="K44" i="1"/>
  <c r="N43" i="1"/>
  <c r="K43" i="1"/>
  <c r="N42" i="1"/>
  <c r="K42" i="1"/>
  <c r="N41" i="1"/>
  <c r="K41" i="1"/>
  <c r="N40" i="1"/>
  <c r="K40" i="1"/>
  <c r="N39" i="1"/>
  <c r="K39" i="1"/>
  <c r="N38" i="1"/>
  <c r="K38" i="1"/>
  <c r="N37" i="1"/>
  <c r="K37" i="1"/>
  <c r="N36" i="1"/>
  <c r="K36" i="1"/>
  <c r="N35" i="1"/>
  <c r="K35" i="1"/>
  <c r="N34" i="1"/>
  <c r="K34" i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K22" i="1"/>
  <c r="N21" i="1"/>
  <c r="K21" i="1"/>
  <c r="N20" i="1"/>
  <c r="K20" i="1"/>
  <c r="N18" i="1"/>
  <c r="K18" i="1"/>
  <c r="N17" i="1"/>
  <c r="K17" i="1"/>
  <c r="N16" i="1"/>
  <c r="K16" i="1"/>
  <c r="N15" i="1"/>
  <c r="K15" i="1"/>
  <c r="N14" i="1"/>
  <c r="K14" i="1"/>
  <c r="N13" i="1"/>
  <c r="K13" i="1"/>
  <c r="N12" i="1"/>
  <c r="K12" i="1"/>
  <c r="N11" i="1"/>
  <c r="K11" i="1"/>
  <c r="N10" i="1"/>
  <c r="K10" i="1"/>
  <c r="N9" i="1"/>
  <c r="K9" i="1"/>
  <c r="N7" i="1"/>
  <c r="K7" i="1"/>
  <c r="D7" i="1"/>
  <c r="N6" i="1"/>
  <c r="K6" i="1"/>
  <c r="D6" i="1"/>
  <c r="N5" i="1"/>
  <c r="K5" i="1"/>
  <c r="E5" i="1"/>
  <c r="D5" i="1"/>
  <c r="N4" i="1"/>
  <c r="K4" i="1"/>
  <c r="E4" i="1"/>
  <c r="D4" i="1"/>
  <c r="N3" i="1"/>
  <c r="K3" i="1"/>
  <c r="E3" i="1"/>
  <c r="D3" i="1"/>
  <c r="N2" i="1"/>
  <c r="K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Cajas Muñoz</author>
  </authors>
  <commentList>
    <comment ref="F8" authorId="0" shapeId="0" xr:uid="{BEC34882-AC65-E04B-B813-1CB21A5DE840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8/6/25</t>
        </r>
      </text>
    </comment>
    <comment ref="G8" authorId="0" shapeId="0" xr:uid="{E55DF324-489E-7542-9725-35E976B9CAEA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8/6/25</t>
        </r>
      </text>
    </comment>
    <comment ref="H8" authorId="0" shapeId="0" xr:uid="{58225C1E-E1A5-F043-8EA6-F254A5ACD4DF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11/6/25</t>
        </r>
      </text>
    </comment>
    <comment ref="D19" authorId="0" shapeId="0" xr:uid="{13AD4EE6-D2BE-9745-B45C-083614DFAECF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11/6/25</t>
        </r>
      </text>
    </comment>
    <comment ref="E19" authorId="0" shapeId="0" xr:uid="{AD462731-8E3C-574A-BF2B-E7734B1F01B9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11/6/25</t>
        </r>
      </text>
    </comment>
    <comment ref="F19" authorId="0" shapeId="0" xr:uid="{B56364E6-058F-694F-83C4-0E0238750FCF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16/6/25</t>
        </r>
      </text>
    </comment>
    <comment ref="G19" authorId="0" shapeId="0" xr:uid="{7FB5ED0E-43E8-3F42-89F1-0B114EDE67E2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16/6/25</t>
        </r>
      </text>
    </comment>
    <comment ref="H19" authorId="0" shapeId="0" xr:uid="{0EF2839C-8E42-D842-8693-83D20EDB0CA6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19/6/25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Cajas Muñoz</author>
  </authors>
  <commentList>
    <comment ref="F8" authorId="0" shapeId="0" xr:uid="{02A7627C-9207-6142-AFAB-D29D44E4F069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8/6/25</t>
        </r>
      </text>
    </comment>
    <comment ref="G8" authorId="0" shapeId="0" xr:uid="{34872DD9-0E7D-314D-B50B-B8AD3210DB7F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8/6/25</t>
        </r>
      </text>
    </comment>
    <comment ref="H8" authorId="0" shapeId="0" xr:uid="{D7421035-765B-4148-88CC-4A7F89FE405B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11/6/25</t>
        </r>
      </text>
    </comment>
    <comment ref="D19" authorId="0" shapeId="0" xr:uid="{4798E6A3-90C5-DF48-9620-56B7E23476A9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11/6/25</t>
        </r>
      </text>
    </comment>
    <comment ref="E19" authorId="0" shapeId="0" xr:uid="{666F1A45-E8A2-0C4C-BE69-1F16F1E5BD1C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11/6/25</t>
        </r>
      </text>
    </comment>
    <comment ref="F19" authorId="0" shapeId="0" xr:uid="{329A4211-0248-A24F-91C1-F9AE44EB98EB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16/6/25</t>
        </r>
      </text>
    </comment>
    <comment ref="G19" authorId="0" shapeId="0" xr:uid="{4765C054-93F3-3241-8579-7340F073A07D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16/6/25</t>
        </r>
      </text>
    </comment>
    <comment ref="H19" authorId="0" shapeId="0" xr:uid="{C47A99CF-0352-3B48-8686-09930DC014C8}">
      <text>
        <r>
          <rPr>
            <b/>
            <sz val="10"/>
            <color rgb="FF000000"/>
            <rFont val="Tahoma"/>
            <family val="2"/>
          </rPr>
          <t>David Cajas Muñoz: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TBD 19/6/25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TmWkLwHZrnTZ9qU1lEZiZbZn5bA=="/>
    </ext>
  </extLst>
</comments>
</file>

<file path=xl/sharedStrings.xml><?xml version="1.0" encoding="utf-8"?>
<sst xmlns="http://schemas.openxmlformats.org/spreadsheetml/2006/main" count="279" uniqueCount="42">
  <si>
    <t>Week</t>
  </si>
  <si>
    <t>Sample</t>
  </si>
  <si>
    <t>Agrobacterium_dilution_A_sterile</t>
  </si>
  <si>
    <t>Agrobacterium_dilution_B</t>
  </si>
  <si>
    <t>Postitive_control_1</t>
  </si>
  <si>
    <t xml:space="preserve"> </t>
  </si>
  <si>
    <t>Inoculation_date</t>
  </si>
  <si>
    <t>Postitive_control_2</t>
  </si>
  <si>
    <t>Postitive_control_3</t>
  </si>
  <si>
    <t>plant</t>
  </si>
  <si>
    <t>soil</t>
  </si>
  <si>
    <t>treatment</t>
  </si>
  <si>
    <t>replicate</t>
  </si>
  <si>
    <t>moisture</t>
  </si>
  <si>
    <t>weight_for_0.5</t>
  </si>
  <si>
    <t>Bare</t>
  </si>
  <si>
    <t>Cl</t>
  </si>
  <si>
    <t>Cp</t>
  </si>
  <si>
    <t>Ct</t>
  </si>
  <si>
    <t>HP</t>
  </si>
  <si>
    <t>LP</t>
  </si>
  <si>
    <t>NM</t>
  </si>
  <si>
    <t>1</t>
  </si>
  <si>
    <t>2</t>
  </si>
  <si>
    <t>3</t>
  </si>
  <si>
    <t>4</t>
  </si>
  <si>
    <t>5</t>
  </si>
  <si>
    <t>Agrobacterium_lowest_dilution_with_growth_B</t>
  </si>
  <si>
    <t>(++)</t>
  </si>
  <si>
    <t>(-)</t>
  </si>
  <si>
    <t>(+)</t>
  </si>
  <si>
    <t>Fusarium_growth_6dpi_A_sterile_mm</t>
  </si>
  <si>
    <t>Fusarium_growth_6dpi_B_mm</t>
  </si>
  <si>
    <t>Fusarium_growth_11dpi_A_sterile_mm</t>
  </si>
  <si>
    <t>Fusarium_growth_11dpi_B_mm</t>
  </si>
  <si>
    <t>Fusarium_growth_14dpi_B_mm</t>
  </si>
  <si>
    <t>Agrobacterium_colonies_5dpi_A_sterile_#</t>
  </si>
  <si>
    <t>Agrobacterium_colonies_5dpi_B_#</t>
  </si>
  <si>
    <t>Agrobacterium_colonies_5dpi_B_relative_growth</t>
  </si>
  <si>
    <t>Agrobacterium_population_5dpi_A_sterile_CFU-mL</t>
  </si>
  <si>
    <t>Agrobacterium_population_5dpi_B_CFU-mL</t>
  </si>
  <si>
    <t>Postitive_control_4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</si>
</sst>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ptos Narrow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2" fillId="0" borderId="0" xfId="0" applyNumberFormat="1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63200-440C-F840-9A19-B5359E67C0C3}">
  <dimension ref="A1:P1002"/>
  <sheetViews>
    <sheetView tabSelected="1" workbookViewId="0">
      <selection activeCell="H9" sqref="H9"/>
    </sheetView>
  </sheetViews>
  <sheetFormatPr baseColWidth="10" defaultColWidth="11.1640625" defaultRowHeight="15" customHeight="1" x14ac:dyDescent="0.2"/>
  <cols>
    <col min="1" max="3" width="10.5" customWidth="1"/>
    <col min="4" max="8" width="19.33203125" customWidth="1"/>
    <col min="9" max="9" width="23.1640625" customWidth="1"/>
    <col min="10" max="10" width="19.6640625" customWidth="1"/>
    <col min="11" max="11" width="37.83203125" customWidth="1"/>
    <col min="12" max="12" width="24.6640625" customWidth="1"/>
    <col min="13" max="13" width="21.1640625" customWidth="1"/>
    <col min="14" max="14" width="32.33203125" customWidth="1"/>
    <col min="15" max="28" width="10.5" customWidth="1"/>
  </cols>
  <sheetData>
    <row r="1" spans="1:16" ht="15.75" customHeight="1" x14ac:dyDescent="0.2">
      <c r="A1" s="1" t="s">
        <v>0</v>
      </c>
      <c r="B1" s="1" t="s">
        <v>6</v>
      </c>
      <c r="C1" s="1" t="s">
        <v>1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2</v>
      </c>
      <c r="K1" s="2" t="s">
        <v>39</v>
      </c>
      <c r="L1" s="1" t="s">
        <v>37</v>
      </c>
      <c r="M1" s="1" t="s">
        <v>3</v>
      </c>
      <c r="N1" s="2" t="s">
        <v>40</v>
      </c>
      <c r="O1" s="1" t="s">
        <v>38</v>
      </c>
      <c r="P1" s="1" t="s">
        <v>27</v>
      </c>
    </row>
    <row r="2" spans="1:16" ht="15.75" customHeight="1" x14ac:dyDescent="0.2">
      <c r="A2" s="1">
        <v>1</v>
      </c>
      <c r="B2" s="4">
        <v>45799</v>
      </c>
      <c r="C2" s="1" t="s">
        <v>4</v>
      </c>
      <c r="D2" s="1">
        <f>AVERAGE(29,29,28)</f>
        <v>28.666666666666668</v>
      </c>
      <c r="I2" s="1">
        <v>177</v>
      </c>
      <c r="J2" s="1">
        <v>3</v>
      </c>
      <c r="K2" s="2">
        <f t="shared" ref="K2:K102" si="0">I2*10^(1+J2-1)</f>
        <v>177000</v>
      </c>
      <c r="N2" s="2">
        <f t="shared" ref="N2:N102" si="1">L2*10^(1+M2-1)</f>
        <v>0</v>
      </c>
      <c r="O2" s="7"/>
    </row>
    <row r="3" spans="1:16" ht="15.75" customHeight="1" x14ac:dyDescent="0.2">
      <c r="A3" s="1">
        <v>1</v>
      </c>
      <c r="B3" s="4">
        <v>45799</v>
      </c>
      <c r="C3" s="1">
        <v>1</v>
      </c>
      <c r="D3" s="1">
        <f>AVERAGE(22,26,22)</f>
        <v>23.333333333333332</v>
      </c>
      <c r="E3" s="1">
        <f>AVERAGE(9,11)</f>
        <v>10</v>
      </c>
      <c r="F3" s="1">
        <v>40</v>
      </c>
      <c r="G3" s="1">
        <f>AVERAGE(11,9,11,9)</f>
        <v>10</v>
      </c>
      <c r="H3" s="1">
        <f>AVERAGE(13,18,12,11)</f>
        <v>13.5</v>
      </c>
      <c r="I3" s="1">
        <v>18</v>
      </c>
      <c r="J3" s="1">
        <v>5</v>
      </c>
      <c r="K3" s="2">
        <f t="shared" si="0"/>
        <v>1800000</v>
      </c>
      <c r="L3" s="1">
        <v>0</v>
      </c>
      <c r="M3" s="1">
        <v>1</v>
      </c>
      <c r="N3" s="2">
        <f t="shared" si="1"/>
        <v>0</v>
      </c>
      <c r="O3" s="7" t="s">
        <v>29</v>
      </c>
    </row>
    <row r="4" spans="1:16" ht="15.75" customHeight="1" x14ac:dyDescent="0.2">
      <c r="A4" s="1">
        <v>1</v>
      </c>
      <c r="B4" s="4">
        <v>45799</v>
      </c>
      <c r="C4" s="1">
        <v>2</v>
      </c>
      <c r="D4" s="1">
        <f>AVERAGE(30,33,27)</f>
        <v>30</v>
      </c>
      <c r="E4" s="1">
        <f>AVERAGE(10,8,11)</f>
        <v>9.6666666666666661</v>
      </c>
      <c r="F4" s="1">
        <v>40</v>
      </c>
      <c r="G4" s="1">
        <f>AVERAGE(14,10,13,8)</f>
        <v>11.25</v>
      </c>
      <c r="H4" s="1">
        <f>AVERAGE(16,18,17,20)</f>
        <v>17.75</v>
      </c>
      <c r="I4" s="1">
        <v>144</v>
      </c>
      <c r="J4" s="1">
        <v>5</v>
      </c>
      <c r="K4" s="2">
        <f t="shared" si="0"/>
        <v>14400000</v>
      </c>
      <c r="L4" s="1">
        <v>0</v>
      </c>
      <c r="M4" s="1">
        <v>1</v>
      </c>
      <c r="N4" s="2">
        <f t="shared" si="1"/>
        <v>0</v>
      </c>
      <c r="O4" s="7" t="s">
        <v>29</v>
      </c>
    </row>
    <row r="5" spans="1:16" ht="15.75" customHeight="1" x14ac:dyDescent="0.2">
      <c r="A5" s="1">
        <v>1</v>
      </c>
      <c r="B5" s="4">
        <v>45799</v>
      </c>
      <c r="C5" s="1">
        <v>3</v>
      </c>
      <c r="D5" s="1">
        <f>AVERAGE(27,26,27)</f>
        <v>26.666666666666668</v>
      </c>
      <c r="E5" s="1">
        <f>AVERAGE(10,8)</f>
        <v>9</v>
      </c>
      <c r="F5" s="1">
        <v>40</v>
      </c>
      <c r="G5" s="1">
        <f>AVERAGE(10,11)</f>
        <v>10.5</v>
      </c>
      <c r="H5" s="1">
        <f>AVERAGE(20,10,22,17)</f>
        <v>17.25</v>
      </c>
      <c r="I5" s="1">
        <v>149</v>
      </c>
      <c r="J5" s="1">
        <v>5</v>
      </c>
      <c r="K5" s="2">
        <f t="shared" si="0"/>
        <v>14900000</v>
      </c>
      <c r="L5" s="1">
        <v>0</v>
      </c>
      <c r="M5" s="1">
        <v>1</v>
      </c>
      <c r="N5" s="2">
        <f t="shared" si="1"/>
        <v>0</v>
      </c>
      <c r="O5" s="7" t="s">
        <v>29</v>
      </c>
    </row>
    <row r="6" spans="1:16" ht="15.75" customHeight="1" x14ac:dyDescent="0.2">
      <c r="A6" s="1">
        <v>1</v>
      </c>
      <c r="B6" s="4">
        <v>45799</v>
      </c>
      <c r="C6" s="1">
        <v>4</v>
      </c>
      <c r="D6" s="1">
        <f>AVERAGE(25,26,24)</f>
        <v>25</v>
      </c>
      <c r="E6" s="1">
        <v>0</v>
      </c>
      <c r="F6" s="1">
        <v>40</v>
      </c>
      <c r="G6" s="1">
        <f>AVERAGE(8,10,12)</f>
        <v>10</v>
      </c>
      <c r="H6" s="1">
        <f>AVERAGE(23,20,23,15)</f>
        <v>20.25</v>
      </c>
      <c r="I6" s="1">
        <v>70</v>
      </c>
      <c r="J6" s="1">
        <v>5</v>
      </c>
      <c r="K6" s="2">
        <f t="shared" si="0"/>
        <v>7000000</v>
      </c>
      <c r="L6" s="1">
        <v>0</v>
      </c>
      <c r="M6" s="1">
        <v>1</v>
      </c>
      <c r="N6" s="2">
        <f t="shared" si="1"/>
        <v>0</v>
      </c>
      <c r="O6" s="7" t="s">
        <v>29</v>
      </c>
    </row>
    <row r="7" spans="1:16" ht="15.75" customHeight="1" x14ac:dyDescent="0.2">
      <c r="A7" s="1">
        <v>1</v>
      </c>
      <c r="B7" s="4">
        <v>45799</v>
      </c>
      <c r="C7" s="1">
        <v>5</v>
      </c>
      <c r="D7" s="1">
        <f>AVERAGE(32,26,26)</f>
        <v>28</v>
      </c>
      <c r="E7" s="1">
        <v>0</v>
      </c>
      <c r="F7" s="1">
        <v>40</v>
      </c>
      <c r="G7" s="1">
        <f>AVERAGE(5,8,9)</f>
        <v>7.333333333333333</v>
      </c>
      <c r="H7" s="1">
        <f>AVERAGE(26,17,17,21)</f>
        <v>20.25</v>
      </c>
      <c r="I7" s="1">
        <v>117</v>
      </c>
      <c r="J7" s="1">
        <v>5</v>
      </c>
      <c r="K7" s="2">
        <f t="shared" si="0"/>
        <v>11700000</v>
      </c>
      <c r="L7" s="1">
        <v>0</v>
      </c>
      <c r="M7" s="1">
        <v>1</v>
      </c>
      <c r="N7" s="2">
        <f t="shared" si="1"/>
        <v>0</v>
      </c>
      <c r="O7" s="7" t="s">
        <v>29</v>
      </c>
    </row>
    <row r="8" spans="1:16" ht="15.75" customHeight="1" x14ac:dyDescent="0.2">
      <c r="A8" s="1">
        <v>2</v>
      </c>
      <c r="B8" s="4">
        <v>45805</v>
      </c>
      <c r="C8" s="1" t="s">
        <v>7</v>
      </c>
      <c r="D8" s="1"/>
      <c r="I8" s="1"/>
      <c r="J8" s="1"/>
      <c r="K8" s="2">
        <f t="shared" si="0"/>
        <v>0</v>
      </c>
      <c r="N8" s="2">
        <f t="shared" si="1"/>
        <v>0</v>
      </c>
    </row>
    <row r="9" spans="1:16" ht="15.75" customHeight="1" x14ac:dyDescent="0.2">
      <c r="A9" s="1">
        <v>2</v>
      </c>
      <c r="B9" s="4">
        <v>45805</v>
      </c>
      <c r="C9" s="1">
        <v>6</v>
      </c>
      <c r="D9">
        <v>25</v>
      </c>
      <c r="E9">
        <f>AVERAGE(11,8,9,15)</f>
        <v>10.75</v>
      </c>
      <c r="H9">
        <f>AVERAGE(11,12,9,19)</f>
        <v>12.75</v>
      </c>
      <c r="I9">
        <v>98</v>
      </c>
      <c r="J9">
        <v>5</v>
      </c>
      <c r="K9" s="2">
        <f t="shared" si="0"/>
        <v>9800000</v>
      </c>
      <c r="L9">
        <v>0</v>
      </c>
      <c r="N9" s="2">
        <f t="shared" si="1"/>
        <v>0</v>
      </c>
      <c r="O9" s="7" t="s">
        <v>29</v>
      </c>
    </row>
    <row r="10" spans="1:16" ht="15.75" customHeight="1" x14ac:dyDescent="0.2">
      <c r="A10" s="1">
        <v>2</v>
      </c>
      <c r="B10" s="4">
        <v>45805</v>
      </c>
      <c r="C10" s="1">
        <v>11</v>
      </c>
      <c r="D10">
        <v>25.5</v>
      </c>
      <c r="E10">
        <f>AVERAGE(9,13,17,37)</f>
        <v>19</v>
      </c>
      <c r="F10" s="1"/>
      <c r="H10">
        <f>AVERAGE(9,20,21,)</f>
        <v>12.5</v>
      </c>
      <c r="I10">
        <v>68</v>
      </c>
      <c r="J10">
        <v>5</v>
      </c>
      <c r="K10" s="2">
        <f t="shared" si="0"/>
        <v>6800000</v>
      </c>
      <c r="L10">
        <v>46</v>
      </c>
      <c r="M10">
        <v>5</v>
      </c>
      <c r="N10" s="2">
        <f t="shared" si="1"/>
        <v>4600000</v>
      </c>
      <c r="O10" s="7" t="s">
        <v>30</v>
      </c>
    </row>
    <row r="11" spans="1:16" ht="15.75" customHeight="1" x14ac:dyDescent="0.2">
      <c r="A11" s="1">
        <v>2</v>
      </c>
      <c r="B11" s="4">
        <v>45805</v>
      </c>
      <c r="C11" s="1">
        <v>12</v>
      </c>
      <c r="D11">
        <v>27</v>
      </c>
      <c r="E11">
        <f>AVERAGE(8,11,11,14)</f>
        <v>11</v>
      </c>
      <c r="H11">
        <f>AVERAGE(8,11,14,14)</f>
        <v>11.75</v>
      </c>
      <c r="I11">
        <v>102</v>
      </c>
      <c r="J11">
        <v>5</v>
      </c>
      <c r="K11" s="2">
        <f t="shared" si="0"/>
        <v>10200000</v>
      </c>
      <c r="L11">
        <v>104</v>
      </c>
      <c r="M11">
        <v>5</v>
      </c>
      <c r="N11" s="2">
        <f t="shared" si="1"/>
        <v>10400000</v>
      </c>
      <c r="O11" s="7" t="s">
        <v>30</v>
      </c>
    </row>
    <row r="12" spans="1:16" ht="15.75" customHeight="1" x14ac:dyDescent="0.2">
      <c r="A12" s="1">
        <v>2</v>
      </c>
      <c r="B12" s="4">
        <v>45805</v>
      </c>
      <c r="C12" s="1">
        <v>16</v>
      </c>
      <c r="D12">
        <v>25</v>
      </c>
      <c r="E12">
        <f>AVERAGE(13,16,16,14)</f>
        <v>14.75</v>
      </c>
      <c r="H12">
        <f>AVERAGE(13,18,16,19)</f>
        <v>16.5</v>
      </c>
      <c r="I12">
        <v>168</v>
      </c>
      <c r="J12">
        <v>5</v>
      </c>
      <c r="K12" s="2">
        <f t="shared" si="0"/>
        <v>16800000</v>
      </c>
      <c r="L12">
        <v>60</v>
      </c>
      <c r="N12" s="2">
        <f t="shared" si="1"/>
        <v>60</v>
      </c>
      <c r="O12" s="7" t="s">
        <v>30</v>
      </c>
    </row>
    <row r="13" spans="1:16" ht="15.75" customHeight="1" x14ac:dyDescent="0.2">
      <c r="A13" s="1">
        <v>2</v>
      </c>
      <c r="B13" s="4">
        <v>45805</v>
      </c>
      <c r="C13" s="1">
        <v>17</v>
      </c>
      <c r="D13">
        <v>23.75</v>
      </c>
      <c r="E13">
        <f>AVERAGE(8,13,14,20)</f>
        <v>13.75</v>
      </c>
      <c r="H13">
        <f>AVERAGE(9,13,19,20)</f>
        <v>15.25</v>
      </c>
      <c r="I13">
        <v>193</v>
      </c>
      <c r="J13">
        <v>5</v>
      </c>
      <c r="K13" s="2">
        <f t="shared" si="0"/>
        <v>19300000</v>
      </c>
      <c r="L13">
        <v>72</v>
      </c>
      <c r="N13" s="2">
        <f t="shared" si="1"/>
        <v>72</v>
      </c>
      <c r="O13" s="7" t="s">
        <v>28</v>
      </c>
    </row>
    <row r="14" spans="1:16" ht="15.75" customHeight="1" x14ac:dyDescent="0.2">
      <c r="A14" s="1">
        <v>2</v>
      </c>
      <c r="B14" s="4">
        <v>45805</v>
      </c>
      <c r="C14" s="1">
        <v>21</v>
      </c>
      <c r="D14">
        <v>27.75</v>
      </c>
      <c r="E14">
        <f>AVERAGE(10,12,12,14,18)</f>
        <v>13.2</v>
      </c>
      <c r="H14">
        <f>AVERAGE(15,13,16,18)</f>
        <v>15.5</v>
      </c>
      <c r="I14">
        <v>167</v>
      </c>
      <c r="J14">
        <v>5</v>
      </c>
      <c r="K14" s="2">
        <f t="shared" si="0"/>
        <v>16700000</v>
      </c>
      <c r="L14">
        <v>41</v>
      </c>
      <c r="N14" s="2">
        <f t="shared" si="1"/>
        <v>41</v>
      </c>
      <c r="O14" s="7" t="s">
        <v>29</v>
      </c>
    </row>
    <row r="15" spans="1:16" ht="15.75" customHeight="1" x14ac:dyDescent="0.2">
      <c r="A15" s="1">
        <v>2</v>
      </c>
      <c r="B15" s="4">
        <v>45805</v>
      </c>
      <c r="C15" s="1">
        <v>22</v>
      </c>
      <c r="D15">
        <v>25.5</v>
      </c>
      <c r="E15">
        <f>AVERAGE(6,8,13,13)</f>
        <v>10</v>
      </c>
      <c r="H15">
        <f>AVERAGE(6,8,15,15)</f>
        <v>11</v>
      </c>
      <c r="I15">
        <v>222</v>
      </c>
      <c r="J15">
        <v>5</v>
      </c>
      <c r="K15" s="2">
        <f t="shared" si="0"/>
        <v>22200000</v>
      </c>
      <c r="N15" s="2">
        <f t="shared" si="1"/>
        <v>0</v>
      </c>
      <c r="O15" s="7" t="s">
        <v>30</v>
      </c>
    </row>
    <row r="16" spans="1:16" ht="15.75" customHeight="1" x14ac:dyDescent="0.2">
      <c r="A16" s="1">
        <v>2</v>
      </c>
      <c r="B16" s="4">
        <v>45805</v>
      </c>
      <c r="C16" s="1">
        <v>26</v>
      </c>
      <c r="D16">
        <v>26.25</v>
      </c>
      <c r="E16">
        <f>AVERAGE(6,13,14,14)</f>
        <v>11.75</v>
      </c>
      <c r="H16">
        <f>AVERAGE(6,13,14,19)</f>
        <v>13</v>
      </c>
      <c r="I16">
        <v>168</v>
      </c>
      <c r="J16">
        <v>5</v>
      </c>
      <c r="K16" s="2">
        <f t="shared" si="0"/>
        <v>16800000</v>
      </c>
      <c r="N16" s="2">
        <f t="shared" si="1"/>
        <v>0</v>
      </c>
      <c r="O16" s="7" t="s">
        <v>29</v>
      </c>
    </row>
    <row r="17" spans="1:16" ht="15.75" customHeight="1" x14ac:dyDescent="0.2">
      <c r="A17" s="1">
        <v>2</v>
      </c>
      <c r="B17" s="4">
        <v>45805</v>
      </c>
      <c r="C17" s="1">
        <v>31</v>
      </c>
      <c r="D17">
        <v>23.75</v>
      </c>
      <c r="E17">
        <f>AVERAGE(11,12,14,14)</f>
        <v>12.75</v>
      </c>
      <c r="H17">
        <f>AVERAGE(11,12,14,19)</f>
        <v>14</v>
      </c>
      <c r="I17">
        <v>152</v>
      </c>
      <c r="J17">
        <v>5</v>
      </c>
      <c r="K17" s="2">
        <f t="shared" si="0"/>
        <v>15200000</v>
      </c>
      <c r="N17" s="2">
        <f t="shared" si="1"/>
        <v>0</v>
      </c>
      <c r="O17" s="7" t="s">
        <v>29</v>
      </c>
    </row>
    <row r="18" spans="1:16" ht="15.75" customHeight="1" x14ac:dyDescent="0.2">
      <c r="A18" s="1">
        <v>2</v>
      </c>
      <c r="B18" s="4">
        <v>45805</v>
      </c>
      <c r="C18" s="1">
        <v>36</v>
      </c>
      <c r="D18">
        <v>24</v>
      </c>
      <c r="E18">
        <f>AVERAGE(15,14,21,26,24,30,37)</f>
        <v>23.857142857142858</v>
      </c>
      <c r="H18" s="6">
        <f>AVERAGE(15,14,23,26,24)</f>
        <v>20.399999999999999</v>
      </c>
      <c r="I18">
        <v>197</v>
      </c>
      <c r="K18" s="2">
        <f t="shared" si="0"/>
        <v>197</v>
      </c>
      <c r="N18" s="2">
        <f t="shared" si="1"/>
        <v>0</v>
      </c>
      <c r="O18" s="7" t="s">
        <v>30</v>
      </c>
    </row>
    <row r="19" spans="1:16" ht="15.75" customHeight="1" x14ac:dyDescent="0.2">
      <c r="A19" s="1">
        <v>3</v>
      </c>
      <c r="B19" s="3">
        <v>45813</v>
      </c>
      <c r="C19" s="1" t="s">
        <v>8</v>
      </c>
      <c r="I19" s="1"/>
      <c r="J19" s="1"/>
      <c r="K19" s="2">
        <f t="shared" si="0"/>
        <v>0</v>
      </c>
      <c r="N19" s="2">
        <f t="shared" si="1"/>
        <v>0</v>
      </c>
    </row>
    <row r="20" spans="1:16" ht="15.75" customHeight="1" x14ac:dyDescent="0.2">
      <c r="A20">
        <v>3</v>
      </c>
      <c r="B20" s="3">
        <v>45813</v>
      </c>
      <c r="C20">
        <v>7</v>
      </c>
      <c r="D20">
        <f>AVERAGE(25, 25, 23, 26)</f>
        <v>24.75</v>
      </c>
      <c r="E20">
        <f>AVERAGE(7,12,10,8)</f>
        <v>9.25</v>
      </c>
      <c r="H20">
        <v>11.25</v>
      </c>
      <c r="I20">
        <v>173</v>
      </c>
      <c r="J20">
        <v>5</v>
      </c>
      <c r="K20" s="2">
        <f t="shared" si="0"/>
        <v>17300000</v>
      </c>
      <c r="L20" s="5"/>
      <c r="N20" s="2">
        <f t="shared" si="1"/>
        <v>0</v>
      </c>
      <c r="O20" s="7" t="s">
        <v>28</v>
      </c>
      <c r="P20">
        <v>5</v>
      </c>
    </row>
    <row r="21" spans="1:16" ht="15.75" customHeight="1" x14ac:dyDescent="0.2">
      <c r="A21">
        <v>3</v>
      </c>
      <c r="B21" s="3">
        <v>45813</v>
      </c>
      <c r="C21">
        <v>8</v>
      </c>
      <c r="D21">
        <f>AVERAGE(25,26,25,25)</f>
        <v>25.25</v>
      </c>
      <c r="E21">
        <f>AVERAGE(14,11,8,13)</f>
        <v>11.5</v>
      </c>
      <c r="H21">
        <v>12</v>
      </c>
      <c r="I21">
        <v>191</v>
      </c>
      <c r="J21">
        <v>5</v>
      </c>
      <c r="K21" s="2">
        <f t="shared" si="0"/>
        <v>19100000</v>
      </c>
      <c r="L21" s="5"/>
      <c r="N21" s="2">
        <f t="shared" si="1"/>
        <v>0</v>
      </c>
      <c r="O21" s="7" t="s">
        <v>29</v>
      </c>
      <c r="P21">
        <v>5</v>
      </c>
    </row>
    <row r="22" spans="1:16" ht="15.75" customHeight="1" x14ac:dyDescent="0.2">
      <c r="A22">
        <v>3</v>
      </c>
      <c r="B22" s="3">
        <v>45813</v>
      </c>
      <c r="C22">
        <v>9</v>
      </c>
      <c r="D22">
        <f>AVERAGE(21,27,25,27)</f>
        <v>25</v>
      </c>
      <c r="E22">
        <f>AVERAGE(11,8,10,9)</f>
        <v>9.5</v>
      </c>
      <c r="F22" t="s">
        <v>5</v>
      </c>
      <c r="H22">
        <f>E22*1.25</f>
        <v>11.875</v>
      </c>
      <c r="I22">
        <v>77</v>
      </c>
      <c r="J22">
        <v>5</v>
      </c>
      <c r="K22" s="2">
        <f t="shared" si="0"/>
        <v>7700000</v>
      </c>
      <c r="L22" s="5"/>
      <c r="N22" s="2">
        <f t="shared" si="1"/>
        <v>0</v>
      </c>
      <c r="O22" s="7" t="s">
        <v>28</v>
      </c>
      <c r="P22">
        <v>5</v>
      </c>
    </row>
    <row r="23" spans="1:16" ht="15.75" customHeight="1" x14ac:dyDescent="0.2">
      <c r="A23">
        <v>3</v>
      </c>
      <c r="B23" s="3">
        <v>45813</v>
      </c>
      <c r="C23">
        <v>10</v>
      </c>
      <c r="D23">
        <f>AVERAGE(26,30,27,25)</f>
        <v>27</v>
      </c>
      <c r="E23">
        <f>AVERAGE(4,10,14,9)</f>
        <v>9.25</v>
      </c>
      <c r="H23">
        <v>9.5</v>
      </c>
      <c r="I23">
        <v>142</v>
      </c>
      <c r="J23">
        <v>5</v>
      </c>
      <c r="K23" s="2">
        <f t="shared" si="0"/>
        <v>14200000</v>
      </c>
      <c r="L23" s="5"/>
      <c r="N23" s="2">
        <f t="shared" si="1"/>
        <v>0</v>
      </c>
      <c r="O23" s="7" t="s">
        <v>29</v>
      </c>
      <c r="P23">
        <v>5</v>
      </c>
    </row>
    <row r="24" spans="1:16" ht="15.75" customHeight="1" x14ac:dyDescent="0.2">
      <c r="A24">
        <v>3</v>
      </c>
      <c r="B24" s="3">
        <v>45813</v>
      </c>
      <c r="C24">
        <v>13</v>
      </c>
      <c r="D24">
        <f>AVERAGE(24,23,25,26)</f>
        <v>24.5</v>
      </c>
      <c r="E24">
        <f>AVERAGE(13,13,13,11)</f>
        <v>12.5</v>
      </c>
      <c r="H24">
        <v>12.5</v>
      </c>
      <c r="I24">
        <v>174</v>
      </c>
      <c r="J24">
        <v>5</v>
      </c>
      <c r="K24" s="2">
        <f t="shared" si="0"/>
        <v>17400000</v>
      </c>
      <c r="L24" s="5"/>
      <c r="N24" s="2">
        <f t="shared" si="1"/>
        <v>0</v>
      </c>
      <c r="O24" s="7" t="s">
        <v>28</v>
      </c>
      <c r="P24">
        <v>5</v>
      </c>
    </row>
    <row r="25" spans="1:16" ht="15.75" customHeight="1" x14ac:dyDescent="0.2">
      <c r="A25">
        <v>3</v>
      </c>
      <c r="B25" s="3">
        <v>45813</v>
      </c>
      <c r="C25">
        <v>14</v>
      </c>
      <c r="D25">
        <f>AVERAGE(21,23,25,26)</f>
        <v>23.75</v>
      </c>
      <c r="E25">
        <f>AVERAGE(14,9,18,14)</f>
        <v>13.75</v>
      </c>
      <c r="H25">
        <v>14.25</v>
      </c>
      <c r="I25">
        <v>219</v>
      </c>
      <c r="J25">
        <v>5</v>
      </c>
      <c r="K25" s="2">
        <f t="shared" si="0"/>
        <v>21900000</v>
      </c>
      <c r="L25" s="5"/>
      <c r="N25" s="2">
        <f t="shared" si="1"/>
        <v>0</v>
      </c>
      <c r="O25" s="7" t="s">
        <v>28</v>
      </c>
      <c r="P25">
        <v>5</v>
      </c>
    </row>
    <row r="26" spans="1:16" ht="15.75" customHeight="1" x14ac:dyDescent="0.2">
      <c r="A26">
        <v>3</v>
      </c>
      <c r="B26" s="3">
        <v>45813</v>
      </c>
      <c r="C26">
        <v>15</v>
      </c>
      <c r="D26">
        <f>AVERAGE(34,28,27,25)</f>
        <v>28.5</v>
      </c>
      <c r="E26">
        <f>AVERAGE(14,10,12,10)</f>
        <v>11.5</v>
      </c>
      <c r="H26">
        <v>12.5</v>
      </c>
      <c r="I26">
        <v>154</v>
      </c>
      <c r="J26">
        <v>5</v>
      </c>
      <c r="K26" s="2">
        <f t="shared" si="0"/>
        <v>15400000</v>
      </c>
      <c r="L26" s="5"/>
      <c r="N26" s="2">
        <f t="shared" si="1"/>
        <v>0</v>
      </c>
      <c r="O26" s="7" t="s">
        <v>28</v>
      </c>
      <c r="P26">
        <v>5</v>
      </c>
    </row>
    <row r="27" spans="1:16" ht="15.75" customHeight="1" x14ac:dyDescent="0.2">
      <c r="A27">
        <v>3</v>
      </c>
      <c r="B27" s="3">
        <v>45813</v>
      </c>
      <c r="C27">
        <v>18</v>
      </c>
      <c r="D27">
        <f>AVERAGE(22,24,25,25)</f>
        <v>24</v>
      </c>
      <c r="E27">
        <f>AVERAGE(14,12,10,11)</f>
        <v>11.75</v>
      </c>
      <c r="H27">
        <v>13.5</v>
      </c>
      <c r="I27">
        <v>69</v>
      </c>
      <c r="J27">
        <v>5</v>
      </c>
      <c r="K27" s="2">
        <f t="shared" si="0"/>
        <v>6900000</v>
      </c>
      <c r="L27" s="5"/>
      <c r="N27" s="2">
        <f t="shared" si="1"/>
        <v>0</v>
      </c>
      <c r="O27" s="7" t="s">
        <v>28</v>
      </c>
      <c r="P27">
        <v>5</v>
      </c>
    </row>
    <row r="28" spans="1:16" ht="15.75" customHeight="1" x14ac:dyDescent="0.2">
      <c r="A28">
        <v>3</v>
      </c>
      <c r="B28" s="3">
        <v>45813</v>
      </c>
      <c r="C28">
        <v>19</v>
      </c>
      <c r="D28">
        <f>AVERAGE(23,24,24,24)</f>
        <v>23.75</v>
      </c>
      <c r="E28">
        <f>AVERAGE(13,14,9,10)</f>
        <v>11.5</v>
      </c>
      <c r="H28">
        <v>12</v>
      </c>
      <c r="I28">
        <v>202</v>
      </c>
      <c r="J28">
        <v>5</v>
      </c>
      <c r="K28" s="2">
        <f t="shared" si="0"/>
        <v>20200000</v>
      </c>
      <c r="L28" s="5"/>
      <c r="N28" s="2">
        <f t="shared" si="1"/>
        <v>0</v>
      </c>
      <c r="O28" s="7" t="s">
        <v>28</v>
      </c>
      <c r="P28">
        <v>5</v>
      </c>
    </row>
    <row r="29" spans="1:16" ht="15.75" customHeight="1" x14ac:dyDescent="0.2">
      <c r="A29">
        <v>3</v>
      </c>
      <c r="B29" s="3">
        <v>45813</v>
      </c>
      <c r="C29">
        <v>23</v>
      </c>
      <c r="D29">
        <f>AVERAGE(25,26,26,25)</f>
        <v>25.5</v>
      </c>
      <c r="E29">
        <f>AVERAGE(8,11,8,10)</f>
        <v>9.25</v>
      </c>
      <c r="H29">
        <v>9.25</v>
      </c>
      <c r="I29">
        <v>168</v>
      </c>
      <c r="J29">
        <v>5</v>
      </c>
      <c r="K29" s="2">
        <f t="shared" si="0"/>
        <v>16800000</v>
      </c>
      <c r="L29" s="5"/>
      <c r="N29" s="2">
        <f t="shared" si="1"/>
        <v>0</v>
      </c>
      <c r="O29" s="7" t="s">
        <v>29</v>
      </c>
      <c r="P29">
        <v>5</v>
      </c>
    </row>
    <row r="30" spans="1:16" ht="15.75" customHeight="1" x14ac:dyDescent="0.2">
      <c r="A30">
        <v>3</v>
      </c>
      <c r="B30" s="3">
        <v>45813</v>
      </c>
      <c r="C30">
        <v>24</v>
      </c>
      <c r="D30">
        <f>AVERAGE(22,23,26,22)</f>
        <v>23.25</v>
      </c>
      <c r="E30">
        <f>AVERAGE(12,11,13,11)</f>
        <v>11.75</v>
      </c>
      <c r="H30">
        <v>12.25</v>
      </c>
      <c r="I30">
        <v>105</v>
      </c>
      <c r="J30">
        <v>5</v>
      </c>
      <c r="K30" s="2">
        <f t="shared" si="0"/>
        <v>10500000</v>
      </c>
      <c r="L30" s="5"/>
      <c r="N30" s="2">
        <f t="shared" si="1"/>
        <v>0</v>
      </c>
      <c r="O30" s="7" t="s">
        <v>29</v>
      </c>
      <c r="P30">
        <v>5</v>
      </c>
    </row>
    <row r="31" spans="1:16" ht="15.75" customHeight="1" x14ac:dyDescent="0.2">
      <c r="A31">
        <v>3</v>
      </c>
      <c r="B31" s="3">
        <v>45813</v>
      </c>
      <c r="C31">
        <v>25</v>
      </c>
      <c r="D31">
        <f>AVERAGE(22,24,25,23)</f>
        <v>23.5</v>
      </c>
      <c r="E31">
        <f>AVERAGE(11,7,4,12)</f>
        <v>8.5</v>
      </c>
      <c r="H31">
        <v>10</v>
      </c>
      <c r="I31">
        <v>168</v>
      </c>
      <c r="J31">
        <v>5</v>
      </c>
      <c r="K31" s="2">
        <f t="shared" si="0"/>
        <v>16800000</v>
      </c>
      <c r="L31" s="5"/>
      <c r="N31" s="2">
        <f t="shared" si="1"/>
        <v>0</v>
      </c>
      <c r="O31" s="7" t="s">
        <v>29</v>
      </c>
      <c r="P31">
        <v>5</v>
      </c>
    </row>
    <row r="32" spans="1:16" ht="15.75" customHeight="1" x14ac:dyDescent="0.2">
      <c r="A32">
        <v>3</v>
      </c>
      <c r="B32" s="3">
        <v>45813</v>
      </c>
      <c r="C32">
        <v>27</v>
      </c>
      <c r="D32">
        <f>AVERAGE(23,26,28,29)</f>
        <v>26.5</v>
      </c>
      <c r="E32">
        <f>AVERAGE(13,15,4,10)</f>
        <v>10.5</v>
      </c>
      <c r="H32">
        <v>10.5</v>
      </c>
      <c r="I32">
        <v>156</v>
      </c>
      <c r="J32">
        <v>5</v>
      </c>
      <c r="K32" s="2">
        <f t="shared" si="0"/>
        <v>15600000</v>
      </c>
      <c r="L32" s="5"/>
      <c r="N32" s="2">
        <f t="shared" si="1"/>
        <v>0</v>
      </c>
      <c r="O32" s="7" t="s">
        <v>28</v>
      </c>
      <c r="P32">
        <v>5</v>
      </c>
    </row>
    <row r="33" spans="1:16" ht="15.75" customHeight="1" x14ac:dyDescent="0.2">
      <c r="A33">
        <v>3</v>
      </c>
      <c r="B33" s="3">
        <v>45813</v>
      </c>
      <c r="C33">
        <v>28</v>
      </c>
      <c r="D33">
        <f>AVERAGE(25,24,27,28)</f>
        <v>26</v>
      </c>
      <c r="E33">
        <f>AVERAGE(11,11,12,9)</f>
        <v>10.75</v>
      </c>
      <c r="H33">
        <v>11</v>
      </c>
      <c r="I33">
        <v>183</v>
      </c>
      <c r="J33">
        <v>5</v>
      </c>
      <c r="K33" s="2">
        <f t="shared" si="0"/>
        <v>18300000</v>
      </c>
      <c r="L33" s="5"/>
      <c r="N33" s="2">
        <f t="shared" si="1"/>
        <v>0</v>
      </c>
      <c r="O33" s="7" t="s">
        <v>29</v>
      </c>
      <c r="P33">
        <v>5</v>
      </c>
    </row>
    <row r="34" spans="1:16" ht="15.75" customHeight="1" x14ac:dyDescent="0.2">
      <c r="A34">
        <v>3</v>
      </c>
      <c r="B34" s="3">
        <v>45813</v>
      </c>
      <c r="C34">
        <v>30</v>
      </c>
      <c r="D34">
        <f>AVERAGE(25,26,22,24)</f>
        <v>24.25</v>
      </c>
      <c r="E34">
        <f>AVERAGE(13,8,12,10)</f>
        <v>10.75</v>
      </c>
      <c r="H34">
        <v>11.5</v>
      </c>
      <c r="I34">
        <v>149</v>
      </c>
      <c r="J34">
        <v>5</v>
      </c>
      <c r="K34" s="2">
        <f t="shared" si="0"/>
        <v>14900000</v>
      </c>
      <c r="L34" s="5"/>
      <c r="N34" s="2">
        <f t="shared" si="1"/>
        <v>0</v>
      </c>
      <c r="O34" s="7" t="s">
        <v>29</v>
      </c>
      <c r="P34">
        <v>5</v>
      </c>
    </row>
    <row r="35" spans="1:16" ht="15.75" customHeight="1" x14ac:dyDescent="0.2">
      <c r="A35">
        <v>3</v>
      </c>
      <c r="B35" s="3">
        <v>45813</v>
      </c>
      <c r="C35">
        <v>32</v>
      </c>
      <c r="D35">
        <f>AVERAGE(22,29,29,23)</f>
        <v>25.75</v>
      </c>
      <c r="E35">
        <f>AVERAGE(13,9,10,7)</f>
        <v>9.75</v>
      </c>
      <c r="H35">
        <v>10.5</v>
      </c>
      <c r="I35">
        <v>174</v>
      </c>
      <c r="J35">
        <v>5</v>
      </c>
      <c r="K35" s="2">
        <f t="shared" si="0"/>
        <v>17400000</v>
      </c>
      <c r="L35" s="5"/>
      <c r="N35" s="2">
        <f t="shared" si="1"/>
        <v>0</v>
      </c>
      <c r="O35" s="7" t="s">
        <v>28</v>
      </c>
      <c r="P35">
        <v>5</v>
      </c>
    </row>
    <row r="36" spans="1:16" ht="15.75" customHeight="1" x14ac:dyDescent="0.2">
      <c r="A36">
        <v>3</v>
      </c>
      <c r="B36" s="3">
        <v>45813</v>
      </c>
      <c r="C36">
        <v>34</v>
      </c>
      <c r="D36">
        <f>AVERAGE(23,24,26,24)</f>
        <v>24.25</v>
      </c>
      <c r="E36">
        <f>AVERAGE(17,13,9,5)</f>
        <v>11</v>
      </c>
      <c r="H36">
        <v>12</v>
      </c>
      <c r="I36">
        <v>173</v>
      </c>
      <c r="J36">
        <v>5</v>
      </c>
      <c r="K36" s="2">
        <f t="shared" si="0"/>
        <v>17300000</v>
      </c>
      <c r="L36" s="5"/>
      <c r="N36" s="2">
        <f t="shared" si="1"/>
        <v>0</v>
      </c>
      <c r="O36" s="7" t="s">
        <v>29</v>
      </c>
      <c r="P36">
        <v>5</v>
      </c>
    </row>
    <row r="37" spans="1:16" ht="15.75" customHeight="1" x14ac:dyDescent="0.2">
      <c r="A37">
        <v>3</v>
      </c>
      <c r="B37" s="3">
        <v>45813</v>
      </c>
      <c r="C37">
        <v>37</v>
      </c>
      <c r="D37">
        <f>AVERAGE(24,25,25,23)</f>
        <v>24.25</v>
      </c>
      <c r="E37">
        <f>AVERAGE(11,18,15,19)</f>
        <v>15.75</v>
      </c>
      <c r="H37">
        <v>16.5</v>
      </c>
      <c r="I37">
        <v>152</v>
      </c>
      <c r="J37">
        <v>5</v>
      </c>
      <c r="K37" s="2">
        <f t="shared" si="0"/>
        <v>15200000</v>
      </c>
      <c r="L37" s="5"/>
      <c r="N37" s="2">
        <f t="shared" si="1"/>
        <v>0</v>
      </c>
      <c r="O37" s="7" t="s">
        <v>28</v>
      </c>
      <c r="P37">
        <v>5</v>
      </c>
    </row>
    <row r="38" spans="1:16" ht="15.75" customHeight="1" x14ac:dyDescent="0.2">
      <c r="A38">
        <v>3</v>
      </c>
      <c r="B38" s="3">
        <v>45813</v>
      </c>
      <c r="C38">
        <v>38</v>
      </c>
      <c r="D38">
        <f>AVERAGE(24,22,23,23)</f>
        <v>23</v>
      </c>
      <c r="E38">
        <f>AVERAGE(7,9,12,9)</f>
        <v>9.25</v>
      </c>
      <c r="H38">
        <v>10.75</v>
      </c>
      <c r="I38">
        <v>157</v>
      </c>
      <c r="J38">
        <v>5</v>
      </c>
      <c r="K38" s="2">
        <f t="shared" si="0"/>
        <v>15700000</v>
      </c>
      <c r="L38" s="5"/>
      <c r="N38" s="2">
        <f t="shared" si="1"/>
        <v>0</v>
      </c>
      <c r="O38" s="7" t="s">
        <v>28</v>
      </c>
      <c r="P38">
        <v>5</v>
      </c>
    </row>
    <row r="39" spans="1:16" ht="15.75" customHeight="1" x14ac:dyDescent="0.2">
      <c r="A39">
        <v>3</v>
      </c>
      <c r="B39" s="3">
        <v>45813</v>
      </c>
      <c r="C39">
        <v>39</v>
      </c>
      <c r="D39">
        <f>AVERAGE(22,26,27,28)</f>
        <v>25.75</v>
      </c>
      <c r="E39">
        <f>AVERAGE(6,11,9,3)</f>
        <v>7.25</v>
      </c>
      <c r="H39">
        <v>7.5</v>
      </c>
      <c r="I39">
        <v>198</v>
      </c>
      <c r="J39">
        <v>5</v>
      </c>
      <c r="K39" s="2">
        <f t="shared" si="0"/>
        <v>19800000</v>
      </c>
      <c r="L39" s="5"/>
      <c r="N39" s="2">
        <f t="shared" si="1"/>
        <v>0</v>
      </c>
      <c r="O39" s="7" t="s">
        <v>30</v>
      </c>
      <c r="P39">
        <v>5</v>
      </c>
    </row>
    <row r="40" spans="1:16" ht="15.75" customHeight="1" x14ac:dyDescent="0.2">
      <c r="A40">
        <v>4</v>
      </c>
      <c r="B40" s="3">
        <v>45827</v>
      </c>
      <c r="C40" t="s">
        <v>41</v>
      </c>
      <c r="K40" s="2">
        <f t="shared" si="0"/>
        <v>0</v>
      </c>
      <c r="N40" s="2">
        <f t="shared" si="1"/>
        <v>0</v>
      </c>
    </row>
    <row r="41" spans="1:16" ht="15.75" customHeight="1" x14ac:dyDescent="0.2">
      <c r="A41">
        <v>4</v>
      </c>
      <c r="B41" s="3">
        <v>45827</v>
      </c>
      <c r="C41">
        <v>20</v>
      </c>
      <c r="K41" s="2">
        <f t="shared" si="0"/>
        <v>0</v>
      </c>
      <c r="N41" s="2">
        <f t="shared" si="1"/>
        <v>0</v>
      </c>
    </row>
    <row r="42" spans="1:16" ht="15.75" customHeight="1" x14ac:dyDescent="0.2">
      <c r="A42">
        <v>4</v>
      </c>
      <c r="B42" s="3">
        <v>45827</v>
      </c>
      <c r="C42">
        <v>29</v>
      </c>
      <c r="K42" s="2">
        <f t="shared" si="0"/>
        <v>0</v>
      </c>
      <c r="N42" s="2">
        <f t="shared" si="1"/>
        <v>0</v>
      </c>
    </row>
    <row r="43" spans="1:16" ht="15.75" customHeight="1" x14ac:dyDescent="0.2">
      <c r="A43">
        <v>4</v>
      </c>
      <c r="B43" s="3">
        <v>45827</v>
      </c>
      <c r="C43">
        <v>33</v>
      </c>
      <c r="K43" s="2">
        <f t="shared" si="0"/>
        <v>0</v>
      </c>
      <c r="N43" s="2">
        <f t="shared" si="1"/>
        <v>0</v>
      </c>
    </row>
    <row r="44" spans="1:16" ht="15.75" customHeight="1" x14ac:dyDescent="0.2">
      <c r="A44">
        <v>4</v>
      </c>
      <c r="B44" s="3">
        <v>45827</v>
      </c>
      <c r="C44">
        <v>35</v>
      </c>
      <c r="K44" s="2">
        <f t="shared" si="0"/>
        <v>0</v>
      </c>
      <c r="N44" s="2">
        <f t="shared" si="1"/>
        <v>0</v>
      </c>
    </row>
    <row r="45" spans="1:16" ht="15.75" customHeight="1" x14ac:dyDescent="0.2">
      <c r="A45">
        <v>4</v>
      </c>
      <c r="B45" s="3">
        <v>45827</v>
      </c>
      <c r="C45">
        <v>40</v>
      </c>
      <c r="K45" s="2">
        <f t="shared" si="0"/>
        <v>0</v>
      </c>
      <c r="N45" s="2">
        <f t="shared" si="1"/>
        <v>0</v>
      </c>
    </row>
    <row r="46" spans="1:16" ht="15.75" customHeight="1" x14ac:dyDescent="0.2">
      <c r="K46" s="2">
        <f t="shared" si="0"/>
        <v>0</v>
      </c>
      <c r="N46" s="2">
        <f t="shared" si="1"/>
        <v>0</v>
      </c>
    </row>
    <row r="47" spans="1:16" ht="15.75" customHeight="1" x14ac:dyDescent="0.2">
      <c r="K47" s="2">
        <f t="shared" si="0"/>
        <v>0</v>
      </c>
      <c r="N47" s="2">
        <f t="shared" si="1"/>
        <v>0</v>
      </c>
    </row>
    <row r="48" spans="1:16" ht="15.75" customHeight="1" x14ac:dyDescent="0.2">
      <c r="K48" s="2">
        <f t="shared" si="0"/>
        <v>0</v>
      </c>
      <c r="N48" s="2">
        <f t="shared" si="1"/>
        <v>0</v>
      </c>
    </row>
    <row r="49" spans="11:14" ht="15.75" customHeight="1" x14ac:dyDescent="0.2">
      <c r="K49" s="2">
        <f t="shared" si="0"/>
        <v>0</v>
      </c>
      <c r="N49" s="2">
        <f t="shared" si="1"/>
        <v>0</v>
      </c>
    </row>
    <row r="50" spans="11:14" ht="15.75" customHeight="1" x14ac:dyDescent="0.2">
      <c r="K50" s="2">
        <f t="shared" si="0"/>
        <v>0</v>
      </c>
      <c r="N50" s="2">
        <f t="shared" si="1"/>
        <v>0</v>
      </c>
    </row>
    <row r="51" spans="11:14" ht="15.75" customHeight="1" x14ac:dyDescent="0.2">
      <c r="K51" s="2">
        <f t="shared" si="0"/>
        <v>0</v>
      </c>
      <c r="N51" s="2">
        <f t="shared" si="1"/>
        <v>0</v>
      </c>
    </row>
    <row r="52" spans="11:14" ht="15.75" customHeight="1" x14ac:dyDescent="0.2">
      <c r="K52" s="2">
        <f t="shared" si="0"/>
        <v>0</v>
      </c>
      <c r="N52" s="2">
        <f t="shared" si="1"/>
        <v>0</v>
      </c>
    </row>
    <row r="53" spans="11:14" ht="15.75" customHeight="1" x14ac:dyDescent="0.2">
      <c r="K53" s="2">
        <f t="shared" si="0"/>
        <v>0</v>
      </c>
      <c r="N53" s="2">
        <f t="shared" si="1"/>
        <v>0</v>
      </c>
    </row>
    <row r="54" spans="11:14" ht="15.75" customHeight="1" x14ac:dyDescent="0.2">
      <c r="K54" s="2">
        <f t="shared" si="0"/>
        <v>0</v>
      </c>
      <c r="N54" s="2">
        <f t="shared" si="1"/>
        <v>0</v>
      </c>
    </row>
    <row r="55" spans="11:14" ht="15.75" customHeight="1" x14ac:dyDescent="0.2">
      <c r="K55" s="2">
        <f t="shared" si="0"/>
        <v>0</v>
      </c>
      <c r="N55" s="2">
        <f t="shared" si="1"/>
        <v>0</v>
      </c>
    </row>
    <row r="56" spans="11:14" ht="15.75" customHeight="1" x14ac:dyDescent="0.2">
      <c r="K56" s="2">
        <f t="shared" si="0"/>
        <v>0</v>
      </c>
      <c r="N56" s="2">
        <f t="shared" si="1"/>
        <v>0</v>
      </c>
    </row>
    <row r="57" spans="11:14" ht="15.75" customHeight="1" x14ac:dyDescent="0.2">
      <c r="K57" s="2">
        <f t="shared" si="0"/>
        <v>0</v>
      </c>
      <c r="N57" s="2">
        <f t="shared" si="1"/>
        <v>0</v>
      </c>
    </row>
    <row r="58" spans="11:14" ht="15.75" customHeight="1" x14ac:dyDescent="0.2">
      <c r="K58" s="2">
        <f t="shared" si="0"/>
        <v>0</v>
      </c>
      <c r="N58" s="2">
        <f t="shared" si="1"/>
        <v>0</v>
      </c>
    </row>
    <row r="59" spans="11:14" ht="15.75" customHeight="1" x14ac:dyDescent="0.2">
      <c r="K59" s="2">
        <f t="shared" si="0"/>
        <v>0</v>
      </c>
      <c r="N59" s="2">
        <f t="shared" si="1"/>
        <v>0</v>
      </c>
    </row>
    <row r="60" spans="11:14" ht="15.75" customHeight="1" x14ac:dyDescent="0.2">
      <c r="K60" s="2">
        <f t="shared" si="0"/>
        <v>0</v>
      </c>
      <c r="N60" s="2">
        <f t="shared" si="1"/>
        <v>0</v>
      </c>
    </row>
    <row r="61" spans="11:14" ht="15.75" customHeight="1" x14ac:dyDescent="0.2">
      <c r="K61" s="2">
        <f t="shared" si="0"/>
        <v>0</v>
      </c>
      <c r="N61" s="2">
        <f t="shared" si="1"/>
        <v>0</v>
      </c>
    </row>
    <row r="62" spans="11:14" ht="15.75" customHeight="1" x14ac:dyDescent="0.2">
      <c r="K62" s="2">
        <f t="shared" si="0"/>
        <v>0</v>
      </c>
      <c r="N62" s="2">
        <f t="shared" si="1"/>
        <v>0</v>
      </c>
    </row>
    <row r="63" spans="11:14" ht="15.75" customHeight="1" x14ac:dyDescent="0.2">
      <c r="K63" s="2">
        <f t="shared" si="0"/>
        <v>0</v>
      </c>
      <c r="N63" s="2">
        <f t="shared" si="1"/>
        <v>0</v>
      </c>
    </row>
    <row r="64" spans="11:14" ht="15.75" customHeight="1" x14ac:dyDescent="0.2">
      <c r="K64" s="2">
        <f t="shared" si="0"/>
        <v>0</v>
      </c>
      <c r="N64" s="2">
        <f t="shared" si="1"/>
        <v>0</v>
      </c>
    </row>
    <row r="65" spans="11:14" ht="15.75" customHeight="1" x14ac:dyDescent="0.2">
      <c r="K65" s="2">
        <f t="shared" si="0"/>
        <v>0</v>
      </c>
      <c r="N65" s="2">
        <f t="shared" si="1"/>
        <v>0</v>
      </c>
    </row>
    <row r="66" spans="11:14" ht="15.75" customHeight="1" x14ac:dyDescent="0.2">
      <c r="K66" s="2">
        <f t="shared" si="0"/>
        <v>0</v>
      </c>
      <c r="N66" s="2">
        <f t="shared" si="1"/>
        <v>0</v>
      </c>
    </row>
    <row r="67" spans="11:14" ht="15.75" customHeight="1" x14ac:dyDescent="0.2">
      <c r="K67" s="2">
        <f t="shared" si="0"/>
        <v>0</v>
      </c>
      <c r="N67" s="2">
        <f t="shared" si="1"/>
        <v>0</v>
      </c>
    </row>
    <row r="68" spans="11:14" ht="15.75" customHeight="1" x14ac:dyDescent="0.2">
      <c r="K68" s="2">
        <f t="shared" si="0"/>
        <v>0</v>
      </c>
      <c r="N68" s="2">
        <f t="shared" si="1"/>
        <v>0</v>
      </c>
    </row>
    <row r="69" spans="11:14" ht="15.75" customHeight="1" x14ac:dyDescent="0.2">
      <c r="K69" s="2">
        <f t="shared" si="0"/>
        <v>0</v>
      </c>
      <c r="N69" s="2">
        <f t="shared" si="1"/>
        <v>0</v>
      </c>
    </row>
    <row r="70" spans="11:14" ht="15.75" customHeight="1" x14ac:dyDescent="0.2">
      <c r="K70" s="2">
        <f t="shared" si="0"/>
        <v>0</v>
      </c>
      <c r="N70" s="2">
        <f t="shared" si="1"/>
        <v>0</v>
      </c>
    </row>
    <row r="71" spans="11:14" ht="15.75" customHeight="1" x14ac:dyDescent="0.2">
      <c r="K71" s="2">
        <f t="shared" si="0"/>
        <v>0</v>
      </c>
      <c r="N71" s="2">
        <f t="shared" si="1"/>
        <v>0</v>
      </c>
    </row>
    <row r="72" spans="11:14" ht="15.75" customHeight="1" x14ac:dyDescent="0.2">
      <c r="K72" s="2">
        <f t="shared" si="0"/>
        <v>0</v>
      </c>
      <c r="N72" s="2">
        <f t="shared" si="1"/>
        <v>0</v>
      </c>
    </row>
    <row r="73" spans="11:14" ht="15.75" customHeight="1" x14ac:dyDescent="0.2">
      <c r="K73" s="2">
        <f t="shared" si="0"/>
        <v>0</v>
      </c>
      <c r="N73" s="2">
        <f t="shared" si="1"/>
        <v>0</v>
      </c>
    </row>
    <row r="74" spans="11:14" ht="15.75" customHeight="1" x14ac:dyDescent="0.2">
      <c r="K74" s="2">
        <f t="shared" si="0"/>
        <v>0</v>
      </c>
      <c r="N74" s="2">
        <f t="shared" si="1"/>
        <v>0</v>
      </c>
    </row>
    <row r="75" spans="11:14" ht="15.75" customHeight="1" x14ac:dyDescent="0.2">
      <c r="K75" s="2">
        <f t="shared" si="0"/>
        <v>0</v>
      </c>
      <c r="N75" s="2">
        <f t="shared" si="1"/>
        <v>0</v>
      </c>
    </row>
    <row r="76" spans="11:14" ht="15.75" customHeight="1" x14ac:dyDescent="0.2">
      <c r="K76" s="2">
        <f t="shared" si="0"/>
        <v>0</v>
      </c>
      <c r="N76" s="2">
        <f t="shared" si="1"/>
        <v>0</v>
      </c>
    </row>
    <row r="77" spans="11:14" ht="15.75" customHeight="1" x14ac:dyDescent="0.2">
      <c r="K77" s="2">
        <f t="shared" si="0"/>
        <v>0</v>
      </c>
      <c r="N77" s="2">
        <f t="shared" si="1"/>
        <v>0</v>
      </c>
    </row>
    <row r="78" spans="11:14" ht="15.75" customHeight="1" x14ac:dyDescent="0.2">
      <c r="K78" s="2">
        <f t="shared" si="0"/>
        <v>0</v>
      </c>
      <c r="N78" s="2">
        <f t="shared" si="1"/>
        <v>0</v>
      </c>
    </row>
    <row r="79" spans="11:14" ht="15.75" customHeight="1" x14ac:dyDescent="0.2">
      <c r="K79" s="2">
        <f t="shared" si="0"/>
        <v>0</v>
      </c>
      <c r="N79" s="2">
        <f t="shared" si="1"/>
        <v>0</v>
      </c>
    </row>
    <row r="80" spans="11:14" ht="15.75" customHeight="1" x14ac:dyDescent="0.2">
      <c r="K80" s="2">
        <f t="shared" si="0"/>
        <v>0</v>
      </c>
      <c r="N80" s="2">
        <f t="shared" si="1"/>
        <v>0</v>
      </c>
    </row>
    <row r="81" spans="11:14" ht="15.75" customHeight="1" x14ac:dyDescent="0.2">
      <c r="K81" s="2">
        <f t="shared" si="0"/>
        <v>0</v>
      </c>
      <c r="N81" s="2">
        <f t="shared" si="1"/>
        <v>0</v>
      </c>
    </row>
    <row r="82" spans="11:14" ht="15.75" customHeight="1" x14ac:dyDescent="0.2">
      <c r="K82" s="2">
        <f t="shared" si="0"/>
        <v>0</v>
      </c>
      <c r="N82" s="2">
        <f t="shared" si="1"/>
        <v>0</v>
      </c>
    </row>
    <row r="83" spans="11:14" ht="15.75" customHeight="1" x14ac:dyDescent="0.2">
      <c r="K83" s="2">
        <f t="shared" si="0"/>
        <v>0</v>
      </c>
      <c r="N83" s="2">
        <f t="shared" si="1"/>
        <v>0</v>
      </c>
    </row>
    <row r="84" spans="11:14" ht="15.75" customHeight="1" x14ac:dyDescent="0.2">
      <c r="K84" s="2">
        <f t="shared" si="0"/>
        <v>0</v>
      </c>
      <c r="N84" s="2">
        <f t="shared" si="1"/>
        <v>0</v>
      </c>
    </row>
    <row r="85" spans="11:14" ht="15.75" customHeight="1" x14ac:dyDescent="0.2">
      <c r="K85" s="2">
        <f t="shared" si="0"/>
        <v>0</v>
      </c>
      <c r="N85" s="2">
        <f t="shared" si="1"/>
        <v>0</v>
      </c>
    </row>
    <row r="86" spans="11:14" ht="15.75" customHeight="1" x14ac:dyDescent="0.2">
      <c r="K86" s="2">
        <f t="shared" si="0"/>
        <v>0</v>
      </c>
      <c r="N86" s="2">
        <f t="shared" si="1"/>
        <v>0</v>
      </c>
    </row>
    <row r="87" spans="11:14" ht="15.75" customHeight="1" x14ac:dyDescent="0.2">
      <c r="K87" s="2">
        <f t="shared" si="0"/>
        <v>0</v>
      </c>
      <c r="N87" s="2">
        <f t="shared" si="1"/>
        <v>0</v>
      </c>
    </row>
    <row r="88" spans="11:14" ht="15.75" customHeight="1" x14ac:dyDescent="0.2">
      <c r="K88" s="2">
        <f t="shared" si="0"/>
        <v>0</v>
      </c>
      <c r="N88" s="2">
        <f t="shared" si="1"/>
        <v>0</v>
      </c>
    </row>
    <row r="89" spans="11:14" ht="15.75" customHeight="1" x14ac:dyDescent="0.2">
      <c r="K89" s="2">
        <f t="shared" si="0"/>
        <v>0</v>
      </c>
      <c r="N89" s="2">
        <f t="shared" si="1"/>
        <v>0</v>
      </c>
    </row>
    <row r="90" spans="11:14" ht="15.75" customHeight="1" x14ac:dyDescent="0.2">
      <c r="K90" s="2">
        <f t="shared" si="0"/>
        <v>0</v>
      </c>
      <c r="N90" s="2">
        <f t="shared" si="1"/>
        <v>0</v>
      </c>
    </row>
    <row r="91" spans="11:14" ht="15.75" customHeight="1" x14ac:dyDescent="0.2">
      <c r="K91" s="2">
        <f t="shared" si="0"/>
        <v>0</v>
      </c>
      <c r="N91" s="2">
        <f t="shared" si="1"/>
        <v>0</v>
      </c>
    </row>
    <row r="92" spans="11:14" ht="15.75" customHeight="1" x14ac:dyDescent="0.2">
      <c r="K92" s="2">
        <f t="shared" si="0"/>
        <v>0</v>
      </c>
      <c r="N92" s="2">
        <f t="shared" si="1"/>
        <v>0</v>
      </c>
    </row>
    <row r="93" spans="11:14" ht="15.75" customHeight="1" x14ac:dyDescent="0.2">
      <c r="K93" s="2">
        <f t="shared" si="0"/>
        <v>0</v>
      </c>
      <c r="N93" s="2">
        <f t="shared" si="1"/>
        <v>0</v>
      </c>
    </row>
    <row r="94" spans="11:14" ht="15.75" customHeight="1" x14ac:dyDescent="0.2">
      <c r="K94" s="2">
        <f t="shared" si="0"/>
        <v>0</v>
      </c>
      <c r="N94" s="2">
        <f t="shared" si="1"/>
        <v>0</v>
      </c>
    </row>
    <row r="95" spans="11:14" ht="15.75" customHeight="1" x14ac:dyDescent="0.2">
      <c r="K95" s="2">
        <f t="shared" si="0"/>
        <v>0</v>
      </c>
      <c r="N95" s="2">
        <f t="shared" si="1"/>
        <v>0</v>
      </c>
    </row>
    <row r="96" spans="11:14" ht="15.75" customHeight="1" x14ac:dyDescent="0.2">
      <c r="K96" s="2">
        <f t="shared" si="0"/>
        <v>0</v>
      </c>
      <c r="N96" s="2">
        <f t="shared" si="1"/>
        <v>0</v>
      </c>
    </row>
    <row r="97" spans="11:14" ht="15.75" customHeight="1" x14ac:dyDescent="0.2">
      <c r="K97" s="2">
        <f t="shared" si="0"/>
        <v>0</v>
      </c>
      <c r="N97" s="2">
        <f t="shared" si="1"/>
        <v>0</v>
      </c>
    </row>
    <row r="98" spans="11:14" ht="15.75" customHeight="1" x14ac:dyDescent="0.2">
      <c r="K98" s="2">
        <f t="shared" si="0"/>
        <v>0</v>
      </c>
      <c r="N98" s="2">
        <f t="shared" si="1"/>
        <v>0</v>
      </c>
    </row>
    <row r="99" spans="11:14" ht="15.75" customHeight="1" x14ac:dyDescent="0.2">
      <c r="K99" s="2">
        <f t="shared" si="0"/>
        <v>0</v>
      </c>
      <c r="N99" s="2">
        <f t="shared" si="1"/>
        <v>0</v>
      </c>
    </row>
    <row r="100" spans="11:14" ht="15.75" customHeight="1" x14ac:dyDescent="0.2">
      <c r="K100" s="2">
        <f t="shared" si="0"/>
        <v>0</v>
      </c>
      <c r="N100" s="2">
        <f t="shared" si="1"/>
        <v>0</v>
      </c>
    </row>
    <row r="101" spans="11:14" ht="15.75" customHeight="1" x14ac:dyDescent="0.2">
      <c r="K101" s="2">
        <f t="shared" si="0"/>
        <v>0</v>
      </c>
      <c r="N101" s="2">
        <f t="shared" si="1"/>
        <v>0</v>
      </c>
    </row>
    <row r="102" spans="11:14" ht="15.75" customHeight="1" x14ac:dyDescent="0.2">
      <c r="K102" s="2">
        <f t="shared" si="0"/>
        <v>0</v>
      </c>
      <c r="N102" s="2">
        <f t="shared" si="1"/>
        <v>0</v>
      </c>
    </row>
    <row r="103" spans="11:14" ht="15.75" customHeight="1" x14ac:dyDescent="0.2">
      <c r="K103" s="2"/>
    </row>
    <row r="104" spans="11:14" ht="15.75" customHeight="1" x14ac:dyDescent="0.2">
      <c r="K104" s="2"/>
    </row>
    <row r="105" spans="11:14" ht="15.75" customHeight="1" x14ac:dyDescent="0.2">
      <c r="K105" s="2"/>
    </row>
    <row r="106" spans="11:14" ht="15.75" customHeight="1" x14ac:dyDescent="0.2">
      <c r="K106" s="2"/>
    </row>
    <row r="107" spans="11:14" ht="15.75" customHeight="1" x14ac:dyDescent="0.2">
      <c r="K107" s="2"/>
    </row>
    <row r="108" spans="11:14" ht="15.75" customHeight="1" x14ac:dyDescent="0.2">
      <c r="K108" s="2"/>
    </row>
    <row r="109" spans="11:14" ht="15.75" customHeight="1" x14ac:dyDescent="0.2">
      <c r="K109" s="2"/>
    </row>
    <row r="110" spans="11:14" ht="15.75" customHeight="1" x14ac:dyDescent="0.2">
      <c r="K110" s="2"/>
    </row>
    <row r="111" spans="11:14" ht="15.75" customHeight="1" x14ac:dyDescent="0.2">
      <c r="K111" s="2"/>
    </row>
    <row r="112" spans="11:14" ht="15.75" customHeight="1" x14ac:dyDescent="0.2">
      <c r="K112" s="2"/>
    </row>
    <row r="113" spans="11:11" ht="15.75" customHeight="1" x14ac:dyDescent="0.2">
      <c r="K113" s="2"/>
    </row>
    <row r="114" spans="11:11" ht="15.75" customHeight="1" x14ac:dyDescent="0.2">
      <c r="K114" s="2"/>
    </row>
    <row r="115" spans="11:11" ht="15.75" customHeight="1" x14ac:dyDescent="0.2">
      <c r="K115" s="2"/>
    </row>
    <row r="116" spans="11:11" ht="15.75" customHeight="1" x14ac:dyDescent="0.2">
      <c r="K116" s="2"/>
    </row>
    <row r="117" spans="11:11" ht="15.75" customHeight="1" x14ac:dyDescent="0.2">
      <c r="K117" s="2"/>
    </row>
    <row r="118" spans="11:11" ht="15.75" customHeight="1" x14ac:dyDescent="0.2">
      <c r="K118" s="2"/>
    </row>
    <row r="119" spans="11:11" ht="15.75" customHeight="1" x14ac:dyDescent="0.2">
      <c r="K119" s="2"/>
    </row>
    <row r="120" spans="11:11" ht="15.75" customHeight="1" x14ac:dyDescent="0.2">
      <c r="K120" s="2"/>
    </row>
    <row r="121" spans="11:11" ht="15.75" customHeight="1" x14ac:dyDescent="0.2">
      <c r="K121" s="2"/>
    </row>
    <row r="122" spans="11:11" ht="15.75" customHeight="1" x14ac:dyDescent="0.2">
      <c r="K122" s="2"/>
    </row>
    <row r="123" spans="11:11" ht="15.75" customHeight="1" x14ac:dyDescent="0.2">
      <c r="K123" s="2"/>
    </row>
    <row r="124" spans="11:11" ht="15.75" customHeight="1" x14ac:dyDescent="0.2">
      <c r="K124" s="2"/>
    </row>
    <row r="125" spans="11:11" ht="15.75" customHeight="1" x14ac:dyDescent="0.2">
      <c r="K125" s="2"/>
    </row>
    <row r="126" spans="11:11" ht="15.75" customHeight="1" x14ac:dyDescent="0.2">
      <c r="K126" s="2"/>
    </row>
    <row r="127" spans="11:11" ht="15.75" customHeight="1" x14ac:dyDescent="0.2">
      <c r="K127" s="2"/>
    </row>
    <row r="128" spans="11:11" ht="15.75" customHeight="1" x14ac:dyDescent="0.2">
      <c r="K128" s="2"/>
    </row>
    <row r="129" spans="11:11" ht="15.75" customHeight="1" x14ac:dyDescent="0.2">
      <c r="K129" s="2"/>
    </row>
    <row r="130" spans="11:11" ht="15.75" customHeight="1" x14ac:dyDescent="0.2">
      <c r="K130" s="2"/>
    </row>
    <row r="131" spans="11:11" ht="15.75" customHeight="1" x14ac:dyDescent="0.2">
      <c r="K131" s="2"/>
    </row>
    <row r="132" spans="11:11" ht="15.75" customHeight="1" x14ac:dyDescent="0.2">
      <c r="K132" s="2"/>
    </row>
    <row r="133" spans="11:11" ht="15.75" customHeight="1" x14ac:dyDescent="0.2">
      <c r="K133" s="2"/>
    </row>
    <row r="134" spans="11:11" ht="15.75" customHeight="1" x14ac:dyDescent="0.2">
      <c r="K134" s="2"/>
    </row>
    <row r="135" spans="11:11" ht="15.75" customHeight="1" x14ac:dyDescent="0.2">
      <c r="K135" s="2"/>
    </row>
    <row r="136" spans="11:11" ht="15.75" customHeight="1" x14ac:dyDescent="0.2">
      <c r="K136" s="2"/>
    </row>
    <row r="137" spans="11:11" ht="15.75" customHeight="1" x14ac:dyDescent="0.2">
      <c r="K137" s="2"/>
    </row>
    <row r="138" spans="11:11" ht="15.75" customHeight="1" x14ac:dyDescent="0.2">
      <c r="K138" s="2"/>
    </row>
    <row r="139" spans="11:11" ht="15.75" customHeight="1" x14ac:dyDescent="0.2">
      <c r="K139" s="2"/>
    </row>
    <row r="140" spans="11:11" ht="15.75" customHeight="1" x14ac:dyDescent="0.2">
      <c r="K140" s="2"/>
    </row>
    <row r="141" spans="11:11" ht="15.75" customHeight="1" x14ac:dyDescent="0.2">
      <c r="K141" s="2"/>
    </row>
    <row r="142" spans="11:11" ht="15.75" customHeight="1" x14ac:dyDescent="0.2">
      <c r="K142" s="2"/>
    </row>
    <row r="143" spans="11:11" ht="15.75" customHeight="1" x14ac:dyDescent="0.2">
      <c r="K143" s="2"/>
    </row>
    <row r="144" spans="11:11" ht="15.75" customHeight="1" x14ac:dyDescent="0.2">
      <c r="K144" s="2"/>
    </row>
    <row r="145" spans="11:11" ht="15.75" customHeight="1" x14ac:dyDescent="0.2">
      <c r="K145" s="2"/>
    </row>
    <row r="146" spans="11:11" ht="15.75" customHeight="1" x14ac:dyDescent="0.2">
      <c r="K146" s="2"/>
    </row>
    <row r="147" spans="11:11" ht="15.75" customHeight="1" x14ac:dyDescent="0.2">
      <c r="K147" s="2"/>
    </row>
    <row r="148" spans="11:11" ht="15.75" customHeight="1" x14ac:dyDescent="0.2">
      <c r="K148" s="2"/>
    </row>
    <row r="149" spans="11:11" ht="15.75" customHeight="1" x14ac:dyDescent="0.2">
      <c r="K149" s="2"/>
    </row>
    <row r="150" spans="11:11" ht="15.75" customHeight="1" x14ac:dyDescent="0.2">
      <c r="K150" s="2"/>
    </row>
    <row r="151" spans="11:11" ht="15.75" customHeight="1" x14ac:dyDescent="0.2">
      <c r="K151" s="2"/>
    </row>
    <row r="152" spans="11:11" ht="15.75" customHeight="1" x14ac:dyDescent="0.2">
      <c r="K152" s="2"/>
    </row>
    <row r="153" spans="11:11" ht="15.75" customHeight="1" x14ac:dyDescent="0.2">
      <c r="K153" s="2"/>
    </row>
    <row r="154" spans="11:11" ht="15.75" customHeight="1" x14ac:dyDescent="0.2">
      <c r="K154" s="2"/>
    </row>
    <row r="155" spans="11:11" ht="15.75" customHeight="1" x14ac:dyDescent="0.2">
      <c r="K155" s="2"/>
    </row>
    <row r="156" spans="11:11" ht="15.75" customHeight="1" x14ac:dyDescent="0.2">
      <c r="K156" s="2"/>
    </row>
    <row r="157" spans="11:11" ht="15.75" customHeight="1" x14ac:dyDescent="0.2">
      <c r="K157" s="2"/>
    </row>
    <row r="158" spans="11:11" ht="15.75" customHeight="1" x14ac:dyDescent="0.2">
      <c r="K158" s="2"/>
    </row>
    <row r="159" spans="11:11" ht="15.75" customHeight="1" x14ac:dyDescent="0.2">
      <c r="K159" s="2"/>
    </row>
    <row r="160" spans="11:11" ht="15.75" customHeight="1" x14ac:dyDescent="0.2">
      <c r="K160" s="2"/>
    </row>
    <row r="161" spans="11:11" ht="15.75" customHeight="1" x14ac:dyDescent="0.2">
      <c r="K161" s="2"/>
    </row>
    <row r="162" spans="11:11" ht="15.75" customHeight="1" x14ac:dyDescent="0.2">
      <c r="K162" s="2"/>
    </row>
    <row r="163" spans="11:11" ht="15.75" customHeight="1" x14ac:dyDescent="0.2">
      <c r="K163" s="2"/>
    </row>
    <row r="164" spans="11:11" ht="15.75" customHeight="1" x14ac:dyDescent="0.2">
      <c r="K164" s="2"/>
    </row>
    <row r="165" spans="11:11" ht="15.75" customHeight="1" x14ac:dyDescent="0.2">
      <c r="K165" s="2"/>
    </row>
    <row r="166" spans="11:11" ht="15.75" customHeight="1" x14ac:dyDescent="0.2">
      <c r="K166" s="2"/>
    </row>
    <row r="167" spans="11:11" ht="15.75" customHeight="1" x14ac:dyDescent="0.2">
      <c r="K167" s="2"/>
    </row>
    <row r="168" spans="11:11" ht="15.75" customHeight="1" x14ac:dyDescent="0.2">
      <c r="K168" s="2"/>
    </row>
    <row r="169" spans="11:11" ht="15.75" customHeight="1" x14ac:dyDescent="0.2">
      <c r="K169" s="2"/>
    </row>
    <row r="170" spans="11:11" ht="15.75" customHeight="1" x14ac:dyDescent="0.2">
      <c r="K170" s="2"/>
    </row>
    <row r="171" spans="11:11" ht="15.75" customHeight="1" x14ac:dyDescent="0.2">
      <c r="K171" s="2"/>
    </row>
    <row r="172" spans="11:11" ht="15.75" customHeight="1" x14ac:dyDescent="0.2">
      <c r="K172" s="2"/>
    </row>
    <row r="173" spans="11:11" ht="15.75" customHeight="1" x14ac:dyDescent="0.2">
      <c r="K173" s="2"/>
    </row>
    <row r="174" spans="11:11" ht="15.75" customHeight="1" x14ac:dyDescent="0.2">
      <c r="K174" s="2"/>
    </row>
    <row r="175" spans="11:11" ht="15.75" customHeight="1" x14ac:dyDescent="0.2">
      <c r="K175" s="2"/>
    </row>
    <row r="176" spans="11:11" ht="15.75" customHeight="1" x14ac:dyDescent="0.2">
      <c r="K176" s="2"/>
    </row>
    <row r="177" spans="11:11" ht="15.75" customHeight="1" x14ac:dyDescent="0.2">
      <c r="K177" s="2"/>
    </row>
    <row r="178" spans="11:11" ht="15.75" customHeight="1" x14ac:dyDescent="0.2">
      <c r="K178" s="2"/>
    </row>
    <row r="179" spans="11:11" ht="15.75" customHeight="1" x14ac:dyDescent="0.2">
      <c r="K179" s="2"/>
    </row>
    <row r="180" spans="11:11" ht="15.75" customHeight="1" x14ac:dyDescent="0.2">
      <c r="K180" s="2"/>
    </row>
    <row r="181" spans="11:11" ht="15.75" customHeight="1" x14ac:dyDescent="0.2">
      <c r="K181" s="2"/>
    </row>
    <row r="182" spans="11:11" ht="15.75" customHeight="1" x14ac:dyDescent="0.2">
      <c r="K182" s="2"/>
    </row>
    <row r="183" spans="11:11" ht="15.75" customHeight="1" x14ac:dyDescent="0.2">
      <c r="K183" s="2"/>
    </row>
    <row r="184" spans="11:11" ht="15.75" customHeight="1" x14ac:dyDescent="0.2">
      <c r="K184" s="2"/>
    </row>
    <row r="185" spans="11:11" ht="15.75" customHeight="1" x14ac:dyDescent="0.2">
      <c r="K185" s="2"/>
    </row>
    <row r="186" spans="11:11" ht="15.75" customHeight="1" x14ac:dyDescent="0.2">
      <c r="K186" s="2"/>
    </row>
    <row r="187" spans="11:11" ht="15.75" customHeight="1" x14ac:dyDescent="0.2">
      <c r="K187" s="2"/>
    </row>
    <row r="188" spans="11:11" ht="15.75" customHeight="1" x14ac:dyDescent="0.2">
      <c r="K188" s="2"/>
    </row>
    <row r="189" spans="11:11" ht="15.75" customHeight="1" x14ac:dyDescent="0.2">
      <c r="K189" s="2"/>
    </row>
    <row r="190" spans="11:11" ht="15.75" customHeight="1" x14ac:dyDescent="0.2">
      <c r="K190" s="2"/>
    </row>
    <row r="191" spans="11:11" ht="15.75" customHeight="1" x14ac:dyDescent="0.2">
      <c r="K191" s="2"/>
    </row>
    <row r="192" spans="11:11" ht="15.75" customHeight="1" x14ac:dyDescent="0.2">
      <c r="K192" s="2"/>
    </row>
    <row r="193" spans="11:11" ht="15.75" customHeight="1" x14ac:dyDescent="0.2">
      <c r="K193" s="2"/>
    </row>
    <row r="194" spans="11:11" ht="15.75" customHeight="1" x14ac:dyDescent="0.2">
      <c r="K194" s="2"/>
    </row>
    <row r="195" spans="11:11" ht="15.75" customHeight="1" x14ac:dyDescent="0.2">
      <c r="K195" s="2"/>
    </row>
    <row r="196" spans="11:11" ht="15.75" customHeight="1" x14ac:dyDescent="0.2">
      <c r="K196" s="2"/>
    </row>
    <row r="197" spans="11:11" ht="15.75" customHeight="1" x14ac:dyDescent="0.2">
      <c r="K197" s="2"/>
    </row>
    <row r="198" spans="11:11" ht="15.75" customHeight="1" x14ac:dyDescent="0.2">
      <c r="K198" s="2"/>
    </row>
    <row r="199" spans="11:11" ht="15.75" customHeight="1" x14ac:dyDescent="0.2">
      <c r="K199" s="2"/>
    </row>
    <row r="200" spans="11:11" ht="15.75" customHeight="1" x14ac:dyDescent="0.2">
      <c r="K200" s="2"/>
    </row>
    <row r="201" spans="11:11" ht="15.75" customHeight="1" x14ac:dyDescent="0.2">
      <c r="K201" s="2"/>
    </row>
    <row r="202" spans="11:11" ht="15.75" customHeight="1" x14ac:dyDescent="0.2">
      <c r="K202" s="2"/>
    </row>
    <row r="203" spans="11:11" ht="15.75" customHeight="1" x14ac:dyDescent="0.2">
      <c r="K203" s="2"/>
    </row>
    <row r="204" spans="11:11" ht="15.75" customHeight="1" x14ac:dyDescent="0.2">
      <c r="K204" s="2"/>
    </row>
    <row r="205" spans="11:11" ht="15.75" customHeight="1" x14ac:dyDescent="0.2">
      <c r="K205" s="2"/>
    </row>
    <row r="206" spans="11:11" ht="15.75" customHeight="1" x14ac:dyDescent="0.2">
      <c r="K206" s="2"/>
    </row>
    <row r="207" spans="11:11" ht="15.75" customHeight="1" x14ac:dyDescent="0.2">
      <c r="K207" s="2"/>
    </row>
    <row r="208" spans="11:11" ht="15.75" customHeight="1" x14ac:dyDescent="0.2">
      <c r="K208" s="2"/>
    </row>
    <row r="209" spans="11:11" ht="15.75" customHeight="1" x14ac:dyDescent="0.2">
      <c r="K209" s="2"/>
    </row>
    <row r="210" spans="11:11" ht="15.75" customHeight="1" x14ac:dyDescent="0.2">
      <c r="K210" s="2"/>
    </row>
    <row r="211" spans="11:11" ht="15.75" customHeight="1" x14ac:dyDescent="0.2">
      <c r="K211" s="2"/>
    </row>
    <row r="212" spans="11:11" ht="15.75" customHeight="1" x14ac:dyDescent="0.2">
      <c r="K212" s="2"/>
    </row>
    <row r="213" spans="11:11" ht="15.75" customHeight="1" x14ac:dyDescent="0.2">
      <c r="K213" s="2"/>
    </row>
    <row r="214" spans="11:11" ht="15.75" customHeight="1" x14ac:dyDescent="0.2">
      <c r="K214" s="2"/>
    </row>
    <row r="215" spans="11:11" ht="15.75" customHeight="1" x14ac:dyDescent="0.2">
      <c r="K215" s="2"/>
    </row>
    <row r="216" spans="11:11" ht="15.75" customHeight="1" x14ac:dyDescent="0.2">
      <c r="K216" s="2"/>
    </row>
    <row r="217" spans="11:11" ht="15.75" customHeight="1" x14ac:dyDescent="0.2">
      <c r="K217" s="2"/>
    </row>
    <row r="218" spans="11:11" ht="15.75" customHeight="1" x14ac:dyDescent="0.2">
      <c r="K218" s="2"/>
    </row>
    <row r="219" spans="11:11" ht="15.75" customHeight="1" x14ac:dyDescent="0.2">
      <c r="K219" s="2"/>
    </row>
    <row r="220" spans="11:11" ht="15.75" customHeight="1" x14ac:dyDescent="0.2">
      <c r="K220" s="2"/>
    </row>
    <row r="221" spans="11:11" ht="15.75" customHeight="1" x14ac:dyDescent="0.2">
      <c r="K221" s="2"/>
    </row>
    <row r="222" spans="11:11" ht="15.75" customHeight="1" x14ac:dyDescent="0.2">
      <c r="K222" s="2"/>
    </row>
    <row r="223" spans="11:11" ht="15.75" customHeight="1" x14ac:dyDescent="0.2">
      <c r="K223" s="2"/>
    </row>
    <row r="224" spans="11:11" ht="15.75" customHeight="1" x14ac:dyDescent="0.2">
      <c r="K224" s="2"/>
    </row>
    <row r="225" spans="11:11" ht="15.75" customHeight="1" x14ac:dyDescent="0.2">
      <c r="K225" s="2"/>
    </row>
    <row r="226" spans="11:11" ht="15.75" customHeight="1" x14ac:dyDescent="0.2">
      <c r="K226" s="2"/>
    </row>
    <row r="227" spans="11:11" ht="15.75" customHeight="1" x14ac:dyDescent="0.2">
      <c r="K227" s="2"/>
    </row>
    <row r="228" spans="11:11" ht="15.75" customHeight="1" x14ac:dyDescent="0.2">
      <c r="K228" s="2"/>
    </row>
    <row r="229" spans="11:11" ht="15.75" customHeight="1" x14ac:dyDescent="0.2">
      <c r="K229" s="2"/>
    </row>
    <row r="230" spans="11:11" ht="15.75" customHeight="1" x14ac:dyDescent="0.2">
      <c r="K230" s="2"/>
    </row>
    <row r="231" spans="11:11" ht="15.75" customHeight="1" x14ac:dyDescent="0.2">
      <c r="K231" s="2"/>
    </row>
    <row r="232" spans="11:11" ht="15.75" customHeight="1" x14ac:dyDescent="0.2">
      <c r="K232" s="2"/>
    </row>
    <row r="233" spans="11:11" ht="15.75" customHeight="1" x14ac:dyDescent="0.2">
      <c r="K233" s="2"/>
    </row>
    <row r="234" spans="11:11" ht="15.75" customHeight="1" x14ac:dyDescent="0.2">
      <c r="K234" s="2"/>
    </row>
    <row r="235" spans="11:11" ht="15.75" customHeight="1" x14ac:dyDescent="0.2">
      <c r="K235" s="2"/>
    </row>
    <row r="236" spans="11:11" ht="15.75" customHeight="1" x14ac:dyDescent="0.2">
      <c r="K236" s="2"/>
    </row>
    <row r="237" spans="11:11" ht="15.75" customHeight="1" x14ac:dyDescent="0.2">
      <c r="K237" s="2"/>
    </row>
    <row r="238" spans="11:11" ht="15.75" customHeight="1" x14ac:dyDescent="0.2">
      <c r="K238" s="2"/>
    </row>
    <row r="239" spans="11:11" ht="15.75" customHeight="1" x14ac:dyDescent="0.2">
      <c r="K239" s="2"/>
    </row>
    <row r="240" spans="11:11" ht="15.75" customHeight="1" x14ac:dyDescent="0.2">
      <c r="K240" s="2"/>
    </row>
    <row r="241" spans="11:11" ht="15.75" customHeight="1" x14ac:dyDescent="0.2">
      <c r="K241" s="2"/>
    </row>
    <row r="242" spans="11:11" ht="15.75" customHeight="1" x14ac:dyDescent="0.2">
      <c r="K242" s="2"/>
    </row>
    <row r="243" spans="11:11" ht="15.75" customHeight="1" x14ac:dyDescent="0.2">
      <c r="K243" s="2"/>
    </row>
    <row r="244" spans="11:11" ht="15.75" customHeight="1" x14ac:dyDescent="0.2">
      <c r="K244" s="2"/>
    </row>
    <row r="245" spans="11:11" ht="15.75" customHeight="1" x14ac:dyDescent="0.2">
      <c r="K245" s="2"/>
    </row>
    <row r="246" spans="11:11" ht="15.75" customHeight="1" x14ac:dyDescent="0.2">
      <c r="K246" s="2"/>
    </row>
    <row r="247" spans="11:11" ht="15.75" customHeight="1" x14ac:dyDescent="0.2">
      <c r="K247" s="2"/>
    </row>
    <row r="248" spans="11:11" ht="15.75" customHeight="1" x14ac:dyDescent="0.2">
      <c r="K248" s="2"/>
    </row>
    <row r="249" spans="11:11" ht="15.75" customHeight="1" x14ac:dyDescent="0.2">
      <c r="K249" s="2"/>
    </row>
    <row r="250" spans="11:11" ht="15.75" customHeight="1" x14ac:dyDescent="0.2">
      <c r="K250" s="2"/>
    </row>
    <row r="251" spans="11:11" ht="15.75" customHeight="1" x14ac:dyDescent="0.2">
      <c r="K251" s="2"/>
    </row>
    <row r="252" spans="11:11" ht="15.75" customHeight="1" x14ac:dyDescent="0.2">
      <c r="K252" s="2"/>
    </row>
    <row r="253" spans="11:11" ht="15.75" customHeight="1" x14ac:dyDescent="0.2">
      <c r="K253" s="2"/>
    </row>
    <row r="254" spans="11:11" ht="15.75" customHeight="1" x14ac:dyDescent="0.2">
      <c r="K254" s="2"/>
    </row>
    <row r="255" spans="11:11" ht="15.75" customHeight="1" x14ac:dyDescent="0.2">
      <c r="K255" s="2"/>
    </row>
    <row r="256" spans="11:11" ht="15.75" customHeight="1" x14ac:dyDescent="0.2">
      <c r="K256" s="2"/>
    </row>
    <row r="257" spans="11:11" ht="15.75" customHeight="1" x14ac:dyDescent="0.2">
      <c r="K257" s="2"/>
    </row>
    <row r="258" spans="11:11" ht="15.75" customHeight="1" x14ac:dyDescent="0.2">
      <c r="K258" s="2"/>
    </row>
    <row r="259" spans="11:11" ht="15.75" customHeight="1" x14ac:dyDescent="0.2">
      <c r="K259" s="2"/>
    </row>
    <row r="260" spans="11:11" ht="15.75" customHeight="1" x14ac:dyDescent="0.2">
      <c r="K260" s="2"/>
    </row>
    <row r="261" spans="11:11" ht="15.75" customHeight="1" x14ac:dyDescent="0.2">
      <c r="K261" s="2"/>
    </row>
    <row r="262" spans="11:11" ht="15.75" customHeight="1" x14ac:dyDescent="0.2">
      <c r="K262" s="2"/>
    </row>
    <row r="263" spans="11:11" ht="15.75" customHeight="1" x14ac:dyDescent="0.2">
      <c r="K263" s="2"/>
    </row>
    <row r="264" spans="11:11" ht="15.75" customHeight="1" x14ac:dyDescent="0.2">
      <c r="K264" s="2"/>
    </row>
    <row r="265" spans="11:11" ht="15.75" customHeight="1" x14ac:dyDescent="0.2">
      <c r="K265" s="2"/>
    </row>
    <row r="266" spans="11:11" ht="15.75" customHeight="1" x14ac:dyDescent="0.2">
      <c r="K266" s="2"/>
    </row>
    <row r="267" spans="11:11" ht="15.75" customHeight="1" x14ac:dyDescent="0.2">
      <c r="K267" s="2"/>
    </row>
    <row r="268" spans="11:11" ht="15.75" customHeight="1" x14ac:dyDescent="0.2">
      <c r="K268" s="2"/>
    </row>
    <row r="269" spans="11:11" ht="15.75" customHeight="1" x14ac:dyDescent="0.2">
      <c r="K269" s="2"/>
    </row>
    <row r="270" spans="11:11" ht="15.75" customHeight="1" x14ac:dyDescent="0.2">
      <c r="K270" s="2"/>
    </row>
    <row r="271" spans="11:11" ht="15.75" customHeight="1" x14ac:dyDescent="0.2">
      <c r="K271" s="2"/>
    </row>
    <row r="272" spans="11:11" ht="15.75" customHeight="1" x14ac:dyDescent="0.2">
      <c r="K272" s="2"/>
    </row>
    <row r="273" spans="11:11" ht="15.75" customHeight="1" x14ac:dyDescent="0.2">
      <c r="K273" s="2"/>
    </row>
    <row r="274" spans="11:11" ht="15.75" customHeight="1" x14ac:dyDescent="0.2">
      <c r="K274" s="2"/>
    </row>
    <row r="275" spans="11:11" ht="15.75" customHeight="1" x14ac:dyDescent="0.2">
      <c r="K275" s="2"/>
    </row>
    <row r="276" spans="11:11" ht="15.75" customHeight="1" x14ac:dyDescent="0.2">
      <c r="K276" s="2"/>
    </row>
    <row r="277" spans="11:11" ht="15.75" customHeight="1" x14ac:dyDescent="0.2">
      <c r="K277" s="2"/>
    </row>
    <row r="278" spans="11:11" ht="15.75" customHeight="1" x14ac:dyDescent="0.2">
      <c r="K278" s="2"/>
    </row>
    <row r="279" spans="11:11" ht="15.75" customHeight="1" x14ac:dyDescent="0.2">
      <c r="K279" s="2"/>
    </row>
    <row r="280" spans="11:11" ht="15.75" customHeight="1" x14ac:dyDescent="0.2">
      <c r="K280" s="2"/>
    </row>
    <row r="281" spans="11:11" ht="15.75" customHeight="1" x14ac:dyDescent="0.2">
      <c r="K281" s="2"/>
    </row>
    <row r="282" spans="11:11" ht="15.75" customHeight="1" x14ac:dyDescent="0.2">
      <c r="K282" s="2"/>
    </row>
    <row r="283" spans="11:11" ht="15.75" customHeight="1" x14ac:dyDescent="0.2">
      <c r="K283" s="2"/>
    </row>
    <row r="284" spans="11:11" ht="15.75" customHeight="1" x14ac:dyDescent="0.2">
      <c r="K284" s="2"/>
    </row>
    <row r="285" spans="11:11" ht="15.75" customHeight="1" x14ac:dyDescent="0.2">
      <c r="K285" s="2"/>
    </row>
    <row r="286" spans="11:11" ht="15.75" customHeight="1" x14ac:dyDescent="0.2">
      <c r="K286" s="2"/>
    </row>
    <row r="287" spans="11:11" ht="15.75" customHeight="1" x14ac:dyDescent="0.2">
      <c r="K287" s="2"/>
    </row>
    <row r="288" spans="11:11" ht="15.75" customHeight="1" x14ac:dyDescent="0.2">
      <c r="K288" s="2"/>
    </row>
    <row r="289" spans="11:11" ht="15.75" customHeight="1" x14ac:dyDescent="0.2">
      <c r="K289" s="2"/>
    </row>
    <row r="290" spans="11:11" ht="15.75" customHeight="1" x14ac:dyDescent="0.2">
      <c r="K290" s="2"/>
    </row>
    <row r="291" spans="11:11" ht="15.75" customHeight="1" x14ac:dyDescent="0.2">
      <c r="K291" s="2"/>
    </row>
    <row r="292" spans="11:11" ht="15.75" customHeight="1" x14ac:dyDescent="0.2">
      <c r="K292" s="2"/>
    </row>
    <row r="293" spans="11:11" ht="15.75" customHeight="1" x14ac:dyDescent="0.2">
      <c r="K293" s="2"/>
    </row>
    <row r="294" spans="11:11" ht="15.75" customHeight="1" x14ac:dyDescent="0.2">
      <c r="K294" s="2"/>
    </row>
    <row r="295" spans="11:11" ht="15.75" customHeight="1" x14ac:dyDescent="0.2">
      <c r="K295" s="2"/>
    </row>
    <row r="296" spans="11:11" ht="15.75" customHeight="1" x14ac:dyDescent="0.2">
      <c r="K296" s="2"/>
    </row>
    <row r="297" spans="11:11" ht="15.75" customHeight="1" x14ac:dyDescent="0.2">
      <c r="K297" s="2"/>
    </row>
    <row r="298" spans="11:11" ht="15.75" customHeight="1" x14ac:dyDescent="0.2">
      <c r="K298" s="2"/>
    </row>
    <row r="299" spans="11:11" ht="15.75" customHeight="1" x14ac:dyDescent="0.2">
      <c r="K299" s="2"/>
    </row>
    <row r="300" spans="11:11" ht="15.75" customHeight="1" x14ac:dyDescent="0.2">
      <c r="K300" s="2"/>
    </row>
    <row r="301" spans="11:11" ht="15.75" customHeight="1" x14ac:dyDescent="0.2">
      <c r="K301" s="2"/>
    </row>
    <row r="302" spans="11:11" ht="15.75" customHeight="1" x14ac:dyDescent="0.2">
      <c r="K302" s="2"/>
    </row>
    <row r="303" spans="11:11" ht="15.75" customHeight="1" x14ac:dyDescent="0.2">
      <c r="K303" s="2"/>
    </row>
    <row r="304" spans="11:11" ht="15.75" customHeight="1" x14ac:dyDescent="0.2">
      <c r="K304" s="2"/>
    </row>
    <row r="305" spans="11:11" ht="15.75" customHeight="1" x14ac:dyDescent="0.2">
      <c r="K305" s="2"/>
    </row>
    <row r="306" spans="11:11" ht="15.75" customHeight="1" x14ac:dyDescent="0.2">
      <c r="K306" s="2"/>
    </row>
    <row r="307" spans="11:11" ht="15.75" customHeight="1" x14ac:dyDescent="0.2">
      <c r="K307" s="2"/>
    </row>
    <row r="308" spans="11:11" ht="15.75" customHeight="1" x14ac:dyDescent="0.2">
      <c r="K308" s="2"/>
    </row>
    <row r="309" spans="11:11" ht="15.75" customHeight="1" x14ac:dyDescent="0.2">
      <c r="K309" s="2"/>
    </row>
    <row r="310" spans="11:11" ht="15.75" customHeight="1" x14ac:dyDescent="0.2">
      <c r="K310" s="2"/>
    </row>
    <row r="311" spans="11:11" ht="15.75" customHeight="1" x14ac:dyDescent="0.2">
      <c r="K311" s="2"/>
    </row>
    <row r="312" spans="11:11" ht="15.75" customHeight="1" x14ac:dyDescent="0.2">
      <c r="K312" s="2"/>
    </row>
    <row r="313" spans="11:11" ht="15.75" customHeight="1" x14ac:dyDescent="0.2">
      <c r="K313" s="2"/>
    </row>
    <row r="314" spans="11:11" ht="15.75" customHeight="1" x14ac:dyDescent="0.2">
      <c r="K314" s="2"/>
    </row>
    <row r="315" spans="11:11" ht="15.75" customHeight="1" x14ac:dyDescent="0.2">
      <c r="K315" s="2"/>
    </row>
    <row r="316" spans="11:11" ht="15.75" customHeight="1" x14ac:dyDescent="0.2">
      <c r="K316" s="2"/>
    </row>
    <row r="317" spans="11:11" ht="15.75" customHeight="1" x14ac:dyDescent="0.2">
      <c r="K317" s="2"/>
    </row>
    <row r="318" spans="11:11" ht="15.75" customHeight="1" x14ac:dyDescent="0.2">
      <c r="K318" s="2"/>
    </row>
    <row r="319" spans="11:11" ht="15.75" customHeight="1" x14ac:dyDescent="0.2">
      <c r="K319" s="2"/>
    </row>
    <row r="320" spans="11:11" ht="15.75" customHeight="1" x14ac:dyDescent="0.2">
      <c r="K320" s="2"/>
    </row>
    <row r="321" spans="11:11" ht="15.75" customHeight="1" x14ac:dyDescent="0.2">
      <c r="K321" s="2"/>
    </row>
    <row r="322" spans="11:11" ht="15.75" customHeight="1" x14ac:dyDescent="0.2">
      <c r="K322" s="2"/>
    </row>
    <row r="323" spans="11:11" ht="15.75" customHeight="1" x14ac:dyDescent="0.2">
      <c r="K323" s="2"/>
    </row>
    <row r="324" spans="11:11" ht="15.75" customHeight="1" x14ac:dyDescent="0.2">
      <c r="K324" s="2"/>
    </row>
    <row r="325" spans="11:11" ht="15.75" customHeight="1" x14ac:dyDescent="0.2">
      <c r="K325" s="2"/>
    </row>
    <row r="326" spans="11:11" ht="15.75" customHeight="1" x14ac:dyDescent="0.2">
      <c r="K326" s="2"/>
    </row>
    <row r="327" spans="11:11" ht="15.75" customHeight="1" x14ac:dyDescent="0.2">
      <c r="K327" s="2"/>
    </row>
    <row r="328" spans="11:11" ht="15.75" customHeight="1" x14ac:dyDescent="0.2">
      <c r="K328" s="2"/>
    </row>
    <row r="329" spans="11:11" ht="15.75" customHeight="1" x14ac:dyDescent="0.2">
      <c r="K329" s="2"/>
    </row>
    <row r="330" spans="11:11" ht="15.75" customHeight="1" x14ac:dyDescent="0.2">
      <c r="K330" s="2"/>
    </row>
    <row r="331" spans="11:11" ht="15.75" customHeight="1" x14ac:dyDescent="0.2">
      <c r="K331" s="2"/>
    </row>
    <row r="332" spans="11:11" ht="15.75" customHeight="1" x14ac:dyDescent="0.2">
      <c r="K332" s="2"/>
    </row>
    <row r="333" spans="11:11" ht="15.75" customHeight="1" x14ac:dyDescent="0.2">
      <c r="K333" s="2"/>
    </row>
    <row r="334" spans="11:11" ht="15.75" customHeight="1" x14ac:dyDescent="0.2">
      <c r="K334" s="2"/>
    </row>
    <row r="335" spans="11:11" ht="15.75" customHeight="1" x14ac:dyDescent="0.2">
      <c r="K335" s="2"/>
    </row>
    <row r="336" spans="11:11" ht="15.75" customHeight="1" x14ac:dyDescent="0.2">
      <c r="K336" s="2"/>
    </row>
    <row r="337" spans="11:11" ht="15.75" customHeight="1" x14ac:dyDescent="0.2">
      <c r="K337" s="2"/>
    </row>
    <row r="338" spans="11:11" ht="15.75" customHeight="1" x14ac:dyDescent="0.2">
      <c r="K338" s="2"/>
    </row>
    <row r="339" spans="11:11" ht="15.75" customHeight="1" x14ac:dyDescent="0.2">
      <c r="K339" s="2"/>
    </row>
    <row r="340" spans="11:11" ht="15.75" customHeight="1" x14ac:dyDescent="0.2">
      <c r="K340" s="2"/>
    </row>
    <row r="341" spans="11:11" ht="15.75" customHeight="1" x14ac:dyDescent="0.2">
      <c r="K341" s="2"/>
    </row>
    <row r="342" spans="11:11" ht="15.75" customHeight="1" x14ac:dyDescent="0.2">
      <c r="K342" s="2"/>
    </row>
    <row r="343" spans="11:11" ht="15.75" customHeight="1" x14ac:dyDescent="0.2">
      <c r="K343" s="2"/>
    </row>
    <row r="344" spans="11:11" ht="15.75" customHeight="1" x14ac:dyDescent="0.2">
      <c r="K344" s="2"/>
    </row>
    <row r="345" spans="11:11" ht="15.75" customHeight="1" x14ac:dyDescent="0.2">
      <c r="K345" s="2"/>
    </row>
    <row r="346" spans="11:11" ht="15.75" customHeight="1" x14ac:dyDescent="0.2">
      <c r="K346" s="2"/>
    </row>
    <row r="347" spans="11:11" ht="15.75" customHeight="1" x14ac:dyDescent="0.2">
      <c r="K347" s="2"/>
    </row>
    <row r="348" spans="11:11" ht="15.75" customHeight="1" x14ac:dyDescent="0.2">
      <c r="K348" s="2"/>
    </row>
    <row r="349" spans="11:11" ht="15.75" customHeight="1" x14ac:dyDescent="0.2">
      <c r="K349" s="2"/>
    </row>
    <row r="350" spans="11:11" ht="15.75" customHeight="1" x14ac:dyDescent="0.2">
      <c r="K350" s="2"/>
    </row>
    <row r="351" spans="11:11" ht="15.75" customHeight="1" x14ac:dyDescent="0.2">
      <c r="K351" s="2"/>
    </row>
    <row r="352" spans="11:11" ht="15.75" customHeight="1" x14ac:dyDescent="0.2">
      <c r="K352" s="2"/>
    </row>
    <row r="353" spans="11:11" ht="15.75" customHeight="1" x14ac:dyDescent="0.2">
      <c r="K353" s="2"/>
    </row>
    <row r="354" spans="11:11" ht="15.75" customHeight="1" x14ac:dyDescent="0.2">
      <c r="K354" s="2"/>
    </row>
    <row r="355" spans="11:11" ht="15.75" customHeight="1" x14ac:dyDescent="0.2">
      <c r="K355" s="2"/>
    </row>
    <row r="356" spans="11:11" ht="15.75" customHeight="1" x14ac:dyDescent="0.2">
      <c r="K356" s="2"/>
    </row>
    <row r="357" spans="11:11" ht="15.75" customHeight="1" x14ac:dyDescent="0.2">
      <c r="K357" s="2"/>
    </row>
    <row r="358" spans="11:11" ht="15.75" customHeight="1" x14ac:dyDescent="0.2">
      <c r="K358" s="2"/>
    </row>
    <row r="359" spans="11:11" ht="15.75" customHeight="1" x14ac:dyDescent="0.2">
      <c r="K359" s="2"/>
    </row>
    <row r="360" spans="11:11" ht="15.75" customHeight="1" x14ac:dyDescent="0.2">
      <c r="K360" s="2"/>
    </row>
    <row r="361" spans="11:11" ht="15.75" customHeight="1" x14ac:dyDescent="0.2">
      <c r="K361" s="2"/>
    </row>
    <row r="362" spans="11:11" ht="15.75" customHeight="1" x14ac:dyDescent="0.2">
      <c r="K362" s="2"/>
    </row>
    <row r="363" spans="11:11" ht="15.75" customHeight="1" x14ac:dyDescent="0.2">
      <c r="K363" s="2"/>
    </row>
    <row r="364" spans="11:11" ht="15.75" customHeight="1" x14ac:dyDescent="0.2">
      <c r="K364" s="2"/>
    </row>
    <row r="365" spans="11:11" ht="15.75" customHeight="1" x14ac:dyDescent="0.2">
      <c r="K365" s="2"/>
    </row>
    <row r="366" spans="11:11" ht="15.75" customHeight="1" x14ac:dyDescent="0.2">
      <c r="K366" s="2"/>
    </row>
    <row r="367" spans="11:11" ht="15.75" customHeight="1" x14ac:dyDescent="0.2">
      <c r="K367" s="2"/>
    </row>
    <row r="368" spans="11:11" ht="15.75" customHeight="1" x14ac:dyDescent="0.2">
      <c r="K368" s="2"/>
    </row>
    <row r="369" spans="11:11" ht="15.75" customHeight="1" x14ac:dyDescent="0.2">
      <c r="K369" s="2"/>
    </row>
    <row r="370" spans="11:11" ht="15.75" customHeight="1" x14ac:dyDescent="0.2">
      <c r="K370" s="2"/>
    </row>
    <row r="371" spans="11:11" ht="15.75" customHeight="1" x14ac:dyDescent="0.2">
      <c r="K371" s="2"/>
    </row>
    <row r="372" spans="11:11" ht="15.75" customHeight="1" x14ac:dyDescent="0.2">
      <c r="K372" s="2"/>
    </row>
    <row r="373" spans="11:11" ht="15.75" customHeight="1" x14ac:dyDescent="0.2">
      <c r="K373" s="2"/>
    </row>
    <row r="374" spans="11:11" ht="15.75" customHeight="1" x14ac:dyDescent="0.2">
      <c r="K374" s="2"/>
    </row>
    <row r="375" spans="11:11" ht="15.75" customHeight="1" x14ac:dyDescent="0.2">
      <c r="K375" s="2"/>
    </row>
    <row r="376" spans="11:11" ht="15.75" customHeight="1" x14ac:dyDescent="0.2">
      <c r="K376" s="2"/>
    </row>
    <row r="377" spans="11:11" ht="15.75" customHeight="1" x14ac:dyDescent="0.2">
      <c r="K377" s="2"/>
    </row>
    <row r="378" spans="11:11" ht="15.75" customHeight="1" x14ac:dyDescent="0.2">
      <c r="K378" s="2"/>
    </row>
    <row r="379" spans="11:11" ht="15.75" customHeight="1" x14ac:dyDescent="0.2">
      <c r="K379" s="2"/>
    </row>
    <row r="380" spans="11:11" ht="15.75" customHeight="1" x14ac:dyDescent="0.2">
      <c r="K380" s="2"/>
    </row>
    <row r="381" spans="11:11" ht="15.75" customHeight="1" x14ac:dyDescent="0.2">
      <c r="K381" s="2"/>
    </row>
    <row r="382" spans="11:11" ht="15.75" customHeight="1" x14ac:dyDescent="0.2">
      <c r="K382" s="2"/>
    </row>
    <row r="383" spans="11:11" ht="15.75" customHeight="1" x14ac:dyDescent="0.2">
      <c r="K383" s="2"/>
    </row>
    <row r="384" spans="11:11" ht="15.75" customHeight="1" x14ac:dyDescent="0.2">
      <c r="K384" s="2"/>
    </row>
    <row r="385" spans="11:11" ht="15.75" customHeight="1" x14ac:dyDescent="0.2">
      <c r="K385" s="2"/>
    </row>
    <row r="386" spans="11:11" ht="15.75" customHeight="1" x14ac:dyDescent="0.2">
      <c r="K386" s="2"/>
    </row>
    <row r="387" spans="11:11" ht="15.75" customHeight="1" x14ac:dyDescent="0.2">
      <c r="K387" s="2"/>
    </row>
    <row r="388" spans="11:11" ht="15.75" customHeight="1" x14ac:dyDescent="0.2">
      <c r="K388" s="2"/>
    </row>
    <row r="389" spans="11:11" ht="15.75" customHeight="1" x14ac:dyDescent="0.2">
      <c r="K389" s="2"/>
    </row>
    <row r="390" spans="11:11" ht="15.75" customHeight="1" x14ac:dyDescent="0.2">
      <c r="K390" s="2"/>
    </row>
    <row r="391" spans="11:11" ht="15.75" customHeight="1" x14ac:dyDescent="0.2">
      <c r="K391" s="2"/>
    </row>
    <row r="392" spans="11:11" ht="15.75" customHeight="1" x14ac:dyDescent="0.2">
      <c r="K392" s="2"/>
    </row>
    <row r="393" spans="11:11" ht="15.75" customHeight="1" x14ac:dyDescent="0.2">
      <c r="K393" s="2"/>
    </row>
    <row r="394" spans="11:11" ht="15.75" customHeight="1" x14ac:dyDescent="0.2">
      <c r="K394" s="2"/>
    </row>
    <row r="395" spans="11:11" ht="15.75" customHeight="1" x14ac:dyDescent="0.2">
      <c r="K395" s="2"/>
    </row>
    <row r="396" spans="11:11" ht="15.75" customHeight="1" x14ac:dyDescent="0.2">
      <c r="K396" s="2"/>
    </row>
    <row r="397" spans="11:11" ht="15.75" customHeight="1" x14ac:dyDescent="0.2">
      <c r="K397" s="2"/>
    </row>
    <row r="398" spans="11:11" ht="15.75" customHeight="1" x14ac:dyDescent="0.2">
      <c r="K398" s="2"/>
    </row>
    <row r="399" spans="11:11" ht="15.75" customHeight="1" x14ac:dyDescent="0.2">
      <c r="K399" s="2"/>
    </row>
    <row r="400" spans="11:11" ht="15.75" customHeight="1" x14ac:dyDescent="0.2">
      <c r="K400" s="2"/>
    </row>
    <row r="401" spans="11:11" ht="15.75" customHeight="1" x14ac:dyDescent="0.2">
      <c r="K401" s="2"/>
    </row>
    <row r="402" spans="11:11" ht="15.75" customHeight="1" x14ac:dyDescent="0.2">
      <c r="K402" s="2"/>
    </row>
    <row r="403" spans="11:11" ht="15.75" customHeight="1" x14ac:dyDescent="0.2">
      <c r="K403" s="2"/>
    </row>
    <row r="404" spans="11:11" ht="15.75" customHeight="1" x14ac:dyDescent="0.2">
      <c r="K404" s="2"/>
    </row>
    <row r="405" spans="11:11" ht="15.75" customHeight="1" x14ac:dyDescent="0.2">
      <c r="K405" s="2"/>
    </row>
    <row r="406" spans="11:11" ht="15.75" customHeight="1" x14ac:dyDescent="0.2">
      <c r="K406" s="2"/>
    </row>
    <row r="407" spans="11:11" ht="15.75" customHeight="1" x14ac:dyDescent="0.2">
      <c r="K407" s="2"/>
    </row>
    <row r="408" spans="11:11" ht="15.75" customHeight="1" x14ac:dyDescent="0.2">
      <c r="K408" s="2"/>
    </row>
    <row r="409" spans="11:11" ht="15.75" customHeight="1" x14ac:dyDescent="0.2">
      <c r="K409" s="2"/>
    </row>
    <row r="410" spans="11:11" ht="15.75" customHeight="1" x14ac:dyDescent="0.2">
      <c r="K410" s="2"/>
    </row>
    <row r="411" spans="11:11" ht="15.75" customHeight="1" x14ac:dyDescent="0.2">
      <c r="K411" s="2"/>
    </row>
    <row r="412" spans="11:11" ht="15.75" customHeight="1" x14ac:dyDescent="0.2">
      <c r="K412" s="2"/>
    </row>
    <row r="413" spans="11:11" ht="15.75" customHeight="1" x14ac:dyDescent="0.2">
      <c r="K413" s="2"/>
    </row>
    <row r="414" spans="11:11" ht="15.75" customHeight="1" x14ac:dyDescent="0.2">
      <c r="K414" s="2"/>
    </row>
    <row r="415" spans="11:11" ht="15.75" customHeight="1" x14ac:dyDescent="0.2">
      <c r="K415" s="2"/>
    </row>
    <row r="416" spans="11:11" ht="15.75" customHeight="1" x14ac:dyDescent="0.2">
      <c r="K416" s="2"/>
    </row>
    <row r="417" spans="11:11" ht="15.75" customHeight="1" x14ac:dyDescent="0.2">
      <c r="K417" s="2"/>
    </row>
    <row r="418" spans="11:11" ht="15.75" customHeight="1" x14ac:dyDescent="0.2">
      <c r="K418" s="2"/>
    </row>
    <row r="419" spans="11:11" ht="15.75" customHeight="1" x14ac:dyDescent="0.2">
      <c r="K419" s="2"/>
    </row>
    <row r="420" spans="11:11" ht="15.75" customHeight="1" x14ac:dyDescent="0.2">
      <c r="K420" s="2"/>
    </row>
    <row r="421" spans="11:11" ht="15.75" customHeight="1" x14ac:dyDescent="0.2">
      <c r="K421" s="2"/>
    </row>
    <row r="422" spans="11:11" ht="15.75" customHeight="1" x14ac:dyDescent="0.2">
      <c r="K422" s="2"/>
    </row>
    <row r="423" spans="11:11" ht="15.75" customHeight="1" x14ac:dyDescent="0.2">
      <c r="K423" s="2"/>
    </row>
    <row r="424" spans="11:11" ht="15.75" customHeight="1" x14ac:dyDescent="0.2">
      <c r="K424" s="2"/>
    </row>
    <row r="425" spans="11:11" ht="15.75" customHeight="1" x14ac:dyDescent="0.2">
      <c r="K425" s="2"/>
    </row>
    <row r="426" spans="11:11" ht="15.75" customHeight="1" x14ac:dyDescent="0.2">
      <c r="K426" s="2"/>
    </row>
    <row r="427" spans="11:11" ht="15.75" customHeight="1" x14ac:dyDescent="0.2">
      <c r="K427" s="2"/>
    </row>
    <row r="428" spans="11:11" ht="15.75" customHeight="1" x14ac:dyDescent="0.2">
      <c r="K428" s="2"/>
    </row>
    <row r="429" spans="11:11" ht="15.75" customHeight="1" x14ac:dyDescent="0.2">
      <c r="K429" s="2"/>
    </row>
    <row r="430" spans="11:11" ht="15.75" customHeight="1" x14ac:dyDescent="0.2">
      <c r="K430" s="2"/>
    </row>
    <row r="431" spans="11:11" ht="15.75" customHeight="1" x14ac:dyDescent="0.2">
      <c r="K431" s="2"/>
    </row>
    <row r="432" spans="11:11" ht="15.75" customHeight="1" x14ac:dyDescent="0.2">
      <c r="K432" s="2"/>
    </row>
    <row r="433" spans="11:11" ht="15.75" customHeight="1" x14ac:dyDescent="0.2">
      <c r="K433" s="2"/>
    </row>
    <row r="434" spans="11:11" ht="15.75" customHeight="1" x14ac:dyDescent="0.2">
      <c r="K434" s="2"/>
    </row>
    <row r="435" spans="11:11" ht="15.75" customHeight="1" x14ac:dyDescent="0.2">
      <c r="K435" s="2"/>
    </row>
    <row r="436" spans="11:11" ht="15.75" customHeight="1" x14ac:dyDescent="0.2">
      <c r="K436" s="2"/>
    </row>
    <row r="437" spans="11:11" ht="15.75" customHeight="1" x14ac:dyDescent="0.2">
      <c r="K437" s="2"/>
    </row>
    <row r="438" spans="11:11" ht="15.75" customHeight="1" x14ac:dyDescent="0.2">
      <c r="K438" s="2"/>
    </row>
    <row r="439" spans="11:11" ht="15.75" customHeight="1" x14ac:dyDescent="0.2">
      <c r="K439" s="2"/>
    </row>
    <row r="440" spans="11:11" ht="15.75" customHeight="1" x14ac:dyDescent="0.2">
      <c r="K440" s="2"/>
    </row>
    <row r="441" spans="11:11" ht="15.75" customHeight="1" x14ac:dyDescent="0.2">
      <c r="K441" s="2"/>
    </row>
    <row r="442" spans="11:11" ht="15.75" customHeight="1" x14ac:dyDescent="0.2">
      <c r="K442" s="2"/>
    </row>
    <row r="443" spans="11:11" ht="15.75" customHeight="1" x14ac:dyDescent="0.2">
      <c r="K443" s="2"/>
    </row>
    <row r="444" spans="11:11" ht="15.75" customHeight="1" x14ac:dyDescent="0.2">
      <c r="K444" s="2"/>
    </row>
    <row r="445" spans="11:11" ht="15.75" customHeight="1" x14ac:dyDescent="0.2">
      <c r="K445" s="2"/>
    </row>
    <row r="446" spans="11:11" ht="15.75" customHeight="1" x14ac:dyDescent="0.2">
      <c r="K446" s="2"/>
    </row>
    <row r="447" spans="11:11" ht="15.75" customHeight="1" x14ac:dyDescent="0.2">
      <c r="K447" s="2"/>
    </row>
    <row r="448" spans="11:11" ht="15.75" customHeight="1" x14ac:dyDescent="0.2">
      <c r="K448" s="2"/>
    </row>
    <row r="449" spans="11:11" ht="15.75" customHeight="1" x14ac:dyDescent="0.2">
      <c r="K449" s="2"/>
    </row>
    <row r="450" spans="11:11" ht="15.75" customHeight="1" x14ac:dyDescent="0.2">
      <c r="K450" s="2"/>
    </row>
    <row r="451" spans="11:11" ht="15.75" customHeight="1" x14ac:dyDescent="0.2">
      <c r="K451" s="2"/>
    </row>
    <row r="452" spans="11:11" ht="15.75" customHeight="1" x14ac:dyDescent="0.2">
      <c r="K452" s="2"/>
    </row>
    <row r="453" spans="11:11" ht="15.75" customHeight="1" x14ac:dyDescent="0.2">
      <c r="K453" s="2"/>
    </row>
    <row r="454" spans="11:11" ht="15.75" customHeight="1" x14ac:dyDescent="0.2">
      <c r="K454" s="2"/>
    </row>
    <row r="455" spans="11:11" ht="15.75" customHeight="1" x14ac:dyDescent="0.2">
      <c r="K455" s="2"/>
    </row>
    <row r="456" spans="11:11" ht="15.75" customHeight="1" x14ac:dyDescent="0.2">
      <c r="K456" s="2"/>
    </row>
    <row r="457" spans="11:11" ht="15.75" customHeight="1" x14ac:dyDescent="0.2">
      <c r="K457" s="2"/>
    </row>
    <row r="458" spans="11:11" ht="15.75" customHeight="1" x14ac:dyDescent="0.2">
      <c r="K458" s="2"/>
    </row>
    <row r="459" spans="11:11" ht="15.75" customHeight="1" x14ac:dyDescent="0.2">
      <c r="K459" s="2"/>
    </row>
    <row r="460" spans="11:11" ht="15.75" customHeight="1" x14ac:dyDescent="0.2">
      <c r="K460" s="2"/>
    </row>
    <row r="461" spans="11:11" ht="15.75" customHeight="1" x14ac:dyDescent="0.2">
      <c r="K461" s="2"/>
    </row>
    <row r="462" spans="11:11" ht="15.75" customHeight="1" x14ac:dyDescent="0.2">
      <c r="K462" s="2"/>
    </row>
    <row r="463" spans="11:11" ht="15.75" customHeight="1" x14ac:dyDescent="0.2">
      <c r="K463" s="2"/>
    </row>
    <row r="464" spans="11:11" ht="15.75" customHeight="1" x14ac:dyDescent="0.2">
      <c r="K464" s="2"/>
    </row>
    <row r="465" spans="11:11" ht="15.75" customHeight="1" x14ac:dyDescent="0.2">
      <c r="K465" s="2"/>
    </row>
    <row r="466" spans="11:11" ht="15.75" customHeight="1" x14ac:dyDescent="0.2">
      <c r="K466" s="2"/>
    </row>
    <row r="467" spans="11:11" ht="15.75" customHeight="1" x14ac:dyDescent="0.2">
      <c r="K467" s="2"/>
    </row>
    <row r="468" spans="11:11" ht="15.75" customHeight="1" x14ac:dyDescent="0.2">
      <c r="K468" s="2"/>
    </row>
    <row r="469" spans="11:11" ht="15.75" customHeight="1" x14ac:dyDescent="0.2">
      <c r="K469" s="2"/>
    </row>
    <row r="470" spans="11:11" ht="15.75" customHeight="1" x14ac:dyDescent="0.2">
      <c r="K470" s="2"/>
    </row>
    <row r="471" spans="11:11" ht="15.75" customHeight="1" x14ac:dyDescent="0.2">
      <c r="K471" s="2"/>
    </row>
    <row r="472" spans="11:11" ht="15.75" customHeight="1" x14ac:dyDescent="0.2">
      <c r="K472" s="2"/>
    </row>
    <row r="473" spans="11:11" ht="15.75" customHeight="1" x14ac:dyDescent="0.2">
      <c r="K473" s="2"/>
    </row>
    <row r="474" spans="11:11" ht="15.75" customHeight="1" x14ac:dyDescent="0.2">
      <c r="K474" s="2"/>
    </row>
    <row r="475" spans="11:11" ht="15.75" customHeight="1" x14ac:dyDescent="0.2">
      <c r="K475" s="2"/>
    </row>
    <row r="476" spans="11:11" ht="15.75" customHeight="1" x14ac:dyDescent="0.2">
      <c r="K476" s="2"/>
    </row>
    <row r="477" spans="11:11" ht="15.75" customHeight="1" x14ac:dyDescent="0.2">
      <c r="K477" s="2"/>
    </row>
    <row r="478" spans="11:11" ht="15.75" customHeight="1" x14ac:dyDescent="0.2">
      <c r="K478" s="2"/>
    </row>
    <row r="479" spans="11:11" ht="15.75" customHeight="1" x14ac:dyDescent="0.2">
      <c r="K479" s="2"/>
    </row>
    <row r="480" spans="11:11" ht="15.75" customHeight="1" x14ac:dyDescent="0.2">
      <c r="K480" s="2"/>
    </row>
    <row r="481" spans="11:11" ht="15.75" customHeight="1" x14ac:dyDescent="0.2">
      <c r="K481" s="2"/>
    </row>
    <row r="482" spans="11:11" ht="15.75" customHeight="1" x14ac:dyDescent="0.2">
      <c r="K482" s="2"/>
    </row>
    <row r="483" spans="11:11" ht="15.75" customHeight="1" x14ac:dyDescent="0.2">
      <c r="K483" s="2"/>
    </row>
    <row r="484" spans="11:11" ht="15.75" customHeight="1" x14ac:dyDescent="0.2">
      <c r="K484" s="2"/>
    </row>
    <row r="485" spans="11:11" ht="15.75" customHeight="1" x14ac:dyDescent="0.2">
      <c r="K485" s="2"/>
    </row>
    <row r="486" spans="11:11" ht="15.75" customHeight="1" x14ac:dyDescent="0.2">
      <c r="K486" s="2"/>
    </row>
    <row r="487" spans="11:11" ht="15.75" customHeight="1" x14ac:dyDescent="0.2">
      <c r="K487" s="2"/>
    </row>
    <row r="488" spans="11:11" ht="15.75" customHeight="1" x14ac:dyDescent="0.2">
      <c r="K488" s="2"/>
    </row>
    <row r="489" spans="11:11" ht="15.75" customHeight="1" x14ac:dyDescent="0.2">
      <c r="K489" s="2"/>
    </row>
    <row r="490" spans="11:11" ht="15.75" customHeight="1" x14ac:dyDescent="0.2">
      <c r="K490" s="2"/>
    </row>
    <row r="491" spans="11:11" ht="15.75" customHeight="1" x14ac:dyDescent="0.2">
      <c r="K491" s="2"/>
    </row>
    <row r="492" spans="11:11" ht="15.75" customHeight="1" x14ac:dyDescent="0.2">
      <c r="K492" s="2"/>
    </row>
    <row r="493" spans="11:11" ht="15.75" customHeight="1" x14ac:dyDescent="0.2">
      <c r="K493" s="2"/>
    </row>
    <row r="494" spans="11:11" ht="15.75" customHeight="1" x14ac:dyDescent="0.2">
      <c r="K494" s="2"/>
    </row>
    <row r="495" spans="11:11" ht="15.75" customHeight="1" x14ac:dyDescent="0.2">
      <c r="K495" s="2"/>
    </row>
    <row r="496" spans="11:11" ht="15.75" customHeight="1" x14ac:dyDescent="0.2">
      <c r="K496" s="2"/>
    </row>
    <row r="497" spans="11:11" ht="15.75" customHeight="1" x14ac:dyDescent="0.2">
      <c r="K497" s="2"/>
    </row>
    <row r="498" spans="11:11" ht="15.75" customHeight="1" x14ac:dyDescent="0.2">
      <c r="K498" s="2"/>
    </row>
    <row r="499" spans="11:11" ht="15.75" customHeight="1" x14ac:dyDescent="0.2">
      <c r="K499" s="2"/>
    </row>
    <row r="500" spans="11:11" ht="15.75" customHeight="1" x14ac:dyDescent="0.2">
      <c r="K500" s="2"/>
    </row>
    <row r="501" spans="11:11" ht="15.75" customHeight="1" x14ac:dyDescent="0.2">
      <c r="K501" s="2"/>
    </row>
    <row r="502" spans="11:11" ht="15.75" customHeight="1" x14ac:dyDescent="0.2">
      <c r="K502" s="2"/>
    </row>
    <row r="503" spans="11:11" ht="15.75" customHeight="1" x14ac:dyDescent="0.2">
      <c r="K503" s="2"/>
    </row>
    <row r="504" spans="11:11" ht="15.75" customHeight="1" x14ac:dyDescent="0.2">
      <c r="K504" s="2"/>
    </row>
    <row r="505" spans="11:11" ht="15.75" customHeight="1" x14ac:dyDescent="0.2">
      <c r="K505" s="2"/>
    </row>
    <row r="506" spans="11:11" ht="15.75" customHeight="1" x14ac:dyDescent="0.2">
      <c r="K506" s="2"/>
    </row>
    <row r="507" spans="11:11" ht="15.75" customHeight="1" x14ac:dyDescent="0.2">
      <c r="K507" s="2"/>
    </row>
    <row r="508" spans="11:11" ht="15.75" customHeight="1" x14ac:dyDescent="0.2">
      <c r="K508" s="2"/>
    </row>
    <row r="509" spans="11:11" ht="15.75" customHeight="1" x14ac:dyDescent="0.2">
      <c r="K509" s="2"/>
    </row>
    <row r="510" spans="11:11" ht="15.75" customHeight="1" x14ac:dyDescent="0.2">
      <c r="K510" s="2"/>
    </row>
    <row r="511" spans="11:11" ht="15.75" customHeight="1" x14ac:dyDescent="0.2">
      <c r="K511" s="2"/>
    </row>
    <row r="512" spans="11:11" ht="15.75" customHeight="1" x14ac:dyDescent="0.2">
      <c r="K512" s="2"/>
    </row>
    <row r="513" spans="11:11" ht="15.75" customHeight="1" x14ac:dyDescent="0.2">
      <c r="K513" s="2"/>
    </row>
    <row r="514" spans="11:11" ht="15.75" customHeight="1" x14ac:dyDescent="0.2">
      <c r="K514" s="2"/>
    </row>
    <row r="515" spans="11:11" ht="15.75" customHeight="1" x14ac:dyDescent="0.2">
      <c r="K515" s="2"/>
    </row>
    <row r="516" spans="11:11" ht="15.75" customHeight="1" x14ac:dyDescent="0.2">
      <c r="K516" s="2"/>
    </row>
    <row r="517" spans="11:11" ht="15.75" customHeight="1" x14ac:dyDescent="0.2">
      <c r="K517" s="2"/>
    </row>
    <row r="518" spans="11:11" ht="15.75" customHeight="1" x14ac:dyDescent="0.2">
      <c r="K518" s="2"/>
    </row>
    <row r="519" spans="11:11" ht="15.75" customHeight="1" x14ac:dyDescent="0.2">
      <c r="K519" s="2"/>
    </row>
    <row r="520" spans="11:11" ht="15.75" customHeight="1" x14ac:dyDescent="0.2">
      <c r="K520" s="2"/>
    </row>
    <row r="521" spans="11:11" ht="15.75" customHeight="1" x14ac:dyDescent="0.2">
      <c r="K521" s="2"/>
    </row>
    <row r="522" spans="11:11" ht="15.75" customHeight="1" x14ac:dyDescent="0.2">
      <c r="K522" s="2"/>
    </row>
    <row r="523" spans="11:11" ht="15.75" customHeight="1" x14ac:dyDescent="0.2">
      <c r="K523" s="2"/>
    </row>
    <row r="524" spans="11:11" ht="15.75" customHeight="1" x14ac:dyDescent="0.2">
      <c r="K524" s="2"/>
    </row>
    <row r="525" spans="11:11" ht="15.75" customHeight="1" x14ac:dyDescent="0.2">
      <c r="K525" s="2"/>
    </row>
    <row r="526" spans="11:11" ht="15.75" customHeight="1" x14ac:dyDescent="0.2">
      <c r="K526" s="2"/>
    </row>
    <row r="527" spans="11:11" ht="15.75" customHeight="1" x14ac:dyDescent="0.2">
      <c r="K527" s="2"/>
    </row>
    <row r="528" spans="11:11" ht="15.75" customHeight="1" x14ac:dyDescent="0.2">
      <c r="K528" s="2"/>
    </row>
    <row r="529" spans="11:11" ht="15.75" customHeight="1" x14ac:dyDescent="0.2">
      <c r="K529" s="2"/>
    </row>
    <row r="530" spans="11:11" ht="15.75" customHeight="1" x14ac:dyDescent="0.2">
      <c r="K530" s="2"/>
    </row>
    <row r="531" spans="11:11" ht="15.75" customHeight="1" x14ac:dyDescent="0.2">
      <c r="K531" s="2"/>
    </row>
    <row r="532" spans="11:11" ht="15.75" customHeight="1" x14ac:dyDescent="0.2">
      <c r="K532" s="2"/>
    </row>
    <row r="533" spans="11:11" ht="15.75" customHeight="1" x14ac:dyDescent="0.2">
      <c r="K533" s="2"/>
    </row>
    <row r="534" spans="11:11" ht="15.75" customHeight="1" x14ac:dyDescent="0.2">
      <c r="K534" s="2"/>
    </row>
    <row r="535" spans="11:11" ht="15.75" customHeight="1" x14ac:dyDescent="0.2">
      <c r="K535" s="2"/>
    </row>
    <row r="536" spans="11:11" ht="15.75" customHeight="1" x14ac:dyDescent="0.2">
      <c r="K536" s="2"/>
    </row>
    <row r="537" spans="11:11" ht="15.75" customHeight="1" x14ac:dyDescent="0.2">
      <c r="K537" s="2"/>
    </row>
    <row r="538" spans="11:11" ht="15.75" customHeight="1" x14ac:dyDescent="0.2">
      <c r="K538" s="2"/>
    </row>
    <row r="539" spans="11:11" ht="15.75" customHeight="1" x14ac:dyDescent="0.2">
      <c r="K539" s="2"/>
    </row>
    <row r="540" spans="11:11" ht="15.75" customHeight="1" x14ac:dyDescent="0.2">
      <c r="K540" s="2"/>
    </row>
    <row r="541" spans="11:11" ht="15.75" customHeight="1" x14ac:dyDescent="0.2">
      <c r="K541" s="2"/>
    </row>
    <row r="542" spans="11:11" ht="15.75" customHeight="1" x14ac:dyDescent="0.2">
      <c r="K542" s="2"/>
    </row>
    <row r="543" spans="11:11" ht="15.75" customHeight="1" x14ac:dyDescent="0.2">
      <c r="K543" s="2"/>
    </row>
    <row r="544" spans="11:11" ht="15.75" customHeight="1" x14ac:dyDescent="0.2">
      <c r="K544" s="2"/>
    </row>
    <row r="545" spans="11:11" ht="15.75" customHeight="1" x14ac:dyDescent="0.2">
      <c r="K545" s="2"/>
    </row>
    <row r="546" spans="11:11" ht="15.75" customHeight="1" x14ac:dyDescent="0.2">
      <c r="K546" s="2"/>
    </row>
    <row r="547" spans="11:11" ht="15.75" customHeight="1" x14ac:dyDescent="0.2">
      <c r="K547" s="2"/>
    </row>
    <row r="548" spans="11:11" ht="15.75" customHeight="1" x14ac:dyDescent="0.2">
      <c r="K548" s="2"/>
    </row>
    <row r="549" spans="11:11" ht="15.75" customHeight="1" x14ac:dyDescent="0.2">
      <c r="K549" s="2"/>
    </row>
    <row r="550" spans="11:11" ht="15.75" customHeight="1" x14ac:dyDescent="0.2">
      <c r="K550" s="2"/>
    </row>
    <row r="551" spans="11:11" ht="15.75" customHeight="1" x14ac:dyDescent="0.2">
      <c r="K551" s="2"/>
    </row>
    <row r="552" spans="11:11" ht="15.75" customHeight="1" x14ac:dyDescent="0.2">
      <c r="K552" s="2"/>
    </row>
    <row r="553" spans="11:11" ht="15.75" customHeight="1" x14ac:dyDescent="0.2">
      <c r="K553" s="2"/>
    </row>
    <row r="554" spans="11:11" ht="15.75" customHeight="1" x14ac:dyDescent="0.2">
      <c r="K554" s="2"/>
    </row>
    <row r="555" spans="11:11" ht="15.75" customHeight="1" x14ac:dyDescent="0.2">
      <c r="K555" s="2"/>
    </row>
    <row r="556" spans="11:11" ht="15.75" customHeight="1" x14ac:dyDescent="0.2">
      <c r="K556" s="2"/>
    </row>
    <row r="557" spans="11:11" ht="15.75" customHeight="1" x14ac:dyDescent="0.2">
      <c r="K557" s="2"/>
    </row>
    <row r="558" spans="11:11" ht="15.75" customHeight="1" x14ac:dyDescent="0.2">
      <c r="K558" s="2"/>
    </row>
    <row r="559" spans="11:11" ht="15.75" customHeight="1" x14ac:dyDescent="0.2">
      <c r="K559" s="2"/>
    </row>
    <row r="560" spans="11:11" ht="15.75" customHeight="1" x14ac:dyDescent="0.2">
      <c r="K560" s="2"/>
    </row>
    <row r="561" spans="11:11" ht="15.75" customHeight="1" x14ac:dyDescent="0.2">
      <c r="K561" s="2"/>
    </row>
    <row r="562" spans="11:11" ht="15.75" customHeight="1" x14ac:dyDescent="0.2">
      <c r="K562" s="2"/>
    </row>
    <row r="563" spans="11:11" ht="15.75" customHeight="1" x14ac:dyDescent="0.2">
      <c r="K563" s="2"/>
    </row>
    <row r="564" spans="11:11" ht="15.75" customHeight="1" x14ac:dyDescent="0.2">
      <c r="K564" s="2"/>
    </row>
    <row r="565" spans="11:11" ht="15.75" customHeight="1" x14ac:dyDescent="0.2">
      <c r="K565" s="2"/>
    </row>
    <row r="566" spans="11:11" ht="15.75" customHeight="1" x14ac:dyDescent="0.2">
      <c r="K566" s="2"/>
    </row>
    <row r="567" spans="11:11" ht="15.75" customHeight="1" x14ac:dyDescent="0.2">
      <c r="K567" s="2"/>
    </row>
    <row r="568" spans="11:11" ht="15.75" customHeight="1" x14ac:dyDescent="0.2">
      <c r="K568" s="2"/>
    </row>
    <row r="569" spans="11:11" ht="15.75" customHeight="1" x14ac:dyDescent="0.2">
      <c r="K569" s="2"/>
    </row>
    <row r="570" spans="11:11" ht="15.75" customHeight="1" x14ac:dyDescent="0.2">
      <c r="K570" s="2"/>
    </row>
    <row r="571" spans="11:11" ht="15.75" customHeight="1" x14ac:dyDescent="0.2">
      <c r="K571" s="2"/>
    </row>
    <row r="572" spans="11:11" ht="15.75" customHeight="1" x14ac:dyDescent="0.2">
      <c r="K572" s="2"/>
    </row>
    <row r="573" spans="11:11" ht="15.75" customHeight="1" x14ac:dyDescent="0.2">
      <c r="K573" s="2"/>
    </row>
    <row r="574" spans="11:11" ht="15.75" customHeight="1" x14ac:dyDescent="0.2">
      <c r="K574" s="2"/>
    </row>
    <row r="575" spans="11:11" ht="15.75" customHeight="1" x14ac:dyDescent="0.2">
      <c r="K575" s="2"/>
    </row>
    <row r="576" spans="11:11" ht="15.75" customHeight="1" x14ac:dyDescent="0.2">
      <c r="K576" s="2"/>
    </row>
    <row r="577" spans="11:11" ht="15.75" customHeight="1" x14ac:dyDescent="0.2">
      <c r="K577" s="2"/>
    </row>
    <row r="578" spans="11:11" ht="15.75" customHeight="1" x14ac:dyDescent="0.2">
      <c r="K578" s="2"/>
    </row>
    <row r="579" spans="11:11" ht="15.75" customHeight="1" x14ac:dyDescent="0.2">
      <c r="K579" s="2"/>
    </row>
    <row r="580" spans="11:11" ht="15.75" customHeight="1" x14ac:dyDescent="0.2">
      <c r="K580" s="2"/>
    </row>
    <row r="581" spans="11:11" ht="15.75" customHeight="1" x14ac:dyDescent="0.2">
      <c r="K581" s="2"/>
    </row>
    <row r="582" spans="11:11" ht="15.75" customHeight="1" x14ac:dyDescent="0.2">
      <c r="K582" s="2"/>
    </row>
    <row r="583" spans="11:11" ht="15.75" customHeight="1" x14ac:dyDescent="0.2">
      <c r="K583" s="2"/>
    </row>
    <row r="584" spans="11:11" ht="15.75" customHeight="1" x14ac:dyDescent="0.2">
      <c r="K584" s="2"/>
    </row>
    <row r="585" spans="11:11" ht="15.75" customHeight="1" x14ac:dyDescent="0.2">
      <c r="K585" s="2"/>
    </row>
    <row r="586" spans="11:11" ht="15.75" customHeight="1" x14ac:dyDescent="0.2">
      <c r="K586" s="2"/>
    </row>
    <row r="587" spans="11:11" ht="15.75" customHeight="1" x14ac:dyDescent="0.2">
      <c r="K587" s="2"/>
    </row>
    <row r="588" spans="11:11" ht="15.75" customHeight="1" x14ac:dyDescent="0.2">
      <c r="K588" s="2"/>
    </row>
    <row r="589" spans="11:11" ht="15.75" customHeight="1" x14ac:dyDescent="0.2">
      <c r="K589" s="2"/>
    </row>
    <row r="590" spans="11:11" ht="15.75" customHeight="1" x14ac:dyDescent="0.2">
      <c r="K590" s="2"/>
    </row>
    <row r="591" spans="11:11" ht="15.75" customHeight="1" x14ac:dyDescent="0.2">
      <c r="K591" s="2"/>
    </row>
    <row r="592" spans="11:11" ht="15.75" customHeight="1" x14ac:dyDescent="0.2">
      <c r="K592" s="2"/>
    </row>
    <row r="593" spans="11:11" ht="15.75" customHeight="1" x14ac:dyDescent="0.2">
      <c r="K593" s="2"/>
    </row>
    <row r="594" spans="11:11" ht="15.75" customHeight="1" x14ac:dyDescent="0.2">
      <c r="K594" s="2"/>
    </row>
    <row r="595" spans="11:11" ht="15.75" customHeight="1" x14ac:dyDescent="0.2">
      <c r="K595" s="2"/>
    </row>
    <row r="596" spans="11:11" ht="15.75" customHeight="1" x14ac:dyDescent="0.2">
      <c r="K596" s="2"/>
    </row>
    <row r="597" spans="11:11" ht="15.75" customHeight="1" x14ac:dyDescent="0.2">
      <c r="K597" s="2"/>
    </row>
    <row r="598" spans="11:11" ht="15.75" customHeight="1" x14ac:dyDescent="0.2">
      <c r="K598" s="2"/>
    </row>
    <row r="599" spans="11:11" ht="15.75" customHeight="1" x14ac:dyDescent="0.2">
      <c r="K599" s="2"/>
    </row>
    <row r="600" spans="11:11" ht="15.75" customHeight="1" x14ac:dyDescent="0.2">
      <c r="K600" s="2"/>
    </row>
    <row r="601" spans="11:11" ht="15.75" customHeight="1" x14ac:dyDescent="0.2">
      <c r="K601" s="2"/>
    </row>
    <row r="602" spans="11:11" ht="15.75" customHeight="1" x14ac:dyDescent="0.2">
      <c r="K602" s="2"/>
    </row>
    <row r="603" spans="11:11" ht="15.75" customHeight="1" x14ac:dyDescent="0.2">
      <c r="K603" s="2"/>
    </row>
    <row r="604" spans="11:11" ht="15.75" customHeight="1" x14ac:dyDescent="0.2">
      <c r="K604" s="2"/>
    </row>
    <row r="605" spans="11:11" ht="15.75" customHeight="1" x14ac:dyDescent="0.2">
      <c r="K605" s="2"/>
    </row>
    <row r="606" spans="11:11" ht="15.75" customHeight="1" x14ac:dyDescent="0.2">
      <c r="K606" s="2"/>
    </row>
    <row r="607" spans="11:11" ht="15.75" customHeight="1" x14ac:dyDescent="0.2">
      <c r="K607" s="2"/>
    </row>
    <row r="608" spans="11:11" ht="15.75" customHeight="1" x14ac:dyDescent="0.2">
      <c r="K608" s="2"/>
    </row>
    <row r="609" spans="11:11" ht="15.75" customHeight="1" x14ac:dyDescent="0.2">
      <c r="K609" s="2"/>
    </row>
    <row r="610" spans="11:11" ht="15.75" customHeight="1" x14ac:dyDescent="0.2">
      <c r="K610" s="2"/>
    </row>
    <row r="611" spans="11:11" ht="15.75" customHeight="1" x14ac:dyDescent="0.2">
      <c r="K611" s="2"/>
    </row>
    <row r="612" spans="11:11" ht="15.75" customHeight="1" x14ac:dyDescent="0.2">
      <c r="K612" s="2"/>
    </row>
    <row r="613" spans="11:11" ht="15.75" customHeight="1" x14ac:dyDescent="0.2">
      <c r="K613" s="2"/>
    </row>
    <row r="614" spans="11:11" ht="15.75" customHeight="1" x14ac:dyDescent="0.2">
      <c r="K614" s="2"/>
    </row>
    <row r="615" spans="11:11" ht="15.75" customHeight="1" x14ac:dyDescent="0.2">
      <c r="K615" s="2"/>
    </row>
    <row r="616" spans="11:11" ht="15.75" customHeight="1" x14ac:dyDescent="0.2">
      <c r="K616" s="2"/>
    </row>
    <row r="617" spans="11:11" ht="15.75" customHeight="1" x14ac:dyDescent="0.2">
      <c r="K617" s="2"/>
    </row>
    <row r="618" spans="11:11" ht="15.75" customHeight="1" x14ac:dyDescent="0.2">
      <c r="K618" s="2"/>
    </row>
    <row r="619" spans="11:11" ht="15.75" customHeight="1" x14ac:dyDescent="0.2">
      <c r="K619" s="2"/>
    </row>
    <row r="620" spans="11:11" ht="15.75" customHeight="1" x14ac:dyDescent="0.2">
      <c r="K620" s="2"/>
    </row>
    <row r="621" spans="11:11" ht="15.75" customHeight="1" x14ac:dyDescent="0.2">
      <c r="K621" s="2"/>
    </row>
    <row r="622" spans="11:11" ht="15.75" customHeight="1" x14ac:dyDescent="0.2">
      <c r="K622" s="2"/>
    </row>
    <row r="623" spans="11:11" ht="15.75" customHeight="1" x14ac:dyDescent="0.2">
      <c r="K623" s="2"/>
    </row>
    <row r="624" spans="11:11" ht="15.75" customHeight="1" x14ac:dyDescent="0.2">
      <c r="K624" s="2"/>
    </row>
    <row r="625" spans="11:11" ht="15.75" customHeight="1" x14ac:dyDescent="0.2">
      <c r="K625" s="2"/>
    </row>
    <row r="626" spans="11:11" ht="15.75" customHeight="1" x14ac:dyDescent="0.2">
      <c r="K626" s="2"/>
    </row>
    <row r="627" spans="11:11" ht="15.75" customHeight="1" x14ac:dyDescent="0.2">
      <c r="K627" s="2"/>
    </row>
    <row r="628" spans="11:11" ht="15.75" customHeight="1" x14ac:dyDescent="0.2">
      <c r="K628" s="2"/>
    </row>
    <row r="629" spans="11:11" ht="15.75" customHeight="1" x14ac:dyDescent="0.2">
      <c r="K629" s="2"/>
    </row>
    <row r="630" spans="11:11" ht="15.75" customHeight="1" x14ac:dyDescent="0.2">
      <c r="K630" s="2"/>
    </row>
    <row r="631" spans="11:11" ht="15.75" customHeight="1" x14ac:dyDescent="0.2">
      <c r="K631" s="2"/>
    </row>
    <row r="632" spans="11:11" ht="15.75" customHeight="1" x14ac:dyDescent="0.2">
      <c r="K632" s="2"/>
    </row>
    <row r="633" spans="11:11" ht="15.75" customHeight="1" x14ac:dyDescent="0.2">
      <c r="K633" s="2"/>
    </row>
    <row r="634" spans="11:11" ht="15.75" customHeight="1" x14ac:dyDescent="0.2">
      <c r="K634" s="2"/>
    </row>
    <row r="635" spans="11:11" ht="15.75" customHeight="1" x14ac:dyDescent="0.2">
      <c r="K635" s="2"/>
    </row>
    <row r="636" spans="11:11" ht="15.75" customHeight="1" x14ac:dyDescent="0.2">
      <c r="K636" s="2"/>
    </row>
    <row r="637" spans="11:11" ht="15.75" customHeight="1" x14ac:dyDescent="0.2">
      <c r="K637" s="2"/>
    </row>
    <row r="638" spans="11:11" ht="15.75" customHeight="1" x14ac:dyDescent="0.2">
      <c r="K638" s="2"/>
    </row>
    <row r="639" spans="11:11" ht="15.75" customHeight="1" x14ac:dyDescent="0.2">
      <c r="K639" s="2"/>
    </row>
    <row r="640" spans="11:11" ht="15.75" customHeight="1" x14ac:dyDescent="0.2">
      <c r="K640" s="2"/>
    </row>
    <row r="641" spans="11:11" ht="15.75" customHeight="1" x14ac:dyDescent="0.2">
      <c r="K641" s="2"/>
    </row>
    <row r="642" spans="11:11" ht="15.75" customHeight="1" x14ac:dyDescent="0.2">
      <c r="K642" s="2"/>
    </row>
    <row r="643" spans="11:11" ht="15.75" customHeight="1" x14ac:dyDescent="0.2">
      <c r="K643" s="2"/>
    </row>
    <row r="644" spans="11:11" ht="15.75" customHeight="1" x14ac:dyDescent="0.2">
      <c r="K644" s="2"/>
    </row>
    <row r="645" spans="11:11" ht="15.75" customHeight="1" x14ac:dyDescent="0.2">
      <c r="K645" s="2"/>
    </row>
    <row r="646" spans="11:11" ht="15.75" customHeight="1" x14ac:dyDescent="0.2">
      <c r="K646" s="2"/>
    </row>
    <row r="647" spans="11:11" ht="15.75" customHeight="1" x14ac:dyDescent="0.2">
      <c r="K647" s="2"/>
    </row>
    <row r="648" spans="11:11" ht="15.75" customHeight="1" x14ac:dyDescent="0.2">
      <c r="K648" s="2"/>
    </row>
    <row r="649" spans="11:11" ht="15.75" customHeight="1" x14ac:dyDescent="0.2">
      <c r="K649" s="2"/>
    </row>
    <row r="650" spans="11:11" ht="15.75" customHeight="1" x14ac:dyDescent="0.2">
      <c r="K650" s="2"/>
    </row>
    <row r="651" spans="11:11" ht="15.75" customHeight="1" x14ac:dyDescent="0.2">
      <c r="K651" s="2"/>
    </row>
    <row r="652" spans="11:11" ht="15.75" customHeight="1" x14ac:dyDescent="0.2">
      <c r="K652" s="2"/>
    </row>
    <row r="653" spans="11:11" ht="15.75" customHeight="1" x14ac:dyDescent="0.2">
      <c r="K653" s="2"/>
    </row>
    <row r="654" spans="11:11" ht="15.75" customHeight="1" x14ac:dyDescent="0.2">
      <c r="K654" s="2"/>
    </row>
    <row r="655" spans="11:11" ht="15.75" customHeight="1" x14ac:dyDescent="0.2">
      <c r="K655" s="2"/>
    </row>
    <row r="656" spans="11:11" ht="15.75" customHeight="1" x14ac:dyDescent="0.2">
      <c r="K656" s="2"/>
    </row>
    <row r="657" spans="11:11" ht="15.75" customHeight="1" x14ac:dyDescent="0.2">
      <c r="K657" s="2"/>
    </row>
    <row r="658" spans="11:11" ht="15.75" customHeight="1" x14ac:dyDescent="0.2">
      <c r="K658" s="2"/>
    </row>
    <row r="659" spans="11:11" ht="15.75" customHeight="1" x14ac:dyDescent="0.2">
      <c r="K659" s="2"/>
    </row>
    <row r="660" spans="11:11" ht="15.75" customHeight="1" x14ac:dyDescent="0.2">
      <c r="K660" s="2"/>
    </row>
    <row r="661" spans="11:11" ht="15.75" customHeight="1" x14ac:dyDescent="0.2">
      <c r="K661" s="2"/>
    </row>
    <row r="662" spans="11:11" ht="15.75" customHeight="1" x14ac:dyDescent="0.2">
      <c r="K662" s="2"/>
    </row>
    <row r="663" spans="11:11" ht="15.75" customHeight="1" x14ac:dyDescent="0.2">
      <c r="K663" s="2"/>
    </row>
    <row r="664" spans="11:11" ht="15.75" customHeight="1" x14ac:dyDescent="0.2">
      <c r="K664" s="2"/>
    </row>
    <row r="665" spans="11:11" ht="15.75" customHeight="1" x14ac:dyDescent="0.2">
      <c r="K665" s="2"/>
    </row>
    <row r="666" spans="11:11" ht="15.75" customHeight="1" x14ac:dyDescent="0.2">
      <c r="K666" s="2"/>
    </row>
    <row r="667" spans="11:11" ht="15.75" customHeight="1" x14ac:dyDescent="0.2">
      <c r="K667" s="2"/>
    </row>
    <row r="668" spans="11:11" ht="15.75" customHeight="1" x14ac:dyDescent="0.2">
      <c r="K668" s="2"/>
    </row>
    <row r="669" spans="11:11" ht="15.75" customHeight="1" x14ac:dyDescent="0.2">
      <c r="K669" s="2"/>
    </row>
    <row r="670" spans="11:11" ht="15.75" customHeight="1" x14ac:dyDescent="0.2">
      <c r="K670" s="2"/>
    </row>
    <row r="671" spans="11:11" ht="15.75" customHeight="1" x14ac:dyDescent="0.2">
      <c r="K671" s="2"/>
    </row>
    <row r="672" spans="11:11" ht="15.75" customHeight="1" x14ac:dyDescent="0.2">
      <c r="K672" s="2"/>
    </row>
    <row r="673" spans="11:11" ht="15.75" customHeight="1" x14ac:dyDescent="0.2">
      <c r="K673" s="2"/>
    </row>
    <row r="674" spans="11:11" ht="15.75" customHeight="1" x14ac:dyDescent="0.2">
      <c r="K674" s="2"/>
    </row>
    <row r="675" spans="11:11" ht="15.75" customHeight="1" x14ac:dyDescent="0.2">
      <c r="K675" s="2"/>
    </row>
    <row r="676" spans="11:11" ht="15.75" customHeight="1" x14ac:dyDescent="0.2">
      <c r="K676" s="2"/>
    </row>
    <row r="677" spans="11:11" ht="15.75" customHeight="1" x14ac:dyDescent="0.2">
      <c r="K677" s="2"/>
    </row>
    <row r="678" spans="11:11" ht="15.75" customHeight="1" x14ac:dyDescent="0.2">
      <c r="K678" s="2"/>
    </row>
    <row r="679" spans="11:11" ht="15.75" customHeight="1" x14ac:dyDescent="0.2">
      <c r="K679" s="2"/>
    </row>
    <row r="680" spans="11:11" ht="15.75" customHeight="1" x14ac:dyDescent="0.2">
      <c r="K680" s="2"/>
    </row>
    <row r="681" spans="11:11" ht="15.75" customHeight="1" x14ac:dyDescent="0.2">
      <c r="K681" s="2"/>
    </row>
    <row r="682" spans="11:11" ht="15.75" customHeight="1" x14ac:dyDescent="0.2">
      <c r="K682" s="2"/>
    </row>
    <row r="683" spans="11:11" ht="15.75" customHeight="1" x14ac:dyDescent="0.2">
      <c r="K683" s="2"/>
    </row>
    <row r="684" spans="11:11" ht="15.75" customHeight="1" x14ac:dyDescent="0.2">
      <c r="K684" s="2"/>
    </row>
    <row r="685" spans="11:11" ht="15.75" customHeight="1" x14ac:dyDescent="0.2">
      <c r="K685" s="2"/>
    </row>
    <row r="686" spans="11:11" ht="15.75" customHeight="1" x14ac:dyDescent="0.2">
      <c r="K686" s="2"/>
    </row>
    <row r="687" spans="11:11" ht="15.75" customHeight="1" x14ac:dyDescent="0.2">
      <c r="K687" s="2"/>
    </row>
    <row r="688" spans="11:11" ht="15.75" customHeight="1" x14ac:dyDescent="0.2">
      <c r="K688" s="2"/>
    </row>
    <row r="689" spans="11:11" ht="15.75" customHeight="1" x14ac:dyDescent="0.2">
      <c r="K689" s="2"/>
    </row>
    <row r="690" spans="11:11" ht="15.75" customHeight="1" x14ac:dyDescent="0.2">
      <c r="K690" s="2"/>
    </row>
    <row r="691" spans="11:11" ht="15.75" customHeight="1" x14ac:dyDescent="0.2">
      <c r="K691" s="2"/>
    </row>
    <row r="692" spans="11:11" ht="15.75" customHeight="1" x14ac:dyDescent="0.2">
      <c r="K692" s="2"/>
    </row>
    <row r="693" spans="11:11" ht="15.75" customHeight="1" x14ac:dyDescent="0.2">
      <c r="K693" s="2"/>
    </row>
    <row r="694" spans="11:11" ht="15.75" customHeight="1" x14ac:dyDescent="0.2">
      <c r="K694" s="2"/>
    </row>
    <row r="695" spans="11:11" ht="15.75" customHeight="1" x14ac:dyDescent="0.2">
      <c r="K695" s="2"/>
    </row>
    <row r="696" spans="11:11" ht="15.75" customHeight="1" x14ac:dyDescent="0.2">
      <c r="K696" s="2"/>
    </row>
    <row r="697" spans="11:11" ht="15.75" customHeight="1" x14ac:dyDescent="0.2">
      <c r="K697" s="2"/>
    </row>
    <row r="698" spans="11:11" ht="15.75" customHeight="1" x14ac:dyDescent="0.2">
      <c r="K698" s="2"/>
    </row>
    <row r="699" spans="11:11" ht="15.75" customHeight="1" x14ac:dyDescent="0.2">
      <c r="K699" s="2"/>
    </row>
    <row r="700" spans="11:11" ht="15.75" customHeight="1" x14ac:dyDescent="0.2">
      <c r="K700" s="2"/>
    </row>
    <row r="701" spans="11:11" ht="15.75" customHeight="1" x14ac:dyDescent="0.2">
      <c r="K701" s="2"/>
    </row>
    <row r="702" spans="11:11" ht="15.75" customHeight="1" x14ac:dyDescent="0.2">
      <c r="K702" s="2"/>
    </row>
    <row r="703" spans="11:11" ht="15.75" customHeight="1" x14ac:dyDescent="0.2">
      <c r="K703" s="2"/>
    </row>
    <row r="704" spans="11:11" ht="15.75" customHeight="1" x14ac:dyDescent="0.2">
      <c r="K704" s="2"/>
    </row>
    <row r="705" spans="11:11" ht="15.75" customHeight="1" x14ac:dyDescent="0.2">
      <c r="K705" s="2"/>
    </row>
    <row r="706" spans="11:11" ht="15.75" customHeight="1" x14ac:dyDescent="0.2">
      <c r="K706" s="2"/>
    </row>
    <row r="707" spans="11:11" ht="15.75" customHeight="1" x14ac:dyDescent="0.2">
      <c r="K707" s="2"/>
    </row>
    <row r="708" spans="11:11" ht="15.75" customHeight="1" x14ac:dyDescent="0.2">
      <c r="K708" s="2"/>
    </row>
    <row r="709" spans="11:11" ht="15.75" customHeight="1" x14ac:dyDescent="0.2">
      <c r="K709" s="2"/>
    </row>
    <row r="710" spans="11:11" ht="15.75" customHeight="1" x14ac:dyDescent="0.2">
      <c r="K710" s="2"/>
    </row>
    <row r="711" spans="11:11" ht="15.75" customHeight="1" x14ac:dyDescent="0.2">
      <c r="K711" s="2"/>
    </row>
    <row r="712" spans="11:11" ht="15.75" customHeight="1" x14ac:dyDescent="0.2">
      <c r="K712" s="2"/>
    </row>
    <row r="713" spans="11:11" ht="15.75" customHeight="1" x14ac:dyDescent="0.2">
      <c r="K713" s="2"/>
    </row>
    <row r="714" spans="11:11" ht="15.75" customHeight="1" x14ac:dyDescent="0.2">
      <c r="K714" s="2"/>
    </row>
    <row r="715" spans="11:11" ht="15.75" customHeight="1" x14ac:dyDescent="0.2">
      <c r="K715" s="2"/>
    </row>
    <row r="716" spans="11:11" ht="15.75" customHeight="1" x14ac:dyDescent="0.2">
      <c r="K716" s="2"/>
    </row>
    <row r="717" spans="11:11" ht="15.75" customHeight="1" x14ac:dyDescent="0.2">
      <c r="K717" s="2"/>
    </row>
    <row r="718" spans="11:11" ht="15.75" customHeight="1" x14ac:dyDescent="0.2">
      <c r="K718" s="2"/>
    </row>
    <row r="719" spans="11:11" ht="15.75" customHeight="1" x14ac:dyDescent="0.2">
      <c r="K719" s="2"/>
    </row>
    <row r="720" spans="11:11" ht="15.75" customHeight="1" x14ac:dyDescent="0.2">
      <c r="K720" s="2"/>
    </row>
    <row r="721" spans="11:11" ht="15.75" customHeight="1" x14ac:dyDescent="0.2">
      <c r="K721" s="2"/>
    </row>
    <row r="722" spans="11:11" ht="15.75" customHeight="1" x14ac:dyDescent="0.2">
      <c r="K722" s="2"/>
    </row>
    <row r="723" spans="11:11" ht="15.75" customHeight="1" x14ac:dyDescent="0.2">
      <c r="K723" s="2"/>
    </row>
    <row r="724" spans="11:11" ht="15.75" customHeight="1" x14ac:dyDescent="0.2">
      <c r="K724" s="2"/>
    </row>
    <row r="725" spans="11:11" ht="15.75" customHeight="1" x14ac:dyDescent="0.2">
      <c r="K725" s="2"/>
    </row>
    <row r="726" spans="11:11" ht="15.75" customHeight="1" x14ac:dyDescent="0.2">
      <c r="K726" s="2"/>
    </row>
    <row r="727" spans="11:11" ht="15.75" customHeight="1" x14ac:dyDescent="0.2">
      <c r="K727" s="2"/>
    </row>
    <row r="728" spans="11:11" ht="15.75" customHeight="1" x14ac:dyDescent="0.2">
      <c r="K728" s="2"/>
    </row>
    <row r="729" spans="11:11" ht="15.75" customHeight="1" x14ac:dyDescent="0.2">
      <c r="K729" s="2"/>
    </row>
    <row r="730" spans="11:11" ht="15.75" customHeight="1" x14ac:dyDescent="0.2">
      <c r="K730" s="2"/>
    </row>
    <row r="731" spans="11:11" ht="15.75" customHeight="1" x14ac:dyDescent="0.2">
      <c r="K731" s="2"/>
    </row>
    <row r="732" spans="11:11" ht="15.75" customHeight="1" x14ac:dyDescent="0.2">
      <c r="K732" s="2"/>
    </row>
    <row r="733" spans="11:11" ht="15.75" customHeight="1" x14ac:dyDescent="0.2">
      <c r="K733" s="2"/>
    </row>
    <row r="734" spans="11:11" ht="15.75" customHeight="1" x14ac:dyDescent="0.2">
      <c r="K734" s="2"/>
    </row>
    <row r="735" spans="11:11" ht="15.75" customHeight="1" x14ac:dyDescent="0.2">
      <c r="K735" s="2"/>
    </row>
    <row r="736" spans="11:11" ht="15.75" customHeight="1" x14ac:dyDescent="0.2">
      <c r="K736" s="2"/>
    </row>
    <row r="737" spans="11:11" ht="15.75" customHeight="1" x14ac:dyDescent="0.2">
      <c r="K737" s="2"/>
    </row>
    <row r="738" spans="11:11" ht="15.75" customHeight="1" x14ac:dyDescent="0.2">
      <c r="K738" s="2"/>
    </row>
    <row r="739" spans="11:11" ht="15.75" customHeight="1" x14ac:dyDescent="0.2">
      <c r="K739" s="2"/>
    </row>
    <row r="740" spans="11:11" ht="15.75" customHeight="1" x14ac:dyDescent="0.2">
      <c r="K740" s="2"/>
    </row>
    <row r="741" spans="11:11" ht="15.75" customHeight="1" x14ac:dyDescent="0.2">
      <c r="K741" s="2"/>
    </row>
    <row r="742" spans="11:11" ht="15.75" customHeight="1" x14ac:dyDescent="0.2">
      <c r="K742" s="2"/>
    </row>
    <row r="743" spans="11:11" ht="15.75" customHeight="1" x14ac:dyDescent="0.2">
      <c r="K743" s="2"/>
    </row>
    <row r="744" spans="11:11" ht="15.75" customHeight="1" x14ac:dyDescent="0.2">
      <c r="K744" s="2"/>
    </row>
    <row r="745" spans="11:11" ht="15.75" customHeight="1" x14ac:dyDescent="0.2">
      <c r="K745" s="2"/>
    </row>
    <row r="746" spans="11:11" ht="15.75" customHeight="1" x14ac:dyDescent="0.2">
      <c r="K746" s="2"/>
    </row>
    <row r="747" spans="11:11" ht="15.75" customHeight="1" x14ac:dyDescent="0.2">
      <c r="K747" s="2"/>
    </row>
    <row r="748" spans="11:11" ht="15.75" customHeight="1" x14ac:dyDescent="0.2">
      <c r="K748" s="2"/>
    </row>
    <row r="749" spans="11:11" ht="15.75" customHeight="1" x14ac:dyDescent="0.2">
      <c r="K749" s="2"/>
    </row>
    <row r="750" spans="11:11" ht="15.75" customHeight="1" x14ac:dyDescent="0.2">
      <c r="K750" s="2"/>
    </row>
    <row r="751" spans="11:11" ht="15.75" customHeight="1" x14ac:dyDescent="0.2">
      <c r="K751" s="2"/>
    </row>
    <row r="752" spans="11:11" ht="15.75" customHeight="1" x14ac:dyDescent="0.2">
      <c r="K752" s="2"/>
    </row>
    <row r="753" spans="11:11" ht="15.75" customHeight="1" x14ac:dyDescent="0.2">
      <c r="K753" s="2"/>
    </row>
    <row r="754" spans="11:11" ht="15.75" customHeight="1" x14ac:dyDescent="0.2">
      <c r="K754" s="2"/>
    </row>
    <row r="755" spans="11:11" ht="15.75" customHeight="1" x14ac:dyDescent="0.2">
      <c r="K755" s="2"/>
    </row>
    <row r="756" spans="11:11" ht="15.75" customHeight="1" x14ac:dyDescent="0.2">
      <c r="K756" s="2"/>
    </row>
    <row r="757" spans="11:11" ht="15.75" customHeight="1" x14ac:dyDescent="0.2">
      <c r="K757" s="2"/>
    </row>
    <row r="758" spans="11:11" ht="15.75" customHeight="1" x14ac:dyDescent="0.2">
      <c r="K758" s="2"/>
    </row>
    <row r="759" spans="11:11" ht="15.75" customHeight="1" x14ac:dyDescent="0.2">
      <c r="K759" s="2"/>
    </row>
    <row r="760" spans="11:11" ht="15.75" customHeight="1" x14ac:dyDescent="0.2">
      <c r="K760" s="2"/>
    </row>
    <row r="761" spans="11:11" ht="15.75" customHeight="1" x14ac:dyDescent="0.2">
      <c r="K761" s="2"/>
    </row>
    <row r="762" spans="11:11" ht="15.75" customHeight="1" x14ac:dyDescent="0.2">
      <c r="K762" s="2"/>
    </row>
    <row r="763" spans="11:11" ht="15.75" customHeight="1" x14ac:dyDescent="0.2">
      <c r="K763" s="2"/>
    </row>
    <row r="764" spans="11:11" ht="15.75" customHeight="1" x14ac:dyDescent="0.2">
      <c r="K764" s="2"/>
    </row>
    <row r="765" spans="11:11" ht="15.75" customHeight="1" x14ac:dyDescent="0.2">
      <c r="K765" s="2"/>
    </row>
    <row r="766" spans="11:11" ht="15.75" customHeight="1" x14ac:dyDescent="0.2">
      <c r="K766" s="2"/>
    </row>
    <row r="767" spans="11:11" ht="15.75" customHeight="1" x14ac:dyDescent="0.2">
      <c r="K767" s="2"/>
    </row>
    <row r="768" spans="11:11" ht="15.75" customHeight="1" x14ac:dyDescent="0.2">
      <c r="K768" s="2"/>
    </row>
    <row r="769" spans="11:11" ht="15.75" customHeight="1" x14ac:dyDescent="0.2">
      <c r="K769" s="2"/>
    </row>
    <row r="770" spans="11:11" ht="15.75" customHeight="1" x14ac:dyDescent="0.2">
      <c r="K770" s="2"/>
    </row>
    <row r="771" spans="11:11" ht="15.75" customHeight="1" x14ac:dyDescent="0.2">
      <c r="K771" s="2"/>
    </row>
    <row r="772" spans="11:11" ht="15.75" customHeight="1" x14ac:dyDescent="0.2">
      <c r="K772" s="2"/>
    </row>
    <row r="773" spans="11:11" ht="15.75" customHeight="1" x14ac:dyDescent="0.2">
      <c r="K773" s="2"/>
    </row>
    <row r="774" spans="11:11" ht="15.75" customHeight="1" x14ac:dyDescent="0.2">
      <c r="K774" s="2"/>
    </row>
    <row r="775" spans="11:11" ht="15.75" customHeight="1" x14ac:dyDescent="0.2">
      <c r="K775" s="2"/>
    </row>
    <row r="776" spans="11:11" ht="15.75" customHeight="1" x14ac:dyDescent="0.2">
      <c r="K776" s="2"/>
    </row>
    <row r="777" spans="11:11" ht="15.75" customHeight="1" x14ac:dyDescent="0.2">
      <c r="K777" s="2"/>
    </row>
    <row r="778" spans="11:11" ht="15.75" customHeight="1" x14ac:dyDescent="0.2">
      <c r="K778" s="2"/>
    </row>
    <row r="779" spans="11:11" ht="15.75" customHeight="1" x14ac:dyDescent="0.2">
      <c r="K779" s="2"/>
    </row>
    <row r="780" spans="11:11" ht="15.75" customHeight="1" x14ac:dyDescent="0.2">
      <c r="K780" s="2"/>
    </row>
    <row r="781" spans="11:11" ht="15.75" customHeight="1" x14ac:dyDescent="0.2">
      <c r="K781" s="2"/>
    </row>
    <row r="782" spans="11:11" ht="15.75" customHeight="1" x14ac:dyDescent="0.2">
      <c r="K782" s="2"/>
    </row>
    <row r="783" spans="11:11" ht="15.75" customHeight="1" x14ac:dyDescent="0.2">
      <c r="K783" s="2"/>
    </row>
    <row r="784" spans="11:11" ht="15.75" customHeight="1" x14ac:dyDescent="0.2">
      <c r="K784" s="2"/>
    </row>
    <row r="785" spans="11:11" ht="15.75" customHeight="1" x14ac:dyDescent="0.2">
      <c r="K785" s="2"/>
    </row>
    <row r="786" spans="11:11" ht="15.75" customHeight="1" x14ac:dyDescent="0.2">
      <c r="K786" s="2"/>
    </row>
    <row r="787" spans="11:11" ht="15.75" customHeight="1" x14ac:dyDescent="0.2">
      <c r="K787" s="2"/>
    </row>
    <row r="788" spans="11:11" ht="15.75" customHeight="1" x14ac:dyDescent="0.2">
      <c r="K788" s="2"/>
    </row>
    <row r="789" spans="11:11" ht="15.75" customHeight="1" x14ac:dyDescent="0.2">
      <c r="K789" s="2"/>
    </row>
    <row r="790" spans="11:11" ht="15.75" customHeight="1" x14ac:dyDescent="0.2">
      <c r="K790" s="2"/>
    </row>
    <row r="791" spans="11:11" ht="15.75" customHeight="1" x14ac:dyDescent="0.2">
      <c r="K791" s="2"/>
    </row>
    <row r="792" spans="11:11" ht="15.75" customHeight="1" x14ac:dyDescent="0.2">
      <c r="K792" s="2"/>
    </row>
    <row r="793" spans="11:11" ht="15.75" customHeight="1" x14ac:dyDescent="0.2">
      <c r="K793" s="2"/>
    </row>
    <row r="794" spans="11:11" ht="15.75" customHeight="1" x14ac:dyDescent="0.2">
      <c r="K794" s="2"/>
    </row>
    <row r="795" spans="11:11" ht="15.75" customHeight="1" x14ac:dyDescent="0.2">
      <c r="K795" s="2"/>
    </row>
    <row r="796" spans="11:11" ht="15.75" customHeight="1" x14ac:dyDescent="0.2">
      <c r="K796" s="2"/>
    </row>
    <row r="797" spans="11:11" ht="15.75" customHeight="1" x14ac:dyDescent="0.2">
      <c r="K797" s="2"/>
    </row>
    <row r="798" spans="11:11" ht="15.75" customHeight="1" x14ac:dyDescent="0.2">
      <c r="K798" s="2"/>
    </row>
    <row r="799" spans="11:11" ht="15.75" customHeight="1" x14ac:dyDescent="0.2">
      <c r="K799" s="2"/>
    </row>
    <row r="800" spans="11:11" ht="15.75" customHeight="1" x14ac:dyDescent="0.2">
      <c r="K800" s="2"/>
    </row>
    <row r="801" spans="11:11" ht="15.75" customHeight="1" x14ac:dyDescent="0.2">
      <c r="K801" s="2"/>
    </row>
    <row r="802" spans="11:11" ht="15.75" customHeight="1" x14ac:dyDescent="0.2">
      <c r="K802" s="2"/>
    </row>
    <row r="803" spans="11:11" ht="15.75" customHeight="1" x14ac:dyDescent="0.2">
      <c r="K803" s="2"/>
    </row>
    <row r="804" spans="11:11" ht="15.75" customHeight="1" x14ac:dyDescent="0.2">
      <c r="K804" s="2"/>
    </row>
    <row r="805" spans="11:11" ht="15.75" customHeight="1" x14ac:dyDescent="0.2">
      <c r="K805" s="2"/>
    </row>
    <row r="806" spans="11:11" ht="15.75" customHeight="1" x14ac:dyDescent="0.2">
      <c r="K806" s="2"/>
    </row>
    <row r="807" spans="11:11" ht="15.75" customHeight="1" x14ac:dyDescent="0.2">
      <c r="K807" s="2"/>
    </row>
    <row r="808" spans="11:11" ht="15.75" customHeight="1" x14ac:dyDescent="0.2">
      <c r="K808" s="2"/>
    </row>
    <row r="809" spans="11:11" ht="15.75" customHeight="1" x14ac:dyDescent="0.2">
      <c r="K809" s="2"/>
    </row>
    <row r="810" spans="11:11" ht="15.75" customHeight="1" x14ac:dyDescent="0.2">
      <c r="K810" s="2"/>
    </row>
    <row r="811" spans="11:11" ht="15.75" customHeight="1" x14ac:dyDescent="0.2">
      <c r="K811" s="2"/>
    </row>
    <row r="812" spans="11:11" ht="15.75" customHeight="1" x14ac:dyDescent="0.2">
      <c r="K812" s="2"/>
    </row>
    <row r="813" spans="11:11" ht="15.75" customHeight="1" x14ac:dyDescent="0.2">
      <c r="K813" s="2"/>
    </row>
    <row r="814" spans="11:11" ht="15.75" customHeight="1" x14ac:dyDescent="0.2">
      <c r="K814" s="2"/>
    </row>
    <row r="815" spans="11:11" ht="15.75" customHeight="1" x14ac:dyDescent="0.2">
      <c r="K815" s="2"/>
    </row>
    <row r="816" spans="11:11" ht="15.75" customHeight="1" x14ac:dyDescent="0.2">
      <c r="K816" s="2"/>
    </row>
    <row r="817" spans="11:11" ht="15.75" customHeight="1" x14ac:dyDescent="0.2">
      <c r="K817" s="2"/>
    </row>
    <row r="818" spans="11:11" ht="15.75" customHeight="1" x14ac:dyDescent="0.2">
      <c r="K818" s="2"/>
    </row>
    <row r="819" spans="11:11" ht="15.75" customHeight="1" x14ac:dyDescent="0.2">
      <c r="K819" s="2"/>
    </row>
    <row r="820" spans="11:11" ht="15.75" customHeight="1" x14ac:dyDescent="0.2">
      <c r="K820" s="2"/>
    </row>
    <row r="821" spans="11:11" ht="15.75" customHeight="1" x14ac:dyDescent="0.2">
      <c r="K821" s="2"/>
    </row>
    <row r="822" spans="11:11" ht="15.75" customHeight="1" x14ac:dyDescent="0.2">
      <c r="K822" s="2"/>
    </row>
    <row r="823" spans="11:11" ht="15.75" customHeight="1" x14ac:dyDescent="0.2">
      <c r="K823" s="2"/>
    </row>
    <row r="824" spans="11:11" ht="15.75" customHeight="1" x14ac:dyDescent="0.2">
      <c r="K824" s="2"/>
    </row>
    <row r="825" spans="11:11" ht="15.75" customHeight="1" x14ac:dyDescent="0.2">
      <c r="K825" s="2"/>
    </row>
    <row r="826" spans="11:11" ht="15.75" customHeight="1" x14ac:dyDescent="0.2">
      <c r="K826" s="2"/>
    </row>
    <row r="827" spans="11:11" ht="15.75" customHeight="1" x14ac:dyDescent="0.2">
      <c r="K827" s="2"/>
    </row>
    <row r="828" spans="11:11" ht="15.75" customHeight="1" x14ac:dyDescent="0.2">
      <c r="K828" s="2"/>
    </row>
    <row r="829" spans="11:11" ht="15.75" customHeight="1" x14ac:dyDescent="0.2">
      <c r="K829" s="2"/>
    </row>
    <row r="830" spans="11:11" ht="15.75" customHeight="1" x14ac:dyDescent="0.2">
      <c r="K830" s="2"/>
    </row>
    <row r="831" spans="11:11" ht="15.75" customHeight="1" x14ac:dyDescent="0.2">
      <c r="K831" s="2"/>
    </row>
    <row r="832" spans="11:11" ht="15.75" customHeight="1" x14ac:dyDescent="0.2">
      <c r="K832" s="2"/>
    </row>
    <row r="833" spans="11:11" ht="15.75" customHeight="1" x14ac:dyDescent="0.2">
      <c r="K833" s="2"/>
    </row>
    <row r="834" spans="11:11" ht="15.75" customHeight="1" x14ac:dyDescent="0.2">
      <c r="K834" s="2"/>
    </row>
    <row r="835" spans="11:11" ht="15.75" customHeight="1" x14ac:dyDescent="0.2">
      <c r="K835" s="2"/>
    </row>
    <row r="836" spans="11:11" ht="15.75" customHeight="1" x14ac:dyDescent="0.2">
      <c r="K836" s="2"/>
    </row>
    <row r="837" spans="11:11" ht="15.75" customHeight="1" x14ac:dyDescent="0.2">
      <c r="K837" s="2"/>
    </row>
    <row r="838" spans="11:11" ht="15.75" customHeight="1" x14ac:dyDescent="0.2">
      <c r="K838" s="2"/>
    </row>
    <row r="839" spans="11:11" ht="15.75" customHeight="1" x14ac:dyDescent="0.2">
      <c r="K839" s="2"/>
    </row>
    <row r="840" spans="11:11" ht="15.75" customHeight="1" x14ac:dyDescent="0.2">
      <c r="K840" s="2"/>
    </row>
    <row r="841" spans="11:11" ht="15.75" customHeight="1" x14ac:dyDescent="0.2">
      <c r="K841" s="2"/>
    </row>
    <row r="842" spans="11:11" ht="15.75" customHeight="1" x14ac:dyDescent="0.2">
      <c r="K842" s="2"/>
    </row>
    <row r="843" spans="11:11" ht="15.75" customHeight="1" x14ac:dyDescent="0.2">
      <c r="K843" s="2"/>
    </row>
    <row r="844" spans="11:11" ht="15.75" customHeight="1" x14ac:dyDescent="0.2">
      <c r="K844" s="2"/>
    </row>
    <row r="845" spans="11:11" ht="15.75" customHeight="1" x14ac:dyDescent="0.2">
      <c r="K845" s="2"/>
    </row>
    <row r="846" spans="11:11" ht="15.75" customHeight="1" x14ac:dyDescent="0.2">
      <c r="K846" s="2"/>
    </row>
    <row r="847" spans="11:11" ht="15.75" customHeight="1" x14ac:dyDescent="0.2">
      <c r="K847" s="2"/>
    </row>
    <row r="848" spans="11:11" ht="15.75" customHeight="1" x14ac:dyDescent="0.2">
      <c r="K848" s="2"/>
    </row>
    <row r="849" spans="11:11" ht="15.75" customHeight="1" x14ac:dyDescent="0.2">
      <c r="K849" s="2"/>
    </row>
    <row r="850" spans="11:11" ht="15.75" customHeight="1" x14ac:dyDescent="0.2">
      <c r="K850" s="2"/>
    </row>
    <row r="851" spans="11:11" ht="15.75" customHeight="1" x14ac:dyDescent="0.2">
      <c r="K851" s="2"/>
    </row>
    <row r="852" spans="11:11" ht="15.75" customHeight="1" x14ac:dyDescent="0.2">
      <c r="K852" s="2"/>
    </row>
    <row r="853" spans="11:11" ht="15.75" customHeight="1" x14ac:dyDescent="0.2">
      <c r="K853" s="2"/>
    </row>
    <row r="854" spans="11:11" ht="15.75" customHeight="1" x14ac:dyDescent="0.2">
      <c r="K854" s="2"/>
    </row>
    <row r="855" spans="11:11" ht="15.75" customHeight="1" x14ac:dyDescent="0.2">
      <c r="K855" s="2"/>
    </row>
    <row r="856" spans="11:11" ht="15.75" customHeight="1" x14ac:dyDescent="0.2">
      <c r="K856" s="2"/>
    </row>
    <row r="857" spans="11:11" ht="15.75" customHeight="1" x14ac:dyDescent="0.2">
      <c r="K857" s="2"/>
    </row>
    <row r="858" spans="11:11" ht="15.75" customHeight="1" x14ac:dyDescent="0.2">
      <c r="K858" s="2"/>
    </row>
    <row r="859" spans="11:11" ht="15.75" customHeight="1" x14ac:dyDescent="0.2">
      <c r="K859" s="2"/>
    </row>
    <row r="860" spans="11:11" ht="15.75" customHeight="1" x14ac:dyDescent="0.2">
      <c r="K860" s="2"/>
    </row>
    <row r="861" spans="11:11" ht="15.75" customHeight="1" x14ac:dyDescent="0.2">
      <c r="K861" s="2"/>
    </row>
    <row r="862" spans="11:11" ht="15.75" customHeight="1" x14ac:dyDescent="0.2">
      <c r="K862" s="2"/>
    </row>
    <row r="863" spans="11:11" ht="15.75" customHeight="1" x14ac:dyDescent="0.2">
      <c r="K863" s="2"/>
    </row>
    <row r="864" spans="11:11" ht="15.75" customHeight="1" x14ac:dyDescent="0.2">
      <c r="K864" s="2"/>
    </row>
    <row r="865" spans="11:11" ht="15.75" customHeight="1" x14ac:dyDescent="0.2">
      <c r="K865" s="2"/>
    </row>
    <row r="866" spans="11:11" ht="15.75" customHeight="1" x14ac:dyDescent="0.2">
      <c r="K866" s="2"/>
    </row>
    <row r="867" spans="11:11" ht="15.75" customHeight="1" x14ac:dyDescent="0.2">
      <c r="K867" s="2"/>
    </row>
    <row r="868" spans="11:11" ht="15.75" customHeight="1" x14ac:dyDescent="0.2">
      <c r="K868" s="2"/>
    </row>
    <row r="869" spans="11:11" ht="15.75" customHeight="1" x14ac:dyDescent="0.2">
      <c r="K869" s="2"/>
    </row>
    <row r="870" spans="11:11" ht="15.75" customHeight="1" x14ac:dyDescent="0.2">
      <c r="K870" s="2"/>
    </row>
    <row r="871" spans="11:11" ht="15.75" customHeight="1" x14ac:dyDescent="0.2">
      <c r="K871" s="2"/>
    </row>
    <row r="872" spans="11:11" ht="15.75" customHeight="1" x14ac:dyDescent="0.2">
      <c r="K872" s="2"/>
    </row>
    <row r="873" spans="11:11" ht="15.75" customHeight="1" x14ac:dyDescent="0.2">
      <c r="K873" s="2"/>
    </row>
    <row r="874" spans="11:11" ht="15.75" customHeight="1" x14ac:dyDescent="0.2">
      <c r="K874" s="2"/>
    </row>
    <row r="875" spans="11:11" ht="15.75" customHeight="1" x14ac:dyDescent="0.2">
      <c r="K875" s="2"/>
    </row>
    <row r="876" spans="11:11" ht="15.75" customHeight="1" x14ac:dyDescent="0.2">
      <c r="K876" s="2"/>
    </row>
    <row r="877" spans="11:11" ht="15.75" customHeight="1" x14ac:dyDescent="0.2">
      <c r="K877" s="2"/>
    </row>
    <row r="878" spans="11:11" ht="15.75" customHeight="1" x14ac:dyDescent="0.2">
      <c r="K878" s="2"/>
    </row>
    <row r="879" spans="11:11" ht="15.75" customHeight="1" x14ac:dyDescent="0.2">
      <c r="K879" s="2"/>
    </row>
    <row r="880" spans="11:11" ht="15.75" customHeight="1" x14ac:dyDescent="0.2">
      <c r="K880" s="2"/>
    </row>
    <row r="881" spans="11:11" ht="15.75" customHeight="1" x14ac:dyDescent="0.2">
      <c r="K881" s="2"/>
    </row>
    <row r="882" spans="11:11" ht="15.75" customHeight="1" x14ac:dyDescent="0.2">
      <c r="K882" s="2"/>
    </row>
    <row r="883" spans="11:11" ht="15.75" customHeight="1" x14ac:dyDescent="0.2">
      <c r="K883" s="2"/>
    </row>
    <row r="884" spans="11:11" ht="15.75" customHeight="1" x14ac:dyDescent="0.2">
      <c r="K884" s="2"/>
    </row>
    <row r="885" spans="11:11" ht="15.75" customHeight="1" x14ac:dyDescent="0.2">
      <c r="K885" s="2"/>
    </row>
    <row r="886" spans="11:11" ht="15.75" customHeight="1" x14ac:dyDescent="0.2">
      <c r="K886" s="2"/>
    </row>
    <row r="887" spans="11:11" ht="15.75" customHeight="1" x14ac:dyDescent="0.2">
      <c r="K887" s="2"/>
    </row>
    <row r="888" spans="11:11" ht="15.75" customHeight="1" x14ac:dyDescent="0.2">
      <c r="K888" s="2"/>
    </row>
    <row r="889" spans="11:11" ht="15.75" customHeight="1" x14ac:dyDescent="0.2">
      <c r="K889" s="2"/>
    </row>
    <row r="890" spans="11:11" ht="15.75" customHeight="1" x14ac:dyDescent="0.2">
      <c r="K890" s="2"/>
    </row>
    <row r="891" spans="11:11" ht="15.75" customHeight="1" x14ac:dyDescent="0.2">
      <c r="K891" s="2"/>
    </row>
    <row r="892" spans="11:11" ht="15.75" customHeight="1" x14ac:dyDescent="0.2">
      <c r="K892" s="2"/>
    </row>
    <row r="893" spans="11:11" ht="15.75" customHeight="1" x14ac:dyDescent="0.2">
      <c r="K893" s="2"/>
    </row>
    <row r="894" spans="11:11" ht="15.75" customHeight="1" x14ac:dyDescent="0.2">
      <c r="K894" s="2"/>
    </row>
    <row r="895" spans="11:11" ht="15.75" customHeight="1" x14ac:dyDescent="0.2">
      <c r="K895" s="2"/>
    </row>
    <row r="896" spans="11:11" ht="15.75" customHeight="1" x14ac:dyDescent="0.2">
      <c r="K896" s="2"/>
    </row>
    <row r="897" spans="11:11" ht="15.75" customHeight="1" x14ac:dyDescent="0.2">
      <c r="K897" s="2"/>
    </row>
    <row r="898" spans="11:11" ht="15.75" customHeight="1" x14ac:dyDescent="0.2">
      <c r="K898" s="2"/>
    </row>
    <row r="899" spans="11:11" ht="15.75" customHeight="1" x14ac:dyDescent="0.2">
      <c r="K899" s="2"/>
    </row>
    <row r="900" spans="11:11" ht="15.75" customHeight="1" x14ac:dyDescent="0.2">
      <c r="K900" s="2"/>
    </row>
    <row r="901" spans="11:11" ht="15.75" customHeight="1" x14ac:dyDescent="0.2">
      <c r="K901" s="2"/>
    </row>
    <row r="902" spans="11:11" ht="15.75" customHeight="1" x14ac:dyDescent="0.2">
      <c r="K902" s="2"/>
    </row>
    <row r="903" spans="11:11" ht="15.75" customHeight="1" x14ac:dyDescent="0.2">
      <c r="K903" s="2"/>
    </row>
    <row r="904" spans="11:11" ht="15.75" customHeight="1" x14ac:dyDescent="0.2">
      <c r="K904" s="2"/>
    </row>
    <row r="905" spans="11:11" ht="15.75" customHeight="1" x14ac:dyDescent="0.2">
      <c r="K905" s="2"/>
    </row>
    <row r="906" spans="11:11" ht="15.75" customHeight="1" x14ac:dyDescent="0.2">
      <c r="K906" s="2"/>
    </row>
    <row r="907" spans="11:11" ht="15.75" customHeight="1" x14ac:dyDescent="0.2">
      <c r="K907" s="2"/>
    </row>
    <row r="908" spans="11:11" ht="15.75" customHeight="1" x14ac:dyDescent="0.2">
      <c r="K908" s="2"/>
    </row>
    <row r="909" spans="11:11" ht="15.75" customHeight="1" x14ac:dyDescent="0.2">
      <c r="K909" s="2"/>
    </row>
    <row r="910" spans="11:11" ht="15.75" customHeight="1" x14ac:dyDescent="0.2">
      <c r="K910" s="2"/>
    </row>
    <row r="911" spans="11:11" ht="15.75" customHeight="1" x14ac:dyDescent="0.2">
      <c r="K911" s="2"/>
    </row>
    <row r="912" spans="11:11" ht="15.75" customHeight="1" x14ac:dyDescent="0.2">
      <c r="K912" s="2"/>
    </row>
    <row r="913" spans="11:11" ht="15.75" customHeight="1" x14ac:dyDescent="0.2">
      <c r="K913" s="2"/>
    </row>
    <row r="914" spans="11:11" ht="15.75" customHeight="1" x14ac:dyDescent="0.2">
      <c r="K914" s="2"/>
    </row>
    <row r="915" spans="11:11" ht="15.75" customHeight="1" x14ac:dyDescent="0.2">
      <c r="K915" s="2"/>
    </row>
    <row r="916" spans="11:11" ht="15.75" customHeight="1" x14ac:dyDescent="0.2">
      <c r="K916" s="2"/>
    </row>
    <row r="917" spans="11:11" ht="15.75" customHeight="1" x14ac:dyDescent="0.2">
      <c r="K917" s="2"/>
    </row>
    <row r="918" spans="11:11" ht="15.75" customHeight="1" x14ac:dyDescent="0.2">
      <c r="K918" s="2"/>
    </row>
    <row r="919" spans="11:11" ht="15.75" customHeight="1" x14ac:dyDescent="0.2">
      <c r="K919" s="2"/>
    </row>
    <row r="920" spans="11:11" ht="15.75" customHeight="1" x14ac:dyDescent="0.2">
      <c r="K920" s="2"/>
    </row>
    <row r="921" spans="11:11" ht="15.75" customHeight="1" x14ac:dyDescent="0.2">
      <c r="K921" s="2"/>
    </row>
    <row r="922" spans="11:11" ht="15.75" customHeight="1" x14ac:dyDescent="0.2">
      <c r="K922" s="2"/>
    </row>
    <row r="923" spans="11:11" ht="15.75" customHeight="1" x14ac:dyDescent="0.2">
      <c r="K923" s="2"/>
    </row>
    <row r="924" spans="11:11" ht="15.75" customHeight="1" x14ac:dyDescent="0.2">
      <c r="K924" s="2"/>
    </row>
    <row r="925" spans="11:11" ht="15.75" customHeight="1" x14ac:dyDescent="0.2">
      <c r="K925" s="2"/>
    </row>
    <row r="926" spans="11:11" ht="15.75" customHeight="1" x14ac:dyDescent="0.2">
      <c r="K926" s="2"/>
    </row>
    <row r="927" spans="11:11" ht="15.75" customHeight="1" x14ac:dyDescent="0.2">
      <c r="K927" s="2"/>
    </row>
    <row r="928" spans="11:11" ht="15.75" customHeight="1" x14ac:dyDescent="0.2">
      <c r="K928" s="2"/>
    </row>
    <row r="929" spans="11:11" ht="15.75" customHeight="1" x14ac:dyDescent="0.2">
      <c r="K929" s="2"/>
    </row>
    <row r="930" spans="11:11" ht="15.75" customHeight="1" x14ac:dyDescent="0.2">
      <c r="K930" s="2"/>
    </row>
    <row r="931" spans="11:11" ht="15.75" customHeight="1" x14ac:dyDescent="0.2">
      <c r="K931" s="2"/>
    </row>
    <row r="932" spans="11:11" ht="15.75" customHeight="1" x14ac:dyDescent="0.2">
      <c r="K932" s="2"/>
    </row>
    <row r="933" spans="11:11" ht="15.75" customHeight="1" x14ac:dyDescent="0.2">
      <c r="K933" s="2"/>
    </row>
    <row r="934" spans="11:11" ht="15.75" customHeight="1" x14ac:dyDescent="0.2">
      <c r="K934" s="2"/>
    </row>
    <row r="935" spans="11:11" ht="15.75" customHeight="1" x14ac:dyDescent="0.2">
      <c r="K935" s="2"/>
    </row>
    <row r="936" spans="11:11" ht="15.75" customHeight="1" x14ac:dyDescent="0.2">
      <c r="K936" s="2"/>
    </row>
    <row r="937" spans="11:11" ht="15.75" customHeight="1" x14ac:dyDescent="0.2">
      <c r="K937" s="2"/>
    </row>
    <row r="938" spans="11:11" ht="15.75" customHeight="1" x14ac:dyDescent="0.2">
      <c r="K938" s="2"/>
    </row>
    <row r="939" spans="11:11" ht="15.75" customHeight="1" x14ac:dyDescent="0.2">
      <c r="K939" s="2"/>
    </row>
    <row r="940" spans="11:11" ht="15.75" customHeight="1" x14ac:dyDescent="0.2">
      <c r="K940" s="2"/>
    </row>
    <row r="941" spans="11:11" ht="15.75" customHeight="1" x14ac:dyDescent="0.2">
      <c r="K941" s="2"/>
    </row>
    <row r="942" spans="11:11" ht="15.75" customHeight="1" x14ac:dyDescent="0.2">
      <c r="K942" s="2"/>
    </row>
    <row r="943" spans="11:11" ht="15.75" customHeight="1" x14ac:dyDescent="0.2">
      <c r="K943" s="2"/>
    </row>
    <row r="944" spans="11:11" ht="15.75" customHeight="1" x14ac:dyDescent="0.2">
      <c r="K944" s="2"/>
    </row>
    <row r="945" spans="11:11" ht="15.75" customHeight="1" x14ac:dyDescent="0.2">
      <c r="K945" s="2"/>
    </row>
    <row r="946" spans="11:11" ht="15.75" customHeight="1" x14ac:dyDescent="0.2">
      <c r="K946" s="2"/>
    </row>
    <row r="947" spans="11:11" ht="15.75" customHeight="1" x14ac:dyDescent="0.2">
      <c r="K947" s="2"/>
    </row>
    <row r="948" spans="11:11" ht="15.75" customHeight="1" x14ac:dyDescent="0.2">
      <c r="K948" s="2"/>
    </row>
    <row r="949" spans="11:11" ht="15.75" customHeight="1" x14ac:dyDescent="0.2">
      <c r="K949" s="2"/>
    </row>
    <row r="950" spans="11:11" ht="15.75" customHeight="1" x14ac:dyDescent="0.2">
      <c r="K950" s="2"/>
    </row>
    <row r="951" spans="11:11" ht="15.75" customHeight="1" x14ac:dyDescent="0.2">
      <c r="K951" s="2"/>
    </row>
    <row r="952" spans="11:11" ht="15.75" customHeight="1" x14ac:dyDescent="0.2">
      <c r="K952" s="2"/>
    </row>
    <row r="953" spans="11:11" ht="15.75" customHeight="1" x14ac:dyDescent="0.2">
      <c r="K953" s="2"/>
    </row>
    <row r="954" spans="11:11" ht="15.75" customHeight="1" x14ac:dyDescent="0.2">
      <c r="K954" s="2"/>
    </row>
    <row r="955" spans="11:11" ht="15.75" customHeight="1" x14ac:dyDescent="0.2">
      <c r="K955" s="2"/>
    </row>
    <row r="956" spans="11:11" ht="15.75" customHeight="1" x14ac:dyDescent="0.2">
      <c r="K956" s="2"/>
    </row>
    <row r="957" spans="11:11" ht="15.75" customHeight="1" x14ac:dyDescent="0.2">
      <c r="K957" s="2"/>
    </row>
    <row r="958" spans="11:11" ht="15.75" customHeight="1" x14ac:dyDescent="0.2">
      <c r="K958" s="2"/>
    </row>
    <row r="959" spans="11:11" ht="15.75" customHeight="1" x14ac:dyDescent="0.2">
      <c r="K959" s="2"/>
    </row>
    <row r="960" spans="11:11" ht="15.75" customHeight="1" x14ac:dyDescent="0.2">
      <c r="K960" s="2"/>
    </row>
    <row r="961" spans="11:11" ht="15.75" customHeight="1" x14ac:dyDescent="0.2">
      <c r="K961" s="2"/>
    </row>
    <row r="962" spans="11:11" ht="15.75" customHeight="1" x14ac:dyDescent="0.2">
      <c r="K962" s="2"/>
    </row>
    <row r="963" spans="11:11" ht="15.75" customHeight="1" x14ac:dyDescent="0.2">
      <c r="K963" s="2"/>
    </row>
    <row r="964" spans="11:11" ht="15.75" customHeight="1" x14ac:dyDescent="0.2">
      <c r="K964" s="2"/>
    </row>
    <row r="965" spans="11:11" ht="15.75" customHeight="1" x14ac:dyDescent="0.2">
      <c r="K965" s="2"/>
    </row>
    <row r="966" spans="11:11" ht="15.75" customHeight="1" x14ac:dyDescent="0.2">
      <c r="K966" s="2"/>
    </row>
    <row r="967" spans="11:11" ht="15.75" customHeight="1" x14ac:dyDescent="0.2">
      <c r="K967" s="2"/>
    </row>
    <row r="968" spans="11:11" ht="15.75" customHeight="1" x14ac:dyDescent="0.2">
      <c r="K968" s="2"/>
    </row>
    <row r="969" spans="11:11" ht="15.75" customHeight="1" x14ac:dyDescent="0.2">
      <c r="K969" s="2"/>
    </row>
    <row r="970" spans="11:11" ht="15.75" customHeight="1" x14ac:dyDescent="0.2">
      <c r="K970" s="2"/>
    </row>
    <row r="971" spans="11:11" ht="15.75" customHeight="1" x14ac:dyDescent="0.2">
      <c r="K971" s="2"/>
    </row>
    <row r="972" spans="11:11" ht="15.75" customHeight="1" x14ac:dyDescent="0.2">
      <c r="K972" s="2"/>
    </row>
    <row r="973" spans="11:11" ht="15.75" customHeight="1" x14ac:dyDescent="0.2">
      <c r="K973" s="2"/>
    </row>
    <row r="974" spans="11:11" ht="15.75" customHeight="1" x14ac:dyDescent="0.2">
      <c r="K974" s="2"/>
    </row>
    <row r="975" spans="11:11" ht="15.75" customHeight="1" x14ac:dyDescent="0.2">
      <c r="K975" s="2"/>
    </row>
    <row r="976" spans="11:11" ht="15.75" customHeight="1" x14ac:dyDescent="0.2">
      <c r="K976" s="2"/>
    </row>
    <row r="977" spans="11:11" ht="15.75" customHeight="1" x14ac:dyDescent="0.2">
      <c r="K977" s="2"/>
    </row>
    <row r="978" spans="11:11" ht="15.75" customHeight="1" x14ac:dyDescent="0.2">
      <c r="K978" s="2"/>
    </row>
    <row r="979" spans="11:11" ht="15.75" customHeight="1" x14ac:dyDescent="0.2">
      <c r="K979" s="2"/>
    </row>
    <row r="980" spans="11:11" ht="15.75" customHeight="1" x14ac:dyDescent="0.2">
      <c r="K980" s="2"/>
    </row>
    <row r="981" spans="11:11" ht="15.75" customHeight="1" x14ac:dyDescent="0.2">
      <c r="K981" s="2"/>
    </row>
    <row r="982" spans="11:11" ht="15.75" customHeight="1" x14ac:dyDescent="0.2">
      <c r="K982" s="2"/>
    </row>
    <row r="983" spans="11:11" ht="15.75" customHeight="1" x14ac:dyDescent="0.2">
      <c r="K983" s="2"/>
    </row>
    <row r="984" spans="11:11" ht="15.75" customHeight="1" x14ac:dyDescent="0.2">
      <c r="K984" s="2"/>
    </row>
    <row r="985" spans="11:11" ht="15.75" customHeight="1" x14ac:dyDescent="0.2">
      <c r="K985" s="2"/>
    </row>
    <row r="986" spans="11:11" ht="15.75" customHeight="1" x14ac:dyDescent="0.2">
      <c r="K986" s="2"/>
    </row>
    <row r="987" spans="11:11" ht="15.75" customHeight="1" x14ac:dyDescent="0.2">
      <c r="K987" s="2"/>
    </row>
    <row r="988" spans="11:11" ht="15.75" customHeight="1" x14ac:dyDescent="0.2">
      <c r="K988" s="2"/>
    </row>
    <row r="989" spans="11:11" ht="15.75" customHeight="1" x14ac:dyDescent="0.2">
      <c r="K989" s="2"/>
    </row>
    <row r="990" spans="11:11" ht="15.75" customHeight="1" x14ac:dyDescent="0.2">
      <c r="K990" s="2"/>
    </row>
    <row r="991" spans="11:11" ht="15.75" customHeight="1" x14ac:dyDescent="0.2">
      <c r="K991" s="2"/>
    </row>
    <row r="992" spans="11:11" ht="15.75" customHeight="1" x14ac:dyDescent="0.2">
      <c r="K992" s="2"/>
    </row>
    <row r="993" spans="11:11" ht="15.75" customHeight="1" x14ac:dyDescent="0.2">
      <c r="K993" s="2"/>
    </row>
    <row r="994" spans="11:11" ht="15.75" customHeight="1" x14ac:dyDescent="0.2">
      <c r="K994" s="2"/>
    </row>
    <row r="995" spans="11:11" ht="15.75" customHeight="1" x14ac:dyDescent="0.2">
      <c r="K995" s="2"/>
    </row>
    <row r="996" spans="11:11" ht="15.75" customHeight="1" x14ac:dyDescent="0.2">
      <c r="K996" s="2"/>
    </row>
    <row r="997" spans="11:11" ht="15.75" customHeight="1" x14ac:dyDescent="0.2">
      <c r="K997" s="2"/>
    </row>
    <row r="998" spans="11:11" ht="15.75" customHeight="1" x14ac:dyDescent="0.2">
      <c r="K998" s="2"/>
    </row>
    <row r="999" spans="11:11" ht="15.75" customHeight="1" x14ac:dyDescent="0.2">
      <c r="K999" s="2"/>
    </row>
    <row r="1000" spans="11:11" ht="15.75" customHeight="1" x14ac:dyDescent="0.2">
      <c r="K1000" s="2"/>
    </row>
    <row r="1001" spans="11:11" ht="15.75" customHeight="1" x14ac:dyDescent="0.2">
      <c r="K1001" s="2"/>
    </row>
    <row r="1002" spans="11:11" ht="15.75" customHeight="1" x14ac:dyDescent="0.2">
      <c r="K1002" s="2"/>
    </row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2"/>
  <sheetViews>
    <sheetView workbookViewId="0">
      <selection activeCell="E18" sqref="E18"/>
    </sheetView>
  </sheetViews>
  <sheetFormatPr baseColWidth="10" defaultColWidth="11.1640625" defaultRowHeight="15" customHeight="1" x14ac:dyDescent="0.2"/>
  <cols>
    <col min="1" max="3" width="10.5" customWidth="1"/>
    <col min="4" max="8" width="19.33203125" customWidth="1"/>
    <col min="9" max="9" width="23.1640625" customWidth="1"/>
    <col min="10" max="10" width="19.6640625" customWidth="1"/>
    <col min="11" max="11" width="37.83203125" customWidth="1"/>
    <col min="12" max="12" width="24.6640625" customWidth="1"/>
    <col min="13" max="13" width="21.1640625" customWidth="1"/>
    <col min="14" max="14" width="32.33203125" customWidth="1"/>
    <col min="15" max="28" width="10.5" customWidth="1"/>
  </cols>
  <sheetData>
    <row r="1" spans="1:16" ht="15.75" customHeight="1" x14ac:dyDescent="0.2">
      <c r="A1" s="1" t="s">
        <v>0</v>
      </c>
      <c r="B1" s="1" t="s">
        <v>6</v>
      </c>
      <c r="C1" s="1" t="s">
        <v>1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2</v>
      </c>
      <c r="K1" s="2" t="s">
        <v>39</v>
      </c>
      <c r="L1" s="1" t="s">
        <v>37</v>
      </c>
      <c r="M1" s="1" t="s">
        <v>3</v>
      </c>
      <c r="N1" s="2" t="s">
        <v>40</v>
      </c>
      <c r="O1" s="1" t="s">
        <v>38</v>
      </c>
      <c r="P1" s="1" t="s">
        <v>27</v>
      </c>
    </row>
    <row r="2" spans="1:16" ht="15.75" customHeight="1" x14ac:dyDescent="0.2">
      <c r="A2" s="1">
        <v>1</v>
      </c>
      <c r="B2" s="4">
        <v>45799</v>
      </c>
      <c r="C2" s="1" t="s">
        <v>4</v>
      </c>
      <c r="D2" s="1">
        <f>AVERAGE(29,29,28)</f>
        <v>28.666666666666668</v>
      </c>
      <c r="I2" s="1">
        <v>177</v>
      </c>
      <c r="J2" s="1">
        <v>3</v>
      </c>
      <c r="K2" s="2">
        <f t="shared" ref="K2:K102" si="0">I2*10^(1+J2-1)</f>
        <v>177000</v>
      </c>
      <c r="N2" s="2">
        <f t="shared" ref="N2:N102" si="1">L2*10^(1+M2-1)</f>
        <v>0</v>
      </c>
      <c r="O2" s="7"/>
    </row>
    <row r="3" spans="1:16" ht="15.75" customHeight="1" x14ac:dyDescent="0.2">
      <c r="A3" s="1">
        <v>1</v>
      </c>
      <c r="B3" s="4">
        <v>45799</v>
      </c>
      <c r="C3" s="1">
        <v>1</v>
      </c>
      <c r="D3" s="1">
        <f>AVERAGE(22,26,22)</f>
        <v>23.333333333333332</v>
      </c>
      <c r="E3" s="1">
        <f>AVERAGE(9,11)</f>
        <v>10</v>
      </c>
      <c r="F3" s="1">
        <v>40</v>
      </c>
      <c r="G3" s="1">
        <f>AVERAGE(11,9,11,9)</f>
        <v>10</v>
      </c>
      <c r="H3" s="1">
        <f>AVERAGE(13,18,12,11)</f>
        <v>13.5</v>
      </c>
      <c r="I3" s="1">
        <v>18</v>
      </c>
      <c r="J3" s="1">
        <v>5</v>
      </c>
      <c r="K3" s="2">
        <f t="shared" si="0"/>
        <v>1800000</v>
      </c>
      <c r="L3" s="1">
        <v>0</v>
      </c>
      <c r="M3" s="1">
        <v>1</v>
      </c>
      <c r="N3" s="2">
        <f t="shared" si="1"/>
        <v>0</v>
      </c>
      <c r="O3" s="7" t="s">
        <v>29</v>
      </c>
    </row>
    <row r="4" spans="1:16" ht="15.75" customHeight="1" x14ac:dyDescent="0.2">
      <c r="A4" s="1">
        <v>1</v>
      </c>
      <c r="B4" s="4">
        <v>45799</v>
      </c>
      <c r="C4" s="1">
        <v>2</v>
      </c>
      <c r="D4" s="1">
        <f>AVERAGE(30,33,27)</f>
        <v>30</v>
      </c>
      <c r="E4" s="1">
        <f>AVERAGE(10,8,11)</f>
        <v>9.6666666666666661</v>
      </c>
      <c r="F4" s="1">
        <v>40</v>
      </c>
      <c r="G4" s="1">
        <f>AVERAGE(14,10,13,8)</f>
        <v>11.25</v>
      </c>
      <c r="H4" s="1">
        <f>AVERAGE(16,18,17,20)</f>
        <v>17.75</v>
      </c>
      <c r="I4" s="1">
        <v>144</v>
      </c>
      <c r="J4" s="1">
        <v>5</v>
      </c>
      <c r="K4" s="2">
        <f t="shared" si="0"/>
        <v>14400000</v>
      </c>
      <c r="L4" s="1">
        <v>0</v>
      </c>
      <c r="M4" s="1">
        <v>1</v>
      </c>
      <c r="N4" s="2">
        <f t="shared" si="1"/>
        <v>0</v>
      </c>
      <c r="O4" s="7" t="s">
        <v>29</v>
      </c>
    </row>
    <row r="5" spans="1:16" ht="15.75" customHeight="1" x14ac:dyDescent="0.2">
      <c r="A5" s="1">
        <v>1</v>
      </c>
      <c r="B5" s="4">
        <v>45799</v>
      </c>
      <c r="C5" s="1">
        <v>3</v>
      </c>
      <c r="D5" s="1">
        <f>AVERAGE(27,26,27)</f>
        <v>26.666666666666668</v>
      </c>
      <c r="E5" s="1">
        <f>AVERAGE(10,8)</f>
        <v>9</v>
      </c>
      <c r="F5" s="1">
        <v>40</v>
      </c>
      <c r="G5" s="1">
        <f>AVERAGE(10,11)</f>
        <v>10.5</v>
      </c>
      <c r="H5" s="1">
        <f>AVERAGE(20,10,22,17)</f>
        <v>17.25</v>
      </c>
      <c r="I5" s="1">
        <v>149</v>
      </c>
      <c r="J5" s="1">
        <v>5</v>
      </c>
      <c r="K5" s="2">
        <f t="shared" si="0"/>
        <v>14900000</v>
      </c>
      <c r="L5" s="1">
        <v>0</v>
      </c>
      <c r="M5" s="1">
        <v>1</v>
      </c>
      <c r="N5" s="2">
        <f t="shared" si="1"/>
        <v>0</v>
      </c>
      <c r="O5" s="7" t="s">
        <v>29</v>
      </c>
    </row>
    <row r="6" spans="1:16" ht="15.75" customHeight="1" x14ac:dyDescent="0.2">
      <c r="A6" s="1">
        <v>1</v>
      </c>
      <c r="B6" s="4">
        <v>45799</v>
      </c>
      <c r="C6" s="1">
        <v>4</v>
      </c>
      <c r="D6" s="1">
        <f>AVERAGE(25,26,24)</f>
        <v>25</v>
      </c>
      <c r="E6" s="1">
        <v>0</v>
      </c>
      <c r="F6" s="1">
        <v>40</v>
      </c>
      <c r="G6" s="1">
        <f>AVERAGE(8,10,12)</f>
        <v>10</v>
      </c>
      <c r="H6" s="1">
        <f>AVERAGE(23,20,23,15)</f>
        <v>20.25</v>
      </c>
      <c r="I6" s="1">
        <v>70</v>
      </c>
      <c r="J6" s="1">
        <v>5</v>
      </c>
      <c r="K6" s="2">
        <f t="shared" si="0"/>
        <v>7000000</v>
      </c>
      <c r="L6" s="1">
        <v>0</v>
      </c>
      <c r="M6" s="1">
        <v>1</v>
      </c>
      <c r="N6" s="2">
        <f t="shared" si="1"/>
        <v>0</v>
      </c>
      <c r="O6" s="7" t="s">
        <v>29</v>
      </c>
    </row>
    <row r="7" spans="1:16" ht="15.75" customHeight="1" x14ac:dyDescent="0.2">
      <c r="A7" s="1">
        <v>1</v>
      </c>
      <c r="B7" s="4">
        <v>45799</v>
      </c>
      <c r="C7" s="1">
        <v>5</v>
      </c>
      <c r="D7" s="1">
        <f>AVERAGE(32,26,26)</f>
        <v>28</v>
      </c>
      <c r="E7" s="1">
        <v>0</v>
      </c>
      <c r="F7" s="1">
        <v>40</v>
      </c>
      <c r="G7" s="1">
        <f>AVERAGE(5,8,9)</f>
        <v>7.333333333333333</v>
      </c>
      <c r="H7" s="1">
        <f>AVERAGE(26,17,17,21)</f>
        <v>20.25</v>
      </c>
      <c r="I7" s="1">
        <v>117</v>
      </c>
      <c r="J7" s="1">
        <v>5</v>
      </c>
      <c r="K7" s="2">
        <f t="shared" si="0"/>
        <v>11700000</v>
      </c>
      <c r="L7" s="1">
        <v>0</v>
      </c>
      <c r="M7" s="1">
        <v>1</v>
      </c>
      <c r="N7" s="2">
        <f t="shared" si="1"/>
        <v>0</v>
      </c>
      <c r="O7" s="7" t="s">
        <v>29</v>
      </c>
    </row>
    <row r="8" spans="1:16" ht="15.75" customHeight="1" x14ac:dyDescent="0.2">
      <c r="A8" s="1">
        <v>2</v>
      </c>
      <c r="B8" s="4">
        <v>45805</v>
      </c>
      <c r="C8" s="1" t="s">
        <v>7</v>
      </c>
      <c r="D8" s="1"/>
      <c r="I8" s="1"/>
      <c r="J8" s="1"/>
      <c r="K8" s="2">
        <f t="shared" ref="K8" si="2">I8*10^(1+J8-1)</f>
        <v>0</v>
      </c>
      <c r="N8" s="2">
        <f t="shared" ref="N8" si="3">L8*10^(1+M8-1)</f>
        <v>0</v>
      </c>
    </row>
    <row r="9" spans="1:16" ht="15.75" customHeight="1" x14ac:dyDescent="0.2">
      <c r="A9" s="1">
        <v>2</v>
      </c>
      <c r="B9" s="4">
        <v>45805</v>
      </c>
      <c r="C9" s="1">
        <v>6</v>
      </c>
      <c r="D9">
        <v>25</v>
      </c>
      <c r="E9">
        <f>AVERAGE(11,8,9,15)</f>
        <v>10.75</v>
      </c>
      <c r="H9">
        <f>AVERAGE(11,12,9,19)</f>
        <v>12.75</v>
      </c>
      <c r="I9">
        <v>98</v>
      </c>
      <c r="J9">
        <v>5</v>
      </c>
      <c r="K9" s="2">
        <f t="shared" si="0"/>
        <v>9800000</v>
      </c>
      <c r="L9">
        <v>0</v>
      </c>
      <c r="N9" s="2">
        <f t="shared" si="1"/>
        <v>0</v>
      </c>
      <c r="O9" s="7" t="s">
        <v>29</v>
      </c>
    </row>
    <row r="10" spans="1:16" ht="15.75" customHeight="1" x14ac:dyDescent="0.2">
      <c r="A10" s="1">
        <v>2</v>
      </c>
      <c r="B10" s="4">
        <v>45805</v>
      </c>
      <c r="C10" s="1">
        <v>11</v>
      </c>
      <c r="D10">
        <v>25.5</v>
      </c>
      <c r="E10">
        <f>AVERAGE(9,13,17,37)</f>
        <v>19</v>
      </c>
      <c r="F10" s="1"/>
      <c r="H10">
        <f>AVERAGE(9,20,21,37)</f>
        <v>21.75</v>
      </c>
      <c r="I10">
        <v>68</v>
      </c>
      <c r="J10">
        <v>5</v>
      </c>
      <c r="K10" s="2">
        <f t="shared" si="0"/>
        <v>6800000</v>
      </c>
      <c r="L10">
        <v>46</v>
      </c>
      <c r="M10">
        <v>5</v>
      </c>
      <c r="N10" s="2">
        <f t="shared" si="1"/>
        <v>4600000</v>
      </c>
      <c r="O10" s="7" t="s">
        <v>30</v>
      </c>
    </row>
    <row r="11" spans="1:16" ht="15.75" customHeight="1" x14ac:dyDescent="0.2">
      <c r="A11" s="1">
        <v>2</v>
      </c>
      <c r="B11" s="4">
        <v>45805</v>
      </c>
      <c r="C11" s="1">
        <v>12</v>
      </c>
      <c r="D11">
        <v>27</v>
      </c>
      <c r="E11">
        <f>AVERAGE(8,11,11,14)</f>
        <v>11</v>
      </c>
      <c r="H11">
        <f>AVERAGE(8,11,14,14)</f>
        <v>11.75</v>
      </c>
      <c r="I11">
        <v>102</v>
      </c>
      <c r="J11">
        <v>5</v>
      </c>
      <c r="K11" s="2">
        <f t="shared" si="0"/>
        <v>10200000</v>
      </c>
      <c r="L11">
        <v>104</v>
      </c>
      <c r="M11">
        <v>5</v>
      </c>
      <c r="N11" s="2">
        <f t="shared" si="1"/>
        <v>10400000</v>
      </c>
      <c r="O11" s="7" t="s">
        <v>30</v>
      </c>
    </row>
    <row r="12" spans="1:16" ht="15.75" customHeight="1" x14ac:dyDescent="0.2">
      <c r="A12" s="1">
        <v>2</v>
      </c>
      <c r="B12" s="4">
        <v>45805</v>
      </c>
      <c r="C12" s="1">
        <v>16</v>
      </c>
      <c r="D12">
        <v>25</v>
      </c>
      <c r="E12">
        <f>AVERAGE(13,16,16,14)</f>
        <v>14.75</v>
      </c>
      <c r="H12">
        <f>AVERAGE(13,18,16,19)</f>
        <v>16.5</v>
      </c>
      <c r="I12">
        <v>168</v>
      </c>
      <c r="J12">
        <v>5</v>
      </c>
      <c r="K12" s="2">
        <f t="shared" si="0"/>
        <v>16800000</v>
      </c>
      <c r="L12">
        <v>60</v>
      </c>
      <c r="N12" s="2">
        <f t="shared" si="1"/>
        <v>60</v>
      </c>
      <c r="O12" s="7" t="s">
        <v>30</v>
      </c>
    </row>
    <row r="13" spans="1:16" ht="15.75" customHeight="1" x14ac:dyDescent="0.2">
      <c r="A13" s="1">
        <v>2</v>
      </c>
      <c r="B13" s="4">
        <v>45805</v>
      </c>
      <c r="C13" s="1">
        <v>17</v>
      </c>
      <c r="D13">
        <v>23.75</v>
      </c>
      <c r="E13">
        <f>AVERAGE(8,13,14,20)</f>
        <v>13.75</v>
      </c>
      <c r="H13">
        <f>AVERAGE(9,13,19,20)</f>
        <v>15.25</v>
      </c>
      <c r="I13">
        <v>193</v>
      </c>
      <c r="J13">
        <v>5</v>
      </c>
      <c r="K13" s="2">
        <f t="shared" si="0"/>
        <v>19300000</v>
      </c>
      <c r="L13">
        <v>72</v>
      </c>
      <c r="N13" s="2">
        <f t="shared" si="1"/>
        <v>72</v>
      </c>
      <c r="O13" s="7" t="s">
        <v>28</v>
      </c>
    </row>
    <row r="14" spans="1:16" ht="15.75" customHeight="1" x14ac:dyDescent="0.2">
      <c r="A14" s="1">
        <v>2</v>
      </c>
      <c r="B14" s="4">
        <v>45805</v>
      </c>
      <c r="C14" s="1">
        <v>21</v>
      </c>
      <c r="D14">
        <v>27.75</v>
      </c>
      <c r="E14">
        <f>AVERAGE(10,12,12,14,18)</f>
        <v>13.2</v>
      </c>
      <c r="H14">
        <f>AVERAGE(15,13,16,18)</f>
        <v>15.5</v>
      </c>
      <c r="I14">
        <v>167</v>
      </c>
      <c r="J14">
        <v>5</v>
      </c>
      <c r="K14" s="2">
        <f t="shared" si="0"/>
        <v>16700000</v>
      </c>
      <c r="L14">
        <v>41</v>
      </c>
      <c r="N14" s="2">
        <f t="shared" si="1"/>
        <v>41</v>
      </c>
      <c r="O14" s="7" t="s">
        <v>29</v>
      </c>
    </row>
    <row r="15" spans="1:16" ht="15.75" customHeight="1" x14ac:dyDescent="0.2">
      <c r="A15" s="1">
        <v>2</v>
      </c>
      <c r="B15" s="4">
        <v>45805</v>
      </c>
      <c r="C15" s="1">
        <v>22</v>
      </c>
      <c r="D15">
        <v>25.5</v>
      </c>
      <c r="E15">
        <f>AVERAGE(6,8,13,13)</f>
        <v>10</v>
      </c>
      <c r="H15">
        <f>AVERAGE(6,8,15,15)</f>
        <v>11</v>
      </c>
      <c r="I15">
        <v>222</v>
      </c>
      <c r="J15">
        <v>5</v>
      </c>
      <c r="K15" s="2">
        <f t="shared" si="0"/>
        <v>22200000</v>
      </c>
      <c r="N15" s="2">
        <f t="shared" si="1"/>
        <v>0</v>
      </c>
      <c r="O15" s="7" t="s">
        <v>30</v>
      </c>
    </row>
    <row r="16" spans="1:16" ht="15.75" customHeight="1" x14ac:dyDescent="0.2">
      <c r="A16" s="1">
        <v>2</v>
      </c>
      <c r="B16" s="4">
        <v>45805</v>
      </c>
      <c r="C16" s="1">
        <v>26</v>
      </c>
      <c r="D16">
        <v>26.25</v>
      </c>
      <c r="E16">
        <f>AVERAGE(6,13,14,14)</f>
        <v>11.75</v>
      </c>
      <c r="H16">
        <f>AVERAGE(6,13,14,19)</f>
        <v>13</v>
      </c>
      <c r="I16">
        <v>168</v>
      </c>
      <c r="J16">
        <v>5</v>
      </c>
      <c r="K16" s="2">
        <f t="shared" si="0"/>
        <v>16800000</v>
      </c>
      <c r="N16" s="2">
        <f t="shared" si="1"/>
        <v>0</v>
      </c>
      <c r="O16" s="7" t="s">
        <v>29</v>
      </c>
    </row>
    <row r="17" spans="1:16" ht="15.75" customHeight="1" x14ac:dyDescent="0.2">
      <c r="A17" s="1">
        <v>2</v>
      </c>
      <c r="B17" s="4">
        <v>45805</v>
      </c>
      <c r="C17" s="1">
        <v>31</v>
      </c>
      <c r="D17">
        <v>23.75</v>
      </c>
      <c r="E17">
        <f>AVERAGE(11,12,14,14)</f>
        <v>12.75</v>
      </c>
      <c r="H17">
        <f>AVERAGE(11,12,14,19)</f>
        <v>14</v>
      </c>
      <c r="I17">
        <v>152</v>
      </c>
      <c r="J17">
        <v>5</v>
      </c>
      <c r="K17" s="2">
        <f t="shared" si="0"/>
        <v>15200000</v>
      </c>
      <c r="N17" s="2">
        <f t="shared" si="1"/>
        <v>0</v>
      </c>
      <c r="O17" s="7" t="s">
        <v>29</v>
      </c>
    </row>
    <row r="18" spans="1:16" ht="15.75" customHeight="1" x14ac:dyDescent="0.2">
      <c r="A18" s="1">
        <v>2</v>
      </c>
      <c r="B18" s="4">
        <v>45805</v>
      </c>
      <c r="C18" s="1">
        <v>36</v>
      </c>
      <c r="D18">
        <v>24</v>
      </c>
      <c r="E18">
        <f>AVERAGE(15,14,21,26,24,30,37)</f>
        <v>23.857142857142858</v>
      </c>
      <c r="H18" s="6">
        <f>AVERAGE(15,14,23,26,24,30,37)</f>
        <v>24.142857142857142</v>
      </c>
      <c r="I18">
        <v>197</v>
      </c>
      <c r="K18" s="2">
        <f t="shared" si="0"/>
        <v>197</v>
      </c>
      <c r="N18" s="2">
        <f t="shared" si="1"/>
        <v>0</v>
      </c>
      <c r="O18" s="7" t="s">
        <v>30</v>
      </c>
    </row>
    <row r="19" spans="1:16" ht="15.75" customHeight="1" x14ac:dyDescent="0.2">
      <c r="A19" s="1">
        <v>3</v>
      </c>
      <c r="B19" s="3">
        <v>45813</v>
      </c>
      <c r="C19" s="1" t="s">
        <v>8</v>
      </c>
      <c r="I19" s="1"/>
      <c r="J19" s="1"/>
      <c r="K19" s="2">
        <f t="shared" si="0"/>
        <v>0</v>
      </c>
      <c r="N19" s="2">
        <f t="shared" si="1"/>
        <v>0</v>
      </c>
    </row>
    <row r="20" spans="1:16" ht="15.75" customHeight="1" x14ac:dyDescent="0.2">
      <c r="A20">
        <v>3</v>
      </c>
      <c r="B20" s="3">
        <v>45813</v>
      </c>
      <c r="C20">
        <v>7</v>
      </c>
      <c r="D20">
        <f>AVERAGE(25, 25, 23, 26)</f>
        <v>24.75</v>
      </c>
      <c r="E20">
        <f>AVERAGE(7,12,10,8)</f>
        <v>9.25</v>
      </c>
      <c r="H20">
        <v>11.25</v>
      </c>
      <c r="I20">
        <v>173</v>
      </c>
      <c r="J20">
        <v>5</v>
      </c>
      <c r="K20" s="2">
        <f t="shared" si="0"/>
        <v>17300000</v>
      </c>
      <c r="L20" s="5"/>
      <c r="N20" s="2">
        <f t="shared" si="1"/>
        <v>0</v>
      </c>
      <c r="O20" s="7" t="s">
        <v>28</v>
      </c>
      <c r="P20">
        <v>5</v>
      </c>
    </row>
    <row r="21" spans="1:16" ht="15.75" customHeight="1" x14ac:dyDescent="0.2">
      <c r="A21">
        <v>3</v>
      </c>
      <c r="B21" s="3">
        <v>45813</v>
      </c>
      <c r="C21">
        <v>8</v>
      </c>
      <c r="D21">
        <f>AVERAGE(25,26,25,25)</f>
        <v>25.25</v>
      </c>
      <c r="E21">
        <f>AVERAGE(14,11,8,13)</f>
        <v>11.5</v>
      </c>
      <c r="H21">
        <v>12</v>
      </c>
      <c r="I21">
        <v>191</v>
      </c>
      <c r="J21">
        <v>5</v>
      </c>
      <c r="K21" s="2">
        <f t="shared" si="0"/>
        <v>19100000</v>
      </c>
      <c r="L21" s="5"/>
      <c r="N21" s="2">
        <f t="shared" si="1"/>
        <v>0</v>
      </c>
      <c r="O21" s="7" t="s">
        <v>29</v>
      </c>
      <c r="P21">
        <v>5</v>
      </c>
    </row>
    <row r="22" spans="1:16" ht="15.75" customHeight="1" x14ac:dyDescent="0.2">
      <c r="A22">
        <v>3</v>
      </c>
      <c r="B22" s="3">
        <v>45813</v>
      </c>
      <c r="C22">
        <v>9</v>
      </c>
      <c r="D22">
        <f>AVERAGE(21,27,25,27)</f>
        <v>25</v>
      </c>
      <c r="E22">
        <f>AVERAGE(11,8,10,9)</f>
        <v>9.5</v>
      </c>
      <c r="F22" t="s">
        <v>5</v>
      </c>
      <c r="H22">
        <f>E22*1.25</f>
        <v>11.875</v>
      </c>
      <c r="I22">
        <v>77</v>
      </c>
      <c r="J22">
        <v>5</v>
      </c>
      <c r="K22" s="2">
        <f t="shared" si="0"/>
        <v>7700000</v>
      </c>
      <c r="L22" s="5"/>
      <c r="N22" s="2">
        <f t="shared" si="1"/>
        <v>0</v>
      </c>
      <c r="O22" s="7" t="s">
        <v>28</v>
      </c>
      <c r="P22">
        <v>5</v>
      </c>
    </row>
    <row r="23" spans="1:16" ht="15.75" customHeight="1" x14ac:dyDescent="0.2">
      <c r="A23">
        <v>3</v>
      </c>
      <c r="B23" s="3">
        <v>45813</v>
      </c>
      <c r="C23">
        <v>10</v>
      </c>
      <c r="D23">
        <f>AVERAGE(26,30,27,25)</f>
        <v>27</v>
      </c>
      <c r="E23">
        <f>AVERAGE(4,10,14,9)</f>
        <v>9.25</v>
      </c>
      <c r="H23">
        <v>9.5</v>
      </c>
      <c r="I23">
        <v>142</v>
      </c>
      <c r="J23">
        <v>5</v>
      </c>
      <c r="K23" s="2">
        <f t="shared" si="0"/>
        <v>14200000</v>
      </c>
      <c r="L23" s="5"/>
      <c r="N23" s="2">
        <f t="shared" si="1"/>
        <v>0</v>
      </c>
      <c r="O23" s="7" t="s">
        <v>29</v>
      </c>
      <c r="P23">
        <v>5</v>
      </c>
    </row>
    <row r="24" spans="1:16" ht="15.75" customHeight="1" x14ac:dyDescent="0.2">
      <c r="A24">
        <v>3</v>
      </c>
      <c r="B24" s="3">
        <v>45813</v>
      </c>
      <c r="C24">
        <v>13</v>
      </c>
      <c r="D24">
        <f>AVERAGE(24,23,25,26)</f>
        <v>24.5</v>
      </c>
      <c r="E24">
        <f>AVERAGE(13,13,13,11)</f>
        <v>12.5</v>
      </c>
      <c r="H24">
        <v>12.5</v>
      </c>
      <c r="I24">
        <v>174</v>
      </c>
      <c r="J24">
        <v>5</v>
      </c>
      <c r="K24" s="2">
        <f t="shared" si="0"/>
        <v>17400000</v>
      </c>
      <c r="L24" s="5"/>
      <c r="N24" s="2">
        <f t="shared" si="1"/>
        <v>0</v>
      </c>
      <c r="O24" s="7" t="s">
        <v>28</v>
      </c>
      <c r="P24">
        <v>5</v>
      </c>
    </row>
    <row r="25" spans="1:16" ht="15.75" customHeight="1" x14ac:dyDescent="0.2">
      <c r="A25">
        <v>3</v>
      </c>
      <c r="B25" s="3">
        <v>45813</v>
      </c>
      <c r="C25">
        <v>14</v>
      </c>
      <c r="D25">
        <f>AVERAGE(21,23,25,26)</f>
        <v>23.75</v>
      </c>
      <c r="E25">
        <f>AVERAGE(14,9,18,14)</f>
        <v>13.75</v>
      </c>
      <c r="H25">
        <v>14.25</v>
      </c>
      <c r="I25">
        <v>219</v>
      </c>
      <c r="J25">
        <v>5</v>
      </c>
      <c r="K25" s="2">
        <f t="shared" si="0"/>
        <v>21900000</v>
      </c>
      <c r="L25" s="5"/>
      <c r="N25" s="2">
        <f t="shared" si="1"/>
        <v>0</v>
      </c>
      <c r="O25" s="7" t="s">
        <v>28</v>
      </c>
      <c r="P25">
        <v>5</v>
      </c>
    </row>
    <row r="26" spans="1:16" ht="15.75" customHeight="1" x14ac:dyDescent="0.2">
      <c r="A26">
        <v>3</v>
      </c>
      <c r="B26" s="3">
        <v>45813</v>
      </c>
      <c r="C26">
        <v>15</v>
      </c>
      <c r="D26">
        <f>AVERAGE(34,28,27,25)</f>
        <v>28.5</v>
      </c>
      <c r="E26">
        <f>AVERAGE(14,10,12,10)</f>
        <v>11.5</v>
      </c>
      <c r="H26">
        <v>12.5</v>
      </c>
      <c r="I26">
        <v>154</v>
      </c>
      <c r="J26">
        <v>5</v>
      </c>
      <c r="K26" s="2">
        <f t="shared" si="0"/>
        <v>15400000</v>
      </c>
      <c r="L26" s="5"/>
      <c r="N26" s="2">
        <f t="shared" si="1"/>
        <v>0</v>
      </c>
      <c r="O26" s="7" t="s">
        <v>28</v>
      </c>
      <c r="P26">
        <v>5</v>
      </c>
    </row>
    <row r="27" spans="1:16" ht="15.75" customHeight="1" x14ac:dyDescent="0.2">
      <c r="A27">
        <v>3</v>
      </c>
      <c r="B27" s="3">
        <v>45813</v>
      </c>
      <c r="C27">
        <v>18</v>
      </c>
      <c r="D27">
        <f>AVERAGE(22,24,25,25)</f>
        <v>24</v>
      </c>
      <c r="E27">
        <f>AVERAGE(14,12,10,11)</f>
        <v>11.75</v>
      </c>
      <c r="H27">
        <v>13.5</v>
      </c>
      <c r="I27">
        <v>69</v>
      </c>
      <c r="J27">
        <v>5</v>
      </c>
      <c r="K27" s="2">
        <f t="shared" si="0"/>
        <v>6900000</v>
      </c>
      <c r="L27" s="5"/>
      <c r="N27" s="2">
        <f t="shared" si="1"/>
        <v>0</v>
      </c>
      <c r="O27" s="7" t="s">
        <v>28</v>
      </c>
      <c r="P27">
        <v>5</v>
      </c>
    </row>
    <row r="28" spans="1:16" ht="15.75" customHeight="1" x14ac:dyDescent="0.2">
      <c r="A28">
        <v>3</v>
      </c>
      <c r="B28" s="3">
        <v>45813</v>
      </c>
      <c r="C28">
        <v>19</v>
      </c>
      <c r="D28">
        <f>AVERAGE(23,24,24,24)</f>
        <v>23.75</v>
      </c>
      <c r="E28">
        <f>AVERAGE(13,14,9,10)</f>
        <v>11.5</v>
      </c>
      <c r="H28">
        <v>12</v>
      </c>
      <c r="I28">
        <v>202</v>
      </c>
      <c r="J28">
        <v>5</v>
      </c>
      <c r="K28" s="2">
        <f t="shared" si="0"/>
        <v>20200000</v>
      </c>
      <c r="L28" s="5"/>
      <c r="N28" s="2">
        <f t="shared" si="1"/>
        <v>0</v>
      </c>
      <c r="O28" s="7" t="s">
        <v>28</v>
      </c>
      <c r="P28">
        <v>5</v>
      </c>
    </row>
    <row r="29" spans="1:16" ht="15.75" customHeight="1" x14ac:dyDescent="0.2">
      <c r="A29">
        <v>3</v>
      </c>
      <c r="B29" s="3">
        <v>45813</v>
      </c>
      <c r="C29">
        <v>23</v>
      </c>
      <c r="D29">
        <f>AVERAGE(25,26,26,25)</f>
        <v>25.5</v>
      </c>
      <c r="E29">
        <f>AVERAGE(8,11,8,10)</f>
        <v>9.25</v>
      </c>
      <c r="H29">
        <v>9.25</v>
      </c>
      <c r="I29">
        <v>168</v>
      </c>
      <c r="J29">
        <v>5</v>
      </c>
      <c r="K29" s="2">
        <f t="shared" si="0"/>
        <v>16800000</v>
      </c>
      <c r="L29" s="5"/>
      <c r="N29" s="2">
        <f t="shared" si="1"/>
        <v>0</v>
      </c>
      <c r="O29" s="7" t="s">
        <v>29</v>
      </c>
      <c r="P29">
        <v>5</v>
      </c>
    </row>
    <row r="30" spans="1:16" ht="15.75" customHeight="1" x14ac:dyDescent="0.2">
      <c r="A30">
        <v>3</v>
      </c>
      <c r="B30" s="3">
        <v>45813</v>
      </c>
      <c r="C30">
        <v>24</v>
      </c>
      <c r="D30">
        <f>AVERAGE(22,23,26,22)</f>
        <v>23.25</v>
      </c>
      <c r="E30">
        <f>AVERAGE(12,11,13,11)</f>
        <v>11.75</v>
      </c>
      <c r="H30">
        <v>12.25</v>
      </c>
      <c r="I30">
        <v>105</v>
      </c>
      <c r="J30">
        <v>5</v>
      </c>
      <c r="K30" s="2">
        <f t="shared" si="0"/>
        <v>10500000</v>
      </c>
      <c r="L30" s="5"/>
      <c r="N30" s="2">
        <f t="shared" si="1"/>
        <v>0</v>
      </c>
      <c r="O30" s="7" t="s">
        <v>29</v>
      </c>
      <c r="P30">
        <v>5</v>
      </c>
    </row>
    <row r="31" spans="1:16" ht="15.75" customHeight="1" x14ac:dyDescent="0.2">
      <c r="A31">
        <v>3</v>
      </c>
      <c r="B31" s="3">
        <v>45813</v>
      </c>
      <c r="C31">
        <v>25</v>
      </c>
      <c r="D31">
        <f>AVERAGE(22,24,25,23)</f>
        <v>23.5</v>
      </c>
      <c r="E31">
        <f>AVERAGE(11,7,4,12)</f>
        <v>8.5</v>
      </c>
      <c r="H31">
        <v>10</v>
      </c>
      <c r="I31">
        <v>168</v>
      </c>
      <c r="J31">
        <v>5</v>
      </c>
      <c r="K31" s="2">
        <f t="shared" si="0"/>
        <v>16800000</v>
      </c>
      <c r="L31" s="5"/>
      <c r="N31" s="2">
        <f t="shared" si="1"/>
        <v>0</v>
      </c>
      <c r="O31" s="7" t="s">
        <v>29</v>
      </c>
      <c r="P31">
        <v>5</v>
      </c>
    </row>
    <row r="32" spans="1:16" ht="15.75" customHeight="1" x14ac:dyDescent="0.2">
      <c r="A32">
        <v>3</v>
      </c>
      <c r="B32" s="3">
        <v>45813</v>
      </c>
      <c r="C32">
        <v>27</v>
      </c>
      <c r="D32">
        <f>AVERAGE(23,26,28,29)</f>
        <v>26.5</v>
      </c>
      <c r="E32">
        <f>AVERAGE(13,15,4,10)</f>
        <v>10.5</v>
      </c>
      <c r="H32">
        <v>10.5</v>
      </c>
      <c r="I32">
        <v>156</v>
      </c>
      <c r="J32">
        <v>5</v>
      </c>
      <c r="K32" s="2">
        <f t="shared" si="0"/>
        <v>15600000</v>
      </c>
      <c r="L32" s="5"/>
      <c r="N32" s="2">
        <f t="shared" si="1"/>
        <v>0</v>
      </c>
      <c r="O32" s="7" t="s">
        <v>28</v>
      </c>
      <c r="P32">
        <v>5</v>
      </c>
    </row>
    <row r="33" spans="1:16" ht="15.75" customHeight="1" x14ac:dyDescent="0.2">
      <c r="A33">
        <v>3</v>
      </c>
      <c r="B33" s="3">
        <v>45813</v>
      </c>
      <c r="C33">
        <v>28</v>
      </c>
      <c r="D33">
        <f>AVERAGE(25,24,27,28)</f>
        <v>26</v>
      </c>
      <c r="E33">
        <f>AVERAGE(11,11,12,9)</f>
        <v>10.75</v>
      </c>
      <c r="H33">
        <v>11</v>
      </c>
      <c r="I33">
        <v>183</v>
      </c>
      <c r="J33">
        <v>5</v>
      </c>
      <c r="K33" s="2">
        <f t="shared" si="0"/>
        <v>18300000</v>
      </c>
      <c r="L33" s="5"/>
      <c r="N33" s="2">
        <f t="shared" si="1"/>
        <v>0</v>
      </c>
      <c r="O33" s="7" t="s">
        <v>29</v>
      </c>
      <c r="P33">
        <v>5</v>
      </c>
    </row>
    <row r="34" spans="1:16" ht="15.75" customHeight="1" x14ac:dyDescent="0.2">
      <c r="A34">
        <v>3</v>
      </c>
      <c r="B34" s="3">
        <v>45813</v>
      </c>
      <c r="C34">
        <v>30</v>
      </c>
      <c r="D34">
        <f>AVERAGE(25,26,22,24)</f>
        <v>24.25</v>
      </c>
      <c r="E34">
        <f>AVERAGE(13,8,12,10)</f>
        <v>10.75</v>
      </c>
      <c r="H34">
        <v>11.5</v>
      </c>
      <c r="I34">
        <v>149</v>
      </c>
      <c r="J34">
        <v>5</v>
      </c>
      <c r="K34" s="2">
        <f t="shared" si="0"/>
        <v>14900000</v>
      </c>
      <c r="L34" s="5"/>
      <c r="N34" s="2">
        <f t="shared" si="1"/>
        <v>0</v>
      </c>
      <c r="O34" s="7" t="s">
        <v>29</v>
      </c>
      <c r="P34">
        <v>5</v>
      </c>
    </row>
    <row r="35" spans="1:16" ht="15.75" customHeight="1" x14ac:dyDescent="0.2">
      <c r="A35">
        <v>3</v>
      </c>
      <c r="B35" s="3">
        <v>45813</v>
      </c>
      <c r="C35">
        <v>32</v>
      </c>
      <c r="D35">
        <f>AVERAGE(22,29,29,23)</f>
        <v>25.75</v>
      </c>
      <c r="E35">
        <f>AVERAGE(13,9,10,7)</f>
        <v>9.75</v>
      </c>
      <c r="H35">
        <v>10.5</v>
      </c>
      <c r="I35">
        <v>174</v>
      </c>
      <c r="J35">
        <v>5</v>
      </c>
      <c r="K35" s="2">
        <f t="shared" si="0"/>
        <v>17400000</v>
      </c>
      <c r="L35" s="5"/>
      <c r="N35" s="2">
        <f t="shared" si="1"/>
        <v>0</v>
      </c>
      <c r="O35" s="7" t="s">
        <v>28</v>
      </c>
      <c r="P35">
        <v>5</v>
      </c>
    </row>
    <row r="36" spans="1:16" ht="15.75" customHeight="1" x14ac:dyDescent="0.2">
      <c r="A36">
        <v>3</v>
      </c>
      <c r="B36" s="3">
        <v>45813</v>
      </c>
      <c r="C36">
        <v>34</v>
      </c>
      <c r="D36">
        <f>AVERAGE(23,24,26,24)</f>
        <v>24.25</v>
      </c>
      <c r="E36">
        <f>AVERAGE(17,13,9,5)</f>
        <v>11</v>
      </c>
      <c r="H36">
        <v>12</v>
      </c>
      <c r="I36">
        <v>173</v>
      </c>
      <c r="J36">
        <v>5</v>
      </c>
      <c r="K36" s="2">
        <f t="shared" si="0"/>
        <v>17300000</v>
      </c>
      <c r="L36" s="5"/>
      <c r="N36" s="2">
        <f t="shared" si="1"/>
        <v>0</v>
      </c>
      <c r="O36" s="7" t="s">
        <v>29</v>
      </c>
      <c r="P36">
        <v>5</v>
      </c>
    </row>
    <row r="37" spans="1:16" ht="15.75" customHeight="1" x14ac:dyDescent="0.2">
      <c r="A37">
        <v>3</v>
      </c>
      <c r="B37" s="3">
        <v>45813</v>
      </c>
      <c r="C37">
        <v>37</v>
      </c>
      <c r="D37">
        <f>AVERAGE(24,25,25,23)</f>
        <v>24.25</v>
      </c>
      <c r="E37">
        <f>AVERAGE(11,18,15,19)</f>
        <v>15.75</v>
      </c>
      <c r="H37">
        <v>16.5</v>
      </c>
      <c r="I37">
        <v>152</v>
      </c>
      <c r="J37">
        <v>5</v>
      </c>
      <c r="K37" s="2">
        <f t="shared" si="0"/>
        <v>15200000</v>
      </c>
      <c r="L37" s="5"/>
      <c r="N37" s="2">
        <f t="shared" si="1"/>
        <v>0</v>
      </c>
      <c r="O37" s="7" t="s">
        <v>28</v>
      </c>
      <c r="P37">
        <v>5</v>
      </c>
    </row>
    <row r="38" spans="1:16" ht="15.75" customHeight="1" x14ac:dyDescent="0.2">
      <c r="A38">
        <v>3</v>
      </c>
      <c r="B38" s="3">
        <v>45813</v>
      </c>
      <c r="C38">
        <v>38</v>
      </c>
      <c r="D38">
        <f>AVERAGE(24,22,23,23)</f>
        <v>23</v>
      </c>
      <c r="E38">
        <f>AVERAGE(7,9,12,9)</f>
        <v>9.25</v>
      </c>
      <c r="H38">
        <v>10.75</v>
      </c>
      <c r="I38">
        <v>157</v>
      </c>
      <c r="J38">
        <v>5</v>
      </c>
      <c r="K38" s="2">
        <f t="shared" si="0"/>
        <v>15700000</v>
      </c>
      <c r="L38" s="5"/>
      <c r="N38" s="2">
        <f t="shared" si="1"/>
        <v>0</v>
      </c>
      <c r="O38" s="7" t="s">
        <v>28</v>
      </c>
      <c r="P38">
        <v>5</v>
      </c>
    </row>
    <row r="39" spans="1:16" ht="15.75" customHeight="1" x14ac:dyDescent="0.2">
      <c r="A39">
        <v>3</v>
      </c>
      <c r="B39" s="3">
        <v>45813</v>
      </c>
      <c r="C39">
        <v>39</v>
      </c>
      <c r="D39">
        <f>AVERAGE(22,26,27,28)</f>
        <v>25.75</v>
      </c>
      <c r="E39">
        <f>AVERAGE(6,11,9,3)</f>
        <v>7.25</v>
      </c>
      <c r="H39">
        <v>7.5</v>
      </c>
      <c r="I39">
        <v>198</v>
      </c>
      <c r="J39">
        <v>5</v>
      </c>
      <c r="K39" s="2">
        <f t="shared" si="0"/>
        <v>19800000</v>
      </c>
      <c r="L39" s="5"/>
      <c r="N39" s="2">
        <f t="shared" si="1"/>
        <v>0</v>
      </c>
      <c r="O39" s="7" t="s">
        <v>30</v>
      </c>
      <c r="P39">
        <v>5</v>
      </c>
    </row>
    <row r="40" spans="1:16" ht="15.75" customHeight="1" x14ac:dyDescent="0.2">
      <c r="A40">
        <v>4</v>
      </c>
      <c r="B40" s="3">
        <v>45827</v>
      </c>
      <c r="C40" t="s">
        <v>41</v>
      </c>
      <c r="K40" s="2">
        <f t="shared" si="0"/>
        <v>0</v>
      </c>
      <c r="N40" s="2">
        <f t="shared" si="1"/>
        <v>0</v>
      </c>
    </row>
    <row r="41" spans="1:16" ht="15.75" customHeight="1" x14ac:dyDescent="0.2">
      <c r="A41">
        <v>4</v>
      </c>
      <c r="B41" s="3">
        <v>45827</v>
      </c>
      <c r="C41">
        <v>20</v>
      </c>
      <c r="K41" s="2">
        <f t="shared" si="0"/>
        <v>0</v>
      </c>
      <c r="N41" s="2">
        <f t="shared" si="1"/>
        <v>0</v>
      </c>
    </row>
    <row r="42" spans="1:16" ht="15.75" customHeight="1" x14ac:dyDescent="0.2">
      <c r="A42">
        <v>4</v>
      </c>
      <c r="B42" s="3">
        <v>45827</v>
      </c>
      <c r="C42">
        <v>29</v>
      </c>
      <c r="K42" s="2">
        <f t="shared" si="0"/>
        <v>0</v>
      </c>
      <c r="N42" s="2">
        <f t="shared" si="1"/>
        <v>0</v>
      </c>
    </row>
    <row r="43" spans="1:16" ht="15.75" customHeight="1" x14ac:dyDescent="0.2">
      <c r="A43">
        <v>4</v>
      </c>
      <c r="B43" s="3">
        <v>45827</v>
      </c>
      <c r="C43">
        <v>33</v>
      </c>
      <c r="K43" s="2">
        <f t="shared" si="0"/>
        <v>0</v>
      </c>
      <c r="N43" s="2">
        <f t="shared" si="1"/>
        <v>0</v>
      </c>
    </row>
    <row r="44" spans="1:16" ht="15.75" customHeight="1" x14ac:dyDescent="0.2">
      <c r="A44">
        <v>4</v>
      </c>
      <c r="B44" s="3">
        <v>45827</v>
      </c>
      <c r="C44">
        <v>35</v>
      </c>
      <c r="K44" s="2">
        <f t="shared" si="0"/>
        <v>0</v>
      </c>
      <c r="N44" s="2">
        <f t="shared" si="1"/>
        <v>0</v>
      </c>
    </row>
    <row r="45" spans="1:16" ht="15.75" customHeight="1" x14ac:dyDescent="0.2">
      <c r="A45">
        <v>4</v>
      </c>
      <c r="B45" s="3">
        <v>45827</v>
      </c>
      <c r="C45">
        <v>40</v>
      </c>
      <c r="K45" s="2">
        <f t="shared" si="0"/>
        <v>0</v>
      </c>
      <c r="N45" s="2">
        <f t="shared" si="1"/>
        <v>0</v>
      </c>
    </row>
    <row r="46" spans="1:16" ht="15.75" customHeight="1" x14ac:dyDescent="0.2">
      <c r="K46" s="2">
        <f t="shared" si="0"/>
        <v>0</v>
      </c>
      <c r="N46" s="2">
        <f t="shared" si="1"/>
        <v>0</v>
      </c>
    </row>
    <row r="47" spans="1:16" ht="15.75" customHeight="1" x14ac:dyDescent="0.2">
      <c r="K47" s="2">
        <f t="shared" si="0"/>
        <v>0</v>
      </c>
      <c r="N47" s="2">
        <f t="shared" si="1"/>
        <v>0</v>
      </c>
    </row>
    <row r="48" spans="1:16" ht="15.75" customHeight="1" x14ac:dyDescent="0.2">
      <c r="K48" s="2">
        <f t="shared" si="0"/>
        <v>0</v>
      </c>
      <c r="N48" s="2">
        <f t="shared" si="1"/>
        <v>0</v>
      </c>
    </row>
    <row r="49" spans="11:14" ht="15.75" customHeight="1" x14ac:dyDescent="0.2">
      <c r="K49" s="2">
        <f t="shared" si="0"/>
        <v>0</v>
      </c>
      <c r="N49" s="2">
        <f t="shared" si="1"/>
        <v>0</v>
      </c>
    </row>
    <row r="50" spans="11:14" ht="15.75" customHeight="1" x14ac:dyDescent="0.2">
      <c r="K50" s="2">
        <f t="shared" si="0"/>
        <v>0</v>
      </c>
      <c r="N50" s="2">
        <f t="shared" si="1"/>
        <v>0</v>
      </c>
    </row>
    <row r="51" spans="11:14" ht="15.75" customHeight="1" x14ac:dyDescent="0.2">
      <c r="K51" s="2">
        <f t="shared" si="0"/>
        <v>0</v>
      </c>
      <c r="N51" s="2">
        <f t="shared" si="1"/>
        <v>0</v>
      </c>
    </row>
    <row r="52" spans="11:14" ht="15.75" customHeight="1" x14ac:dyDescent="0.2">
      <c r="K52" s="2">
        <f t="shared" si="0"/>
        <v>0</v>
      </c>
      <c r="N52" s="2">
        <f t="shared" si="1"/>
        <v>0</v>
      </c>
    </row>
    <row r="53" spans="11:14" ht="15.75" customHeight="1" x14ac:dyDescent="0.2">
      <c r="K53" s="2">
        <f t="shared" si="0"/>
        <v>0</v>
      </c>
      <c r="N53" s="2">
        <f t="shared" si="1"/>
        <v>0</v>
      </c>
    </row>
    <row r="54" spans="11:14" ht="15.75" customHeight="1" x14ac:dyDescent="0.2">
      <c r="K54" s="2">
        <f t="shared" si="0"/>
        <v>0</v>
      </c>
      <c r="N54" s="2">
        <f t="shared" si="1"/>
        <v>0</v>
      </c>
    </row>
    <row r="55" spans="11:14" ht="15.75" customHeight="1" x14ac:dyDescent="0.2">
      <c r="K55" s="2">
        <f t="shared" si="0"/>
        <v>0</v>
      </c>
      <c r="N55" s="2">
        <f t="shared" si="1"/>
        <v>0</v>
      </c>
    </row>
    <row r="56" spans="11:14" ht="15.75" customHeight="1" x14ac:dyDescent="0.2">
      <c r="K56" s="2">
        <f t="shared" si="0"/>
        <v>0</v>
      </c>
      <c r="N56" s="2">
        <f t="shared" si="1"/>
        <v>0</v>
      </c>
    </row>
    <row r="57" spans="11:14" ht="15.75" customHeight="1" x14ac:dyDescent="0.2">
      <c r="K57" s="2">
        <f t="shared" si="0"/>
        <v>0</v>
      </c>
      <c r="N57" s="2">
        <f t="shared" si="1"/>
        <v>0</v>
      </c>
    </row>
    <row r="58" spans="11:14" ht="15.75" customHeight="1" x14ac:dyDescent="0.2">
      <c r="K58" s="2">
        <f t="shared" si="0"/>
        <v>0</v>
      </c>
      <c r="N58" s="2">
        <f t="shared" si="1"/>
        <v>0</v>
      </c>
    </row>
    <row r="59" spans="11:14" ht="15.75" customHeight="1" x14ac:dyDescent="0.2">
      <c r="K59" s="2">
        <f t="shared" si="0"/>
        <v>0</v>
      </c>
      <c r="N59" s="2">
        <f t="shared" si="1"/>
        <v>0</v>
      </c>
    </row>
    <row r="60" spans="11:14" ht="15.75" customHeight="1" x14ac:dyDescent="0.2">
      <c r="K60" s="2">
        <f t="shared" si="0"/>
        <v>0</v>
      </c>
      <c r="N60" s="2">
        <f t="shared" si="1"/>
        <v>0</v>
      </c>
    </row>
    <row r="61" spans="11:14" ht="15.75" customHeight="1" x14ac:dyDescent="0.2">
      <c r="K61" s="2">
        <f t="shared" si="0"/>
        <v>0</v>
      </c>
      <c r="N61" s="2">
        <f t="shared" si="1"/>
        <v>0</v>
      </c>
    </row>
    <row r="62" spans="11:14" ht="15.75" customHeight="1" x14ac:dyDescent="0.2">
      <c r="K62" s="2">
        <f t="shared" si="0"/>
        <v>0</v>
      </c>
      <c r="N62" s="2">
        <f t="shared" si="1"/>
        <v>0</v>
      </c>
    </row>
    <row r="63" spans="11:14" ht="15.75" customHeight="1" x14ac:dyDescent="0.2">
      <c r="K63" s="2">
        <f t="shared" si="0"/>
        <v>0</v>
      </c>
      <c r="N63" s="2">
        <f t="shared" si="1"/>
        <v>0</v>
      </c>
    </row>
    <row r="64" spans="11:14" ht="15.75" customHeight="1" x14ac:dyDescent="0.2">
      <c r="K64" s="2">
        <f t="shared" si="0"/>
        <v>0</v>
      </c>
      <c r="N64" s="2">
        <f t="shared" si="1"/>
        <v>0</v>
      </c>
    </row>
    <row r="65" spans="11:14" ht="15.75" customHeight="1" x14ac:dyDescent="0.2">
      <c r="K65" s="2">
        <f t="shared" si="0"/>
        <v>0</v>
      </c>
      <c r="N65" s="2">
        <f t="shared" si="1"/>
        <v>0</v>
      </c>
    </row>
    <row r="66" spans="11:14" ht="15.75" customHeight="1" x14ac:dyDescent="0.2">
      <c r="K66" s="2">
        <f t="shared" si="0"/>
        <v>0</v>
      </c>
      <c r="N66" s="2">
        <f t="shared" si="1"/>
        <v>0</v>
      </c>
    </row>
    <row r="67" spans="11:14" ht="15.75" customHeight="1" x14ac:dyDescent="0.2">
      <c r="K67" s="2">
        <f t="shared" si="0"/>
        <v>0</v>
      </c>
      <c r="N67" s="2">
        <f t="shared" si="1"/>
        <v>0</v>
      </c>
    </row>
    <row r="68" spans="11:14" ht="15.75" customHeight="1" x14ac:dyDescent="0.2">
      <c r="K68" s="2">
        <f t="shared" si="0"/>
        <v>0</v>
      </c>
      <c r="N68" s="2">
        <f t="shared" si="1"/>
        <v>0</v>
      </c>
    </row>
    <row r="69" spans="11:14" ht="15.75" customHeight="1" x14ac:dyDescent="0.2">
      <c r="K69" s="2">
        <f t="shared" si="0"/>
        <v>0</v>
      </c>
      <c r="N69" s="2">
        <f t="shared" si="1"/>
        <v>0</v>
      </c>
    </row>
    <row r="70" spans="11:14" ht="15.75" customHeight="1" x14ac:dyDescent="0.2">
      <c r="K70" s="2">
        <f t="shared" si="0"/>
        <v>0</v>
      </c>
      <c r="N70" s="2">
        <f t="shared" si="1"/>
        <v>0</v>
      </c>
    </row>
    <row r="71" spans="11:14" ht="15.75" customHeight="1" x14ac:dyDescent="0.2">
      <c r="K71" s="2">
        <f t="shared" si="0"/>
        <v>0</v>
      </c>
      <c r="N71" s="2">
        <f t="shared" si="1"/>
        <v>0</v>
      </c>
    </row>
    <row r="72" spans="11:14" ht="15.75" customHeight="1" x14ac:dyDescent="0.2">
      <c r="K72" s="2">
        <f t="shared" si="0"/>
        <v>0</v>
      </c>
      <c r="N72" s="2">
        <f t="shared" si="1"/>
        <v>0</v>
      </c>
    </row>
    <row r="73" spans="11:14" ht="15.75" customHeight="1" x14ac:dyDescent="0.2">
      <c r="K73" s="2">
        <f t="shared" si="0"/>
        <v>0</v>
      </c>
      <c r="N73" s="2">
        <f t="shared" si="1"/>
        <v>0</v>
      </c>
    </row>
    <row r="74" spans="11:14" ht="15.75" customHeight="1" x14ac:dyDescent="0.2">
      <c r="K74" s="2">
        <f t="shared" si="0"/>
        <v>0</v>
      </c>
      <c r="N74" s="2">
        <f t="shared" si="1"/>
        <v>0</v>
      </c>
    </row>
    <row r="75" spans="11:14" ht="15.75" customHeight="1" x14ac:dyDescent="0.2">
      <c r="K75" s="2">
        <f t="shared" si="0"/>
        <v>0</v>
      </c>
      <c r="N75" s="2">
        <f t="shared" si="1"/>
        <v>0</v>
      </c>
    </row>
    <row r="76" spans="11:14" ht="15.75" customHeight="1" x14ac:dyDescent="0.2">
      <c r="K76" s="2">
        <f t="shared" si="0"/>
        <v>0</v>
      </c>
      <c r="N76" s="2">
        <f t="shared" si="1"/>
        <v>0</v>
      </c>
    </row>
    <row r="77" spans="11:14" ht="15.75" customHeight="1" x14ac:dyDescent="0.2">
      <c r="K77" s="2">
        <f t="shared" si="0"/>
        <v>0</v>
      </c>
      <c r="N77" s="2">
        <f t="shared" si="1"/>
        <v>0</v>
      </c>
    </row>
    <row r="78" spans="11:14" ht="15.75" customHeight="1" x14ac:dyDescent="0.2">
      <c r="K78" s="2">
        <f t="shared" si="0"/>
        <v>0</v>
      </c>
      <c r="N78" s="2">
        <f t="shared" si="1"/>
        <v>0</v>
      </c>
    </row>
    <row r="79" spans="11:14" ht="15.75" customHeight="1" x14ac:dyDescent="0.2">
      <c r="K79" s="2">
        <f t="shared" si="0"/>
        <v>0</v>
      </c>
      <c r="N79" s="2">
        <f t="shared" si="1"/>
        <v>0</v>
      </c>
    </row>
    <row r="80" spans="11:14" ht="15.75" customHeight="1" x14ac:dyDescent="0.2">
      <c r="K80" s="2">
        <f t="shared" si="0"/>
        <v>0</v>
      </c>
      <c r="N80" s="2">
        <f t="shared" si="1"/>
        <v>0</v>
      </c>
    </row>
    <row r="81" spans="11:14" ht="15.75" customHeight="1" x14ac:dyDescent="0.2">
      <c r="K81" s="2">
        <f t="shared" si="0"/>
        <v>0</v>
      </c>
      <c r="N81" s="2">
        <f t="shared" si="1"/>
        <v>0</v>
      </c>
    </row>
    <row r="82" spans="11:14" ht="15.75" customHeight="1" x14ac:dyDescent="0.2">
      <c r="K82" s="2">
        <f t="shared" si="0"/>
        <v>0</v>
      </c>
      <c r="N82" s="2">
        <f t="shared" si="1"/>
        <v>0</v>
      </c>
    </row>
    <row r="83" spans="11:14" ht="15.75" customHeight="1" x14ac:dyDescent="0.2">
      <c r="K83" s="2">
        <f t="shared" si="0"/>
        <v>0</v>
      </c>
      <c r="N83" s="2">
        <f t="shared" si="1"/>
        <v>0</v>
      </c>
    </row>
    <row r="84" spans="11:14" ht="15.75" customHeight="1" x14ac:dyDescent="0.2">
      <c r="K84" s="2">
        <f t="shared" si="0"/>
        <v>0</v>
      </c>
      <c r="N84" s="2">
        <f t="shared" si="1"/>
        <v>0</v>
      </c>
    </row>
    <row r="85" spans="11:14" ht="15.75" customHeight="1" x14ac:dyDescent="0.2">
      <c r="K85" s="2">
        <f t="shared" si="0"/>
        <v>0</v>
      </c>
      <c r="N85" s="2">
        <f t="shared" si="1"/>
        <v>0</v>
      </c>
    </row>
    <row r="86" spans="11:14" ht="15.75" customHeight="1" x14ac:dyDescent="0.2">
      <c r="K86" s="2">
        <f t="shared" si="0"/>
        <v>0</v>
      </c>
      <c r="N86" s="2">
        <f t="shared" si="1"/>
        <v>0</v>
      </c>
    </row>
    <row r="87" spans="11:14" ht="15.75" customHeight="1" x14ac:dyDescent="0.2">
      <c r="K87" s="2">
        <f t="shared" si="0"/>
        <v>0</v>
      </c>
      <c r="N87" s="2">
        <f t="shared" si="1"/>
        <v>0</v>
      </c>
    </row>
    <row r="88" spans="11:14" ht="15.75" customHeight="1" x14ac:dyDescent="0.2">
      <c r="K88" s="2">
        <f t="shared" si="0"/>
        <v>0</v>
      </c>
      <c r="N88" s="2">
        <f t="shared" si="1"/>
        <v>0</v>
      </c>
    </row>
    <row r="89" spans="11:14" ht="15.75" customHeight="1" x14ac:dyDescent="0.2">
      <c r="K89" s="2">
        <f t="shared" si="0"/>
        <v>0</v>
      </c>
      <c r="N89" s="2">
        <f t="shared" si="1"/>
        <v>0</v>
      </c>
    </row>
    <row r="90" spans="11:14" ht="15.75" customHeight="1" x14ac:dyDescent="0.2">
      <c r="K90" s="2">
        <f t="shared" si="0"/>
        <v>0</v>
      </c>
      <c r="N90" s="2">
        <f t="shared" si="1"/>
        <v>0</v>
      </c>
    </row>
    <row r="91" spans="11:14" ht="15.75" customHeight="1" x14ac:dyDescent="0.2">
      <c r="K91" s="2">
        <f t="shared" si="0"/>
        <v>0</v>
      </c>
      <c r="N91" s="2">
        <f t="shared" si="1"/>
        <v>0</v>
      </c>
    </row>
    <row r="92" spans="11:14" ht="15.75" customHeight="1" x14ac:dyDescent="0.2">
      <c r="K92" s="2">
        <f t="shared" si="0"/>
        <v>0</v>
      </c>
      <c r="N92" s="2">
        <f t="shared" si="1"/>
        <v>0</v>
      </c>
    </row>
    <row r="93" spans="11:14" ht="15.75" customHeight="1" x14ac:dyDescent="0.2">
      <c r="K93" s="2">
        <f t="shared" si="0"/>
        <v>0</v>
      </c>
      <c r="N93" s="2">
        <f t="shared" si="1"/>
        <v>0</v>
      </c>
    </row>
    <row r="94" spans="11:14" ht="15.75" customHeight="1" x14ac:dyDescent="0.2">
      <c r="K94" s="2">
        <f t="shared" si="0"/>
        <v>0</v>
      </c>
      <c r="N94" s="2">
        <f t="shared" si="1"/>
        <v>0</v>
      </c>
    </row>
    <row r="95" spans="11:14" ht="15.75" customHeight="1" x14ac:dyDescent="0.2">
      <c r="K95" s="2">
        <f t="shared" si="0"/>
        <v>0</v>
      </c>
      <c r="N95" s="2">
        <f t="shared" si="1"/>
        <v>0</v>
      </c>
    </row>
    <row r="96" spans="11:14" ht="15.75" customHeight="1" x14ac:dyDescent="0.2">
      <c r="K96" s="2">
        <f t="shared" si="0"/>
        <v>0</v>
      </c>
      <c r="N96" s="2">
        <f t="shared" si="1"/>
        <v>0</v>
      </c>
    </row>
    <row r="97" spans="11:14" ht="15.75" customHeight="1" x14ac:dyDescent="0.2">
      <c r="K97" s="2">
        <f t="shared" si="0"/>
        <v>0</v>
      </c>
      <c r="N97" s="2">
        <f t="shared" si="1"/>
        <v>0</v>
      </c>
    </row>
    <row r="98" spans="11:14" ht="15.75" customHeight="1" x14ac:dyDescent="0.2">
      <c r="K98" s="2">
        <f t="shared" si="0"/>
        <v>0</v>
      </c>
      <c r="N98" s="2">
        <f t="shared" si="1"/>
        <v>0</v>
      </c>
    </row>
    <row r="99" spans="11:14" ht="15.75" customHeight="1" x14ac:dyDescent="0.2">
      <c r="K99" s="2">
        <f t="shared" si="0"/>
        <v>0</v>
      </c>
      <c r="N99" s="2">
        <f t="shared" si="1"/>
        <v>0</v>
      </c>
    </row>
    <row r="100" spans="11:14" ht="15.75" customHeight="1" x14ac:dyDescent="0.2">
      <c r="K100" s="2">
        <f t="shared" si="0"/>
        <v>0</v>
      </c>
      <c r="N100" s="2">
        <f t="shared" si="1"/>
        <v>0</v>
      </c>
    </row>
    <row r="101" spans="11:14" ht="15.75" customHeight="1" x14ac:dyDescent="0.2">
      <c r="K101" s="2">
        <f t="shared" si="0"/>
        <v>0</v>
      </c>
      <c r="N101" s="2">
        <f t="shared" si="1"/>
        <v>0</v>
      </c>
    </row>
    <row r="102" spans="11:14" ht="15.75" customHeight="1" x14ac:dyDescent="0.2">
      <c r="K102" s="2">
        <f t="shared" si="0"/>
        <v>0</v>
      </c>
      <c r="N102" s="2">
        <f t="shared" si="1"/>
        <v>0</v>
      </c>
    </row>
    <row r="103" spans="11:14" ht="15.75" customHeight="1" x14ac:dyDescent="0.2">
      <c r="K103" s="2"/>
    </row>
    <row r="104" spans="11:14" ht="15.75" customHeight="1" x14ac:dyDescent="0.2">
      <c r="K104" s="2"/>
    </row>
    <row r="105" spans="11:14" ht="15.75" customHeight="1" x14ac:dyDescent="0.2">
      <c r="K105" s="2"/>
    </row>
    <row r="106" spans="11:14" ht="15.75" customHeight="1" x14ac:dyDescent="0.2">
      <c r="K106" s="2"/>
    </row>
    <row r="107" spans="11:14" ht="15.75" customHeight="1" x14ac:dyDescent="0.2">
      <c r="K107" s="2"/>
    </row>
    <row r="108" spans="11:14" ht="15.75" customHeight="1" x14ac:dyDescent="0.2">
      <c r="K108" s="2"/>
    </row>
    <row r="109" spans="11:14" ht="15.75" customHeight="1" x14ac:dyDescent="0.2">
      <c r="K109" s="2"/>
    </row>
    <row r="110" spans="11:14" ht="15.75" customHeight="1" x14ac:dyDescent="0.2">
      <c r="K110" s="2"/>
    </row>
    <row r="111" spans="11:14" ht="15.75" customHeight="1" x14ac:dyDescent="0.2">
      <c r="K111" s="2"/>
    </row>
    <row r="112" spans="11:14" ht="15.75" customHeight="1" x14ac:dyDescent="0.2">
      <c r="K112" s="2"/>
    </row>
    <row r="113" spans="11:11" ht="15.75" customHeight="1" x14ac:dyDescent="0.2">
      <c r="K113" s="2"/>
    </row>
    <row r="114" spans="11:11" ht="15.75" customHeight="1" x14ac:dyDescent="0.2">
      <c r="K114" s="2"/>
    </row>
    <row r="115" spans="11:11" ht="15.75" customHeight="1" x14ac:dyDescent="0.2">
      <c r="K115" s="2"/>
    </row>
    <row r="116" spans="11:11" ht="15.75" customHeight="1" x14ac:dyDescent="0.2">
      <c r="K116" s="2"/>
    </row>
    <row r="117" spans="11:11" ht="15.75" customHeight="1" x14ac:dyDescent="0.2">
      <c r="K117" s="2"/>
    </row>
    <row r="118" spans="11:11" ht="15.75" customHeight="1" x14ac:dyDescent="0.2">
      <c r="K118" s="2"/>
    </row>
    <row r="119" spans="11:11" ht="15.75" customHeight="1" x14ac:dyDescent="0.2">
      <c r="K119" s="2"/>
    </row>
    <row r="120" spans="11:11" ht="15.75" customHeight="1" x14ac:dyDescent="0.2">
      <c r="K120" s="2"/>
    </row>
    <row r="121" spans="11:11" ht="15.75" customHeight="1" x14ac:dyDescent="0.2">
      <c r="K121" s="2"/>
    </row>
    <row r="122" spans="11:11" ht="15.75" customHeight="1" x14ac:dyDescent="0.2">
      <c r="K122" s="2"/>
    </row>
    <row r="123" spans="11:11" ht="15.75" customHeight="1" x14ac:dyDescent="0.2">
      <c r="K123" s="2"/>
    </row>
    <row r="124" spans="11:11" ht="15.75" customHeight="1" x14ac:dyDescent="0.2">
      <c r="K124" s="2"/>
    </row>
    <row r="125" spans="11:11" ht="15.75" customHeight="1" x14ac:dyDescent="0.2">
      <c r="K125" s="2"/>
    </row>
    <row r="126" spans="11:11" ht="15.75" customHeight="1" x14ac:dyDescent="0.2">
      <c r="K126" s="2"/>
    </row>
    <row r="127" spans="11:11" ht="15.75" customHeight="1" x14ac:dyDescent="0.2">
      <c r="K127" s="2"/>
    </row>
    <row r="128" spans="11:11" ht="15.75" customHeight="1" x14ac:dyDescent="0.2">
      <c r="K128" s="2"/>
    </row>
    <row r="129" spans="11:11" ht="15.75" customHeight="1" x14ac:dyDescent="0.2">
      <c r="K129" s="2"/>
    </row>
    <row r="130" spans="11:11" ht="15.75" customHeight="1" x14ac:dyDescent="0.2">
      <c r="K130" s="2"/>
    </row>
    <row r="131" spans="11:11" ht="15.75" customHeight="1" x14ac:dyDescent="0.2">
      <c r="K131" s="2"/>
    </row>
    <row r="132" spans="11:11" ht="15.75" customHeight="1" x14ac:dyDescent="0.2">
      <c r="K132" s="2"/>
    </row>
    <row r="133" spans="11:11" ht="15.75" customHeight="1" x14ac:dyDescent="0.2">
      <c r="K133" s="2"/>
    </row>
    <row r="134" spans="11:11" ht="15.75" customHeight="1" x14ac:dyDescent="0.2">
      <c r="K134" s="2"/>
    </row>
    <row r="135" spans="11:11" ht="15.75" customHeight="1" x14ac:dyDescent="0.2">
      <c r="K135" s="2"/>
    </row>
    <row r="136" spans="11:11" ht="15.75" customHeight="1" x14ac:dyDescent="0.2">
      <c r="K136" s="2"/>
    </row>
    <row r="137" spans="11:11" ht="15.75" customHeight="1" x14ac:dyDescent="0.2">
      <c r="K137" s="2"/>
    </row>
    <row r="138" spans="11:11" ht="15.75" customHeight="1" x14ac:dyDescent="0.2">
      <c r="K138" s="2"/>
    </row>
    <row r="139" spans="11:11" ht="15.75" customHeight="1" x14ac:dyDescent="0.2">
      <c r="K139" s="2"/>
    </row>
    <row r="140" spans="11:11" ht="15.75" customHeight="1" x14ac:dyDescent="0.2">
      <c r="K140" s="2"/>
    </row>
    <row r="141" spans="11:11" ht="15.75" customHeight="1" x14ac:dyDescent="0.2">
      <c r="K141" s="2"/>
    </row>
    <row r="142" spans="11:11" ht="15.75" customHeight="1" x14ac:dyDescent="0.2">
      <c r="K142" s="2"/>
    </row>
    <row r="143" spans="11:11" ht="15.75" customHeight="1" x14ac:dyDescent="0.2">
      <c r="K143" s="2"/>
    </row>
    <row r="144" spans="11:11" ht="15.75" customHeight="1" x14ac:dyDescent="0.2">
      <c r="K144" s="2"/>
    </row>
    <row r="145" spans="11:11" ht="15.75" customHeight="1" x14ac:dyDescent="0.2">
      <c r="K145" s="2"/>
    </row>
    <row r="146" spans="11:11" ht="15.75" customHeight="1" x14ac:dyDescent="0.2">
      <c r="K146" s="2"/>
    </row>
    <row r="147" spans="11:11" ht="15.75" customHeight="1" x14ac:dyDescent="0.2">
      <c r="K147" s="2"/>
    </row>
    <row r="148" spans="11:11" ht="15.75" customHeight="1" x14ac:dyDescent="0.2">
      <c r="K148" s="2"/>
    </row>
    <row r="149" spans="11:11" ht="15.75" customHeight="1" x14ac:dyDescent="0.2">
      <c r="K149" s="2"/>
    </row>
    <row r="150" spans="11:11" ht="15.75" customHeight="1" x14ac:dyDescent="0.2">
      <c r="K150" s="2"/>
    </row>
    <row r="151" spans="11:11" ht="15.75" customHeight="1" x14ac:dyDescent="0.2">
      <c r="K151" s="2"/>
    </row>
    <row r="152" spans="11:11" ht="15.75" customHeight="1" x14ac:dyDescent="0.2">
      <c r="K152" s="2"/>
    </row>
    <row r="153" spans="11:11" ht="15.75" customHeight="1" x14ac:dyDescent="0.2">
      <c r="K153" s="2"/>
    </row>
    <row r="154" spans="11:11" ht="15.75" customHeight="1" x14ac:dyDescent="0.2">
      <c r="K154" s="2"/>
    </row>
    <row r="155" spans="11:11" ht="15.75" customHeight="1" x14ac:dyDescent="0.2">
      <c r="K155" s="2"/>
    </row>
    <row r="156" spans="11:11" ht="15.75" customHeight="1" x14ac:dyDescent="0.2">
      <c r="K156" s="2"/>
    </row>
    <row r="157" spans="11:11" ht="15.75" customHeight="1" x14ac:dyDescent="0.2">
      <c r="K157" s="2"/>
    </row>
    <row r="158" spans="11:11" ht="15.75" customHeight="1" x14ac:dyDescent="0.2">
      <c r="K158" s="2"/>
    </row>
    <row r="159" spans="11:11" ht="15.75" customHeight="1" x14ac:dyDescent="0.2">
      <c r="K159" s="2"/>
    </row>
    <row r="160" spans="11:11" ht="15.75" customHeight="1" x14ac:dyDescent="0.2">
      <c r="K160" s="2"/>
    </row>
    <row r="161" spans="11:11" ht="15.75" customHeight="1" x14ac:dyDescent="0.2">
      <c r="K161" s="2"/>
    </row>
    <row r="162" spans="11:11" ht="15.75" customHeight="1" x14ac:dyDescent="0.2">
      <c r="K162" s="2"/>
    </row>
    <row r="163" spans="11:11" ht="15.75" customHeight="1" x14ac:dyDescent="0.2">
      <c r="K163" s="2"/>
    </row>
    <row r="164" spans="11:11" ht="15.75" customHeight="1" x14ac:dyDescent="0.2">
      <c r="K164" s="2"/>
    </row>
    <row r="165" spans="11:11" ht="15.75" customHeight="1" x14ac:dyDescent="0.2">
      <c r="K165" s="2"/>
    </row>
    <row r="166" spans="11:11" ht="15.75" customHeight="1" x14ac:dyDescent="0.2">
      <c r="K166" s="2"/>
    </row>
    <row r="167" spans="11:11" ht="15.75" customHeight="1" x14ac:dyDescent="0.2">
      <c r="K167" s="2"/>
    </row>
    <row r="168" spans="11:11" ht="15.75" customHeight="1" x14ac:dyDescent="0.2">
      <c r="K168" s="2"/>
    </row>
    <row r="169" spans="11:11" ht="15.75" customHeight="1" x14ac:dyDescent="0.2">
      <c r="K169" s="2"/>
    </row>
    <row r="170" spans="11:11" ht="15.75" customHeight="1" x14ac:dyDescent="0.2">
      <c r="K170" s="2"/>
    </row>
    <row r="171" spans="11:11" ht="15.75" customHeight="1" x14ac:dyDescent="0.2">
      <c r="K171" s="2"/>
    </row>
    <row r="172" spans="11:11" ht="15.75" customHeight="1" x14ac:dyDescent="0.2">
      <c r="K172" s="2"/>
    </row>
    <row r="173" spans="11:11" ht="15.75" customHeight="1" x14ac:dyDescent="0.2">
      <c r="K173" s="2"/>
    </row>
    <row r="174" spans="11:11" ht="15.75" customHeight="1" x14ac:dyDescent="0.2">
      <c r="K174" s="2"/>
    </row>
    <row r="175" spans="11:11" ht="15.75" customHeight="1" x14ac:dyDescent="0.2">
      <c r="K175" s="2"/>
    </row>
    <row r="176" spans="11:11" ht="15.75" customHeight="1" x14ac:dyDescent="0.2">
      <c r="K176" s="2"/>
    </row>
    <row r="177" spans="11:11" ht="15.75" customHeight="1" x14ac:dyDescent="0.2">
      <c r="K177" s="2"/>
    </row>
    <row r="178" spans="11:11" ht="15.75" customHeight="1" x14ac:dyDescent="0.2">
      <c r="K178" s="2"/>
    </row>
    <row r="179" spans="11:11" ht="15.75" customHeight="1" x14ac:dyDescent="0.2">
      <c r="K179" s="2"/>
    </row>
    <row r="180" spans="11:11" ht="15.75" customHeight="1" x14ac:dyDescent="0.2">
      <c r="K180" s="2"/>
    </row>
    <row r="181" spans="11:11" ht="15.75" customHeight="1" x14ac:dyDescent="0.2">
      <c r="K181" s="2"/>
    </row>
    <row r="182" spans="11:11" ht="15.75" customHeight="1" x14ac:dyDescent="0.2">
      <c r="K182" s="2"/>
    </row>
    <row r="183" spans="11:11" ht="15.75" customHeight="1" x14ac:dyDescent="0.2">
      <c r="K183" s="2"/>
    </row>
    <row r="184" spans="11:11" ht="15.75" customHeight="1" x14ac:dyDescent="0.2">
      <c r="K184" s="2"/>
    </row>
    <row r="185" spans="11:11" ht="15.75" customHeight="1" x14ac:dyDescent="0.2">
      <c r="K185" s="2"/>
    </row>
    <row r="186" spans="11:11" ht="15.75" customHeight="1" x14ac:dyDescent="0.2">
      <c r="K186" s="2"/>
    </row>
    <row r="187" spans="11:11" ht="15.75" customHeight="1" x14ac:dyDescent="0.2">
      <c r="K187" s="2"/>
    </row>
    <row r="188" spans="11:11" ht="15.75" customHeight="1" x14ac:dyDescent="0.2">
      <c r="K188" s="2"/>
    </row>
    <row r="189" spans="11:11" ht="15.75" customHeight="1" x14ac:dyDescent="0.2">
      <c r="K189" s="2"/>
    </row>
    <row r="190" spans="11:11" ht="15.75" customHeight="1" x14ac:dyDescent="0.2">
      <c r="K190" s="2"/>
    </row>
    <row r="191" spans="11:11" ht="15.75" customHeight="1" x14ac:dyDescent="0.2">
      <c r="K191" s="2"/>
    </row>
    <row r="192" spans="11:11" ht="15.75" customHeight="1" x14ac:dyDescent="0.2">
      <c r="K192" s="2"/>
    </row>
    <row r="193" spans="11:11" ht="15.75" customHeight="1" x14ac:dyDescent="0.2">
      <c r="K193" s="2"/>
    </row>
    <row r="194" spans="11:11" ht="15.75" customHeight="1" x14ac:dyDescent="0.2">
      <c r="K194" s="2"/>
    </row>
    <row r="195" spans="11:11" ht="15.75" customHeight="1" x14ac:dyDescent="0.2">
      <c r="K195" s="2"/>
    </row>
    <row r="196" spans="11:11" ht="15.75" customHeight="1" x14ac:dyDescent="0.2">
      <c r="K196" s="2"/>
    </row>
    <row r="197" spans="11:11" ht="15.75" customHeight="1" x14ac:dyDescent="0.2">
      <c r="K197" s="2"/>
    </row>
    <row r="198" spans="11:11" ht="15.75" customHeight="1" x14ac:dyDescent="0.2">
      <c r="K198" s="2"/>
    </row>
    <row r="199" spans="11:11" ht="15.75" customHeight="1" x14ac:dyDescent="0.2">
      <c r="K199" s="2"/>
    </row>
    <row r="200" spans="11:11" ht="15.75" customHeight="1" x14ac:dyDescent="0.2">
      <c r="K200" s="2"/>
    </row>
    <row r="201" spans="11:11" ht="15.75" customHeight="1" x14ac:dyDescent="0.2">
      <c r="K201" s="2"/>
    </row>
    <row r="202" spans="11:11" ht="15.75" customHeight="1" x14ac:dyDescent="0.2">
      <c r="K202" s="2"/>
    </row>
    <row r="203" spans="11:11" ht="15.75" customHeight="1" x14ac:dyDescent="0.2">
      <c r="K203" s="2"/>
    </row>
    <row r="204" spans="11:11" ht="15.75" customHeight="1" x14ac:dyDescent="0.2">
      <c r="K204" s="2"/>
    </row>
    <row r="205" spans="11:11" ht="15.75" customHeight="1" x14ac:dyDescent="0.2">
      <c r="K205" s="2"/>
    </row>
    <row r="206" spans="11:11" ht="15.75" customHeight="1" x14ac:dyDescent="0.2">
      <c r="K206" s="2"/>
    </row>
    <row r="207" spans="11:11" ht="15.75" customHeight="1" x14ac:dyDescent="0.2">
      <c r="K207" s="2"/>
    </row>
    <row r="208" spans="11:11" ht="15.75" customHeight="1" x14ac:dyDescent="0.2">
      <c r="K208" s="2"/>
    </row>
    <row r="209" spans="11:11" ht="15.75" customHeight="1" x14ac:dyDescent="0.2">
      <c r="K209" s="2"/>
    </row>
    <row r="210" spans="11:11" ht="15.75" customHeight="1" x14ac:dyDescent="0.2">
      <c r="K210" s="2"/>
    </row>
    <row r="211" spans="11:11" ht="15.75" customHeight="1" x14ac:dyDescent="0.2">
      <c r="K211" s="2"/>
    </row>
    <row r="212" spans="11:11" ht="15.75" customHeight="1" x14ac:dyDescent="0.2">
      <c r="K212" s="2"/>
    </row>
    <row r="213" spans="11:11" ht="15.75" customHeight="1" x14ac:dyDescent="0.2">
      <c r="K213" s="2"/>
    </row>
    <row r="214" spans="11:11" ht="15.75" customHeight="1" x14ac:dyDescent="0.2">
      <c r="K214" s="2"/>
    </row>
    <row r="215" spans="11:11" ht="15.75" customHeight="1" x14ac:dyDescent="0.2">
      <c r="K215" s="2"/>
    </row>
    <row r="216" spans="11:11" ht="15.75" customHeight="1" x14ac:dyDescent="0.2">
      <c r="K216" s="2"/>
    </row>
    <row r="217" spans="11:11" ht="15.75" customHeight="1" x14ac:dyDescent="0.2">
      <c r="K217" s="2"/>
    </row>
    <row r="218" spans="11:11" ht="15.75" customHeight="1" x14ac:dyDescent="0.2">
      <c r="K218" s="2"/>
    </row>
    <row r="219" spans="11:11" ht="15.75" customHeight="1" x14ac:dyDescent="0.2">
      <c r="K219" s="2"/>
    </row>
    <row r="220" spans="11:11" ht="15.75" customHeight="1" x14ac:dyDescent="0.2">
      <c r="K220" s="2"/>
    </row>
    <row r="221" spans="11:11" ht="15.75" customHeight="1" x14ac:dyDescent="0.2">
      <c r="K221" s="2"/>
    </row>
    <row r="222" spans="11:11" ht="15.75" customHeight="1" x14ac:dyDescent="0.2">
      <c r="K222" s="2"/>
    </row>
    <row r="223" spans="11:11" ht="15.75" customHeight="1" x14ac:dyDescent="0.2">
      <c r="K223" s="2"/>
    </row>
    <row r="224" spans="11:11" ht="15.75" customHeight="1" x14ac:dyDescent="0.2">
      <c r="K224" s="2"/>
    </row>
    <row r="225" spans="11:11" ht="15.75" customHeight="1" x14ac:dyDescent="0.2">
      <c r="K225" s="2"/>
    </row>
    <row r="226" spans="11:11" ht="15.75" customHeight="1" x14ac:dyDescent="0.2">
      <c r="K226" s="2"/>
    </row>
    <row r="227" spans="11:11" ht="15.75" customHeight="1" x14ac:dyDescent="0.2">
      <c r="K227" s="2"/>
    </row>
    <row r="228" spans="11:11" ht="15.75" customHeight="1" x14ac:dyDescent="0.2">
      <c r="K228" s="2"/>
    </row>
    <row r="229" spans="11:11" ht="15.75" customHeight="1" x14ac:dyDescent="0.2">
      <c r="K229" s="2"/>
    </row>
    <row r="230" spans="11:11" ht="15.75" customHeight="1" x14ac:dyDescent="0.2">
      <c r="K230" s="2"/>
    </row>
    <row r="231" spans="11:11" ht="15.75" customHeight="1" x14ac:dyDescent="0.2">
      <c r="K231" s="2"/>
    </row>
    <row r="232" spans="11:11" ht="15.75" customHeight="1" x14ac:dyDescent="0.2">
      <c r="K232" s="2"/>
    </row>
    <row r="233" spans="11:11" ht="15.75" customHeight="1" x14ac:dyDescent="0.2">
      <c r="K233" s="2"/>
    </row>
    <row r="234" spans="11:11" ht="15.75" customHeight="1" x14ac:dyDescent="0.2">
      <c r="K234" s="2"/>
    </row>
    <row r="235" spans="11:11" ht="15.75" customHeight="1" x14ac:dyDescent="0.2">
      <c r="K235" s="2"/>
    </row>
    <row r="236" spans="11:11" ht="15.75" customHeight="1" x14ac:dyDescent="0.2">
      <c r="K236" s="2"/>
    </row>
    <row r="237" spans="11:11" ht="15.75" customHeight="1" x14ac:dyDescent="0.2">
      <c r="K237" s="2"/>
    </row>
    <row r="238" spans="11:11" ht="15.75" customHeight="1" x14ac:dyDescent="0.2">
      <c r="K238" s="2"/>
    </row>
    <row r="239" spans="11:11" ht="15.75" customHeight="1" x14ac:dyDescent="0.2">
      <c r="K239" s="2"/>
    </row>
    <row r="240" spans="11:11" ht="15.75" customHeight="1" x14ac:dyDescent="0.2">
      <c r="K240" s="2"/>
    </row>
    <row r="241" spans="11:11" ht="15.75" customHeight="1" x14ac:dyDescent="0.2">
      <c r="K241" s="2"/>
    </row>
    <row r="242" spans="11:11" ht="15.75" customHeight="1" x14ac:dyDescent="0.2">
      <c r="K242" s="2"/>
    </row>
    <row r="243" spans="11:11" ht="15.75" customHeight="1" x14ac:dyDescent="0.2">
      <c r="K243" s="2"/>
    </row>
    <row r="244" spans="11:11" ht="15.75" customHeight="1" x14ac:dyDescent="0.2">
      <c r="K244" s="2"/>
    </row>
    <row r="245" spans="11:11" ht="15.75" customHeight="1" x14ac:dyDescent="0.2">
      <c r="K245" s="2"/>
    </row>
    <row r="246" spans="11:11" ht="15.75" customHeight="1" x14ac:dyDescent="0.2">
      <c r="K246" s="2"/>
    </row>
    <row r="247" spans="11:11" ht="15.75" customHeight="1" x14ac:dyDescent="0.2">
      <c r="K247" s="2"/>
    </row>
    <row r="248" spans="11:11" ht="15.75" customHeight="1" x14ac:dyDescent="0.2">
      <c r="K248" s="2"/>
    </row>
    <row r="249" spans="11:11" ht="15.75" customHeight="1" x14ac:dyDescent="0.2">
      <c r="K249" s="2"/>
    </row>
    <row r="250" spans="11:11" ht="15.75" customHeight="1" x14ac:dyDescent="0.2">
      <c r="K250" s="2"/>
    </row>
    <row r="251" spans="11:11" ht="15.75" customHeight="1" x14ac:dyDescent="0.2">
      <c r="K251" s="2"/>
    </row>
    <row r="252" spans="11:11" ht="15.75" customHeight="1" x14ac:dyDescent="0.2">
      <c r="K252" s="2"/>
    </row>
    <row r="253" spans="11:11" ht="15.75" customHeight="1" x14ac:dyDescent="0.2">
      <c r="K253" s="2"/>
    </row>
    <row r="254" spans="11:11" ht="15.75" customHeight="1" x14ac:dyDescent="0.2">
      <c r="K254" s="2"/>
    </row>
    <row r="255" spans="11:11" ht="15.75" customHeight="1" x14ac:dyDescent="0.2">
      <c r="K255" s="2"/>
    </row>
    <row r="256" spans="11:11" ht="15.75" customHeight="1" x14ac:dyDescent="0.2">
      <c r="K256" s="2"/>
    </row>
    <row r="257" spans="11:11" ht="15.75" customHeight="1" x14ac:dyDescent="0.2">
      <c r="K257" s="2"/>
    </row>
    <row r="258" spans="11:11" ht="15.75" customHeight="1" x14ac:dyDescent="0.2">
      <c r="K258" s="2"/>
    </row>
    <row r="259" spans="11:11" ht="15.75" customHeight="1" x14ac:dyDescent="0.2">
      <c r="K259" s="2"/>
    </row>
    <row r="260" spans="11:11" ht="15.75" customHeight="1" x14ac:dyDescent="0.2">
      <c r="K260" s="2"/>
    </row>
    <row r="261" spans="11:11" ht="15.75" customHeight="1" x14ac:dyDescent="0.2">
      <c r="K261" s="2"/>
    </row>
    <row r="262" spans="11:11" ht="15.75" customHeight="1" x14ac:dyDescent="0.2">
      <c r="K262" s="2"/>
    </row>
    <row r="263" spans="11:11" ht="15.75" customHeight="1" x14ac:dyDescent="0.2">
      <c r="K263" s="2"/>
    </row>
    <row r="264" spans="11:11" ht="15.75" customHeight="1" x14ac:dyDescent="0.2">
      <c r="K264" s="2"/>
    </row>
    <row r="265" spans="11:11" ht="15.75" customHeight="1" x14ac:dyDescent="0.2">
      <c r="K265" s="2"/>
    </row>
    <row r="266" spans="11:11" ht="15.75" customHeight="1" x14ac:dyDescent="0.2">
      <c r="K266" s="2"/>
    </row>
    <row r="267" spans="11:11" ht="15.75" customHeight="1" x14ac:dyDescent="0.2">
      <c r="K267" s="2"/>
    </row>
    <row r="268" spans="11:11" ht="15.75" customHeight="1" x14ac:dyDescent="0.2">
      <c r="K268" s="2"/>
    </row>
    <row r="269" spans="11:11" ht="15.75" customHeight="1" x14ac:dyDescent="0.2">
      <c r="K269" s="2"/>
    </row>
    <row r="270" spans="11:11" ht="15.75" customHeight="1" x14ac:dyDescent="0.2">
      <c r="K270" s="2"/>
    </row>
    <row r="271" spans="11:11" ht="15.75" customHeight="1" x14ac:dyDescent="0.2">
      <c r="K271" s="2"/>
    </row>
    <row r="272" spans="11:11" ht="15.75" customHeight="1" x14ac:dyDescent="0.2">
      <c r="K272" s="2"/>
    </row>
    <row r="273" spans="11:11" ht="15.75" customHeight="1" x14ac:dyDescent="0.2">
      <c r="K273" s="2"/>
    </row>
    <row r="274" spans="11:11" ht="15.75" customHeight="1" x14ac:dyDescent="0.2">
      <c r="K274" s="2"/>
    </row>
    <row r="275" spans="11:11" ht="15.75" customHeight="1" x14ac:dyDescent="0.2">
      <c r="K275" s="2"/>
    </row>
    <row r="276" spans="11:11" ht="15.75" customHeight="1" x14ac:dyDescent="0.2">
      <c r="K276" s="2"/>
    </row>
    <row r="277" spans="11:11" ht="15.75" customHeight="1" x14ac:dyDescent="0.2">
      <c r="K277" s="2"/>
    </row>
    <row r="278" spans="11:11" ht="15.75" customHeight="1" x14ac:dyDescent="0.2">
      <c r="K278" s="2"/>
    </row>
    <row r="279" spans="11:11" ht="15.75" customHeight="1" x14ac:dyDescent="0.2">
      <c r="K279" s="2"/>
    </row>
    <row r="280" spans="11:11" ht="15.75" customHeight="1" x14ac:dyDescent="0.2">
      <c r="K280" s="2"/>
    </row>
    <row r="281" spans="11:11" ht="15.75" customHeight="1" x14ac:dyDescent="0.2">
      <c r="K281" s="2"/>
    </row>
    <row r="282" spans="11:11" ht="15.75" customHeight="1" x14ac:dyDescent="0.2">
      <c r="K282" s="2"/>
    </row>
    <row r="283" spans="11:11" ht="15.75" customHeight="1" x14ac:dyDescent="0.2">
      <c r="K283" s="2"/>
    </row>
    <row r="284" spans="11:11" ht="15.75" customHeight="1" x14ac:dyDescent="0.2">
      <c r="K284" s="2"/>
    </row>
    <row r="285" spans="11:11" ht="15.75" customHeight="1" x14ac:dyDescent="0.2">
      <c r="K285" s="2"/>
    </row>
    <row r="286" spans="11:11" ht="15.75" customHeight="1" x14ac:dyDescent="0.2">
      <c r="K286" s="2"/>
    </row>
    <row r="287" spans="11:11" ht="15.75" customHeight="1" x14ac:dyDescent="0.2">
      <c r="K287" s="2"/>
    </row>
    <row r="288" spans="11:11" ht="15.75" customHeight="1" x14ac:dyDescent="0.2">
      <c r="K288" s="2"/>
    </row>
    <row r="289" spans="11:11" ht="15.75" customHeight="1" x14ac:dyDescent="0.2">
      <c r="K289" s="2"/>
    </row>
    <row r="290" spans="11:11" ht="15.75" customHeight="1" x14ac:dyDescent="0.2">
      <c r="K290" s="2"/>
    </row>
    <row r="291" spans="11:11" ht="15.75" customHeight="1" x14ac:dyDescent="0.2">
      <c r="K291" s="2"/>
    </row>
    <row r="292" spans="11:11" ht="15.75" customHeight="1" x14ac:dyDescent="0.2">
      <c r="K292" s="2"/>
    </row>
    <row r="293" spans="11:11" ht="15.75" customHeight="1" x14ac:dyDescent="0.2">
      <c r="K293" s="2"/>
    </row>
    <row r="294" spans="11:11" ht="15.75" customHeight="1" x14ac:dyDescent="0.2">
      <c r="K294" s="2"/>
    </row>
    <row r="295" spans="11:11" ht="15.75" customHeight="1" x14ac:dyDescent="0.2">
      <c r="K295" s="2"/>
    </row>
    <row r="296" spans="11:11" ht="15.75" customHeight="1" x14ac:dyDescent="0.2">
      <c r="K296" s="2"/>
    </row>
    <row r="297" spans="11:11" ht="15.75" customHeight="1" x14ac:dyDescent="0.2">
      <c r="K297" s="2"/>
    </row>
    <row r="298" spans="11:11" ht="15.75" customHeight="1" x14ac:dyDescent="0.2">
      <c r="K298" s="2"/>
    </row>
    <row r="299" spans="11:11" ht="15.75" customHeight="1" x14ac:dyDescent="0.2">
      <c r="K299" s="2"/>
    </row>
    <row r="300" spans="11:11" ht="15.75" customHeight="1" x14ac:dyDescent="0.2">
      <c r="K300" s="2"/>
    </row>
    <row r="301" spans="11:11" ht="15.75" customHeight="1" x14ac:dyDescent="0.2">
      <c r="K301" s="2"/>
    </row>
    <row r="302" spans="11:11" ht="15.75" customHeight="1" x14ac:dyDescent="0.2">
      <c r="K302" s="2"/>
    </row>
    <row r="303" spans="11:11" ht="15.75" customHeight="1" x14ac:dyDescent="0.2">
      <c r="K303" s="2"/>
    </row>
    <row r="304" spans="11:11" ht="15.75" customHeight="1" x14ac:dyDescent="0.2">
      <c r="K304" s="2"/>
    </row>
    <row r="305" spans="11:11" ht="15.75" customHeight="1" x14ac:dyDescent="0.2">
      <c r="K305" s="2"/>
    </row>
    <row r="306" spans="11:11" ht="15.75" customHeight="1" x14ac:dyDescent="0.2">
      <c r="K306" s="2"/>
    </row>
    <row r="307" spans="11:11" ht="15.75" customHeight="1" x14ac:dyDescent="0.2">
      <c r="K307" s="2"/>
    </row>
    <row r="308" spans="11:11" ht="15.75" customHeight="1" x14ac:dyDescent="0.2">
      <c r="K308" s="2"/>
    </row>
    <row r="309" spans="11:11" ht="15.75" customHeight="1" x14ac:dyDescent="0.2">
      <c r="K309" s="2"/>
    </row>
    <row r="310" spans="11:11" ht="15.75" customHeight="1" x14ac:dyDescent="0.2">
      <c r="K310" s="2"/>
    </row>
    <row r="311" spans="11:11" ht="15.75" customHeight="1" x14ac:dyDescent="0.2">
      <c r="K311" s="2"/>
    </row>
    <row r="312" spans="11:11" ht="15.75" customHeight="1" x14ac:dyDescent="0.2">
      <c r="K312" s="2"/>
    </row>
    <row r="313" spans="11:11" ht="15.75" customHeight="1" x14ac:dyDescent="0.2">
      <c r="K313" s="2"/>
    </row>
    <row r="314" spans="11:11" ht="15.75" customHeight="1" x14ac:dyDescent="0.2">
      <c r="K314" s="2"/>
    </row>
    <row r="315" spans="11:11" ht="15.75" customHeight="1" x14ac:dyDescent="0.2">
      <c r="K315" s="2"/>
    </row>
    <row r="316" spans="11:11" ht="15.75" customHeight="1" x14ac:dyDescent="0.2">
      <c r="K316" s="2"/>
    </row>
    <row r="317" spans="11:11" ht="15.75" customHeight="1" x14ac:dyDescent="0.2">
      <c r="K317" s="2"/>
    </row>
    <row r="318" spans="11:11" ht="15.75" customHeight="1" x14ac:dyDescent="0.2">
      <c r="K318" s="2"/>
    </row>
    <row r="319" spans="11:11" ht="15.75" customHeight="1" x14ac:dyDescent="0.2">
      <c r="K319" s="2"/>
    </row>
    <row r="320" spans="11:11" ht="15.75" customHeight="1" x14ac:dyDescent="0.2">
      <c r="K320" s="2"/>
    </row>
    <row r="321" spans="11:11" ht="15.75" customHeight="1" x14ac:dyDescent="0.2">
      <c r="K321" s="2"/>
    </row>
    <row r="322" spans="11:11" ht="15.75" customHeight="1" x14ac:dyDescent="0.2">
      <c r="K322" s="2"/>
    </row>
    <row r="323" spans="11:11" ht="15.75" customHeight="1" x14ac:dyDescent="0.2">
      <c r="K323" s="2"/>
    </row>
    <row r="324" spans="11:11" ht="15.75" customHeight="1" x14ac:dyDescent="0.2">
      <c r="K324" s="2"/>
    </row>
    <row r="325" spans="11:11" ht="15.75" customHeight="1" x14ac:dyDescent="0.2">
      <c r="K325" s="2"/>
    </row>
    <row r="326" spans="11:11" ht="15.75" customHeight="1" x14ac:dyDescent="0.2">
      <c r="K326" s="2"/>
    </row>
    <row r="327" spans="11:11" ht="15.75" customHeight="1" x14ac:dyDescent="0.2">
      <c r="K327" s="2"/>
    </row>
    <row r="328" spans="11:11" ht="15.75" customHeight="1" x14ac:dyDescent="0.2">
      <c r="K328" s="2"/>
    </row>
    <row r="329" spans="11:11" ht="15.75" customHeight="1" x14ac:dyDescent="0.2">
      <c r="K329" s="2"/>
    </row>
    <row r="330" spans="11:11" ht="15.75" customHeight="1" x14ac:dyDescent="0.2">
      <c r="K330" s="2"/>
    </row>
    <row r="331" spans="11:11" ht="15.75" customHeight="1" x14ac:dyDescent="0.2">
      <c r="K331" s="2"/>
    </row>
    <row r="332" spans="11:11" ht="15.75" customHeight="1" x14ac:dyDescent="0.2">
      <c r="K332" s="2"/>
    </row>
    <row r="333" spans="11:11" ht="15.75" customHeight="1" x14ac:dyDescent="0.2">
      <c r="K333" s="2"/>
    </row>
    <row r="334" spans="11:11" ht="15.75" customHeight="1" x14ac:dyDescent="0.2">
      <c r="K334" s="2"/>
    </row>
    <row r="335" spans="11:11" ht="15.75" customHeight="1" x14ac:dyDescent="0.2">
      <c r="K335" s="2"/>
    </row>
    <row r="336" spans="11:11" ht="15.75" customHeight="1" x14ac:dyDescent="0.2">
      <c r="K336" s="2"/>
    </row>
    <row r="337" spans="11:11" ht="15.75" customHeight="1" x14ac:dyDescent="0.2">
      <c r="K337" s="2"/>
    </row>
    <row r="338" spans="11:11" ht="15.75" customHeight="1" x14ac:dyDescent="0.2">
      <c r="K338" s="2"/>
    </row>
    <row r="339" spans="11:11" ht="15.75" customHeight="1" x14ac:dyDescent="0.2">
      <c r="K339" s="2"/>
    </row>
    <row r="340" spans="11:11" ht="15.75" customHeight="1" x14ac:dyDescent="0.2">
      <c r="K340" s="2"/>
    </row>
    <row r="341" spans="11:11" ht="15.75" customHeight="1" x14ac:dyDescent="0.2">
      <c r="K341" s="2"/>
    </row>
    <row r="342" spans="11:11" ht="15.75" customHeight="1" x14ac:dyDescent="0.2">
      <c r="K342" s="2"/>
    </row>
    <row r="343" spans="11:11" ht="15.75" customHeight="1" x14ac:dyDescent="0.2">
      <c r="K343" s="2"/>
    </row>
    <row r="344" spans="11:11" ht="15.75" customHeight="1" x14ac:dyDescent="0.2">
      <c r="K344" s="2"/>
    </row>
    <row r="345" spans="11:11" ht="15.75" customHeight="1" x14ac:dyDescent="0.2">
      <c r="K345" s="2"/>
    </row>
    <row r="346" spans="11:11" ht="15.75" customHeight="1" x14ac:dyDescent="0.2">
      <c r="K346" s="2"/>
    </row>
    <row r="347" spans="11:11" ht="15.75" customHeight="1" x14ac:dyDescent="0.2">
      <c r="K347" s="2"/>
    </row>
    <row r="348" spans="11:11" ht="15.75" customHeight="1" x14ac:dyDescent="0.2">
      <c r="K348" s="2"/>
    </row>
    <row r="349" spans="11:11" ht="15.75" customHeight="1" x14ac:dyDescent="0.2">
      <c r="K349" s="2"/>
    </row>
    <row r="350" spans="11:11" ht="15.75" customHeight="1" x14ac:dyDescent="0.2">
      <c r="K350" s="2"/>
    </row>
    <row r="351" spans="11:11" ht="15.75" customHeight="1" x14ac:dyDescent="0.2">
      <c r="K351" s="2"/>
    </row>
    <row r="352" spans="11:11" ht="15.75" customHeight="1" x14ac:dyDescent="0.2">
      <c r="K352" s="2"/>
    </row>
    <row r="353" spans="11:11" ht="15.75" customHeight="1" x14ac:dyDescent="0.2">
      <c r="K353" s="2"/>
    </row>
    <row r="354" spans="11:11" ht="15.75" customHeight="1" x14ac:dyDescent="0.2">
      <c r="K354" s="2"/>
    </row>
    <row r="355" spans="11:11" ht="15.75" customHeight="1" x14ac:dyDescent="0.2">
      <c r="K355" s="2"/>
    </row>
    <row r="356" spans="11:11" ht="15.75" customHeight="1" x14ac:dyDescent="0.2">
      <c r="K356" s="2"/>
    </row>
    <row r="357" spans="11:11" ht="15.75" customHeight="1" x14ac:dyDescent="0.2">
      <c r="K357" s="2"/>
    </row>
    <row r="358" spans="11:11" ht="15.75" customHeight="1" x14ac:dyDescent="0.2">
      <c r="K358" s="2"/>
    </row>
    <row r="359" spans="11:11" ht="15.75" customHeight="1" x14ac:dyDescent="0.2">
      <c r="K359" s="2"/>
    </row>
    <row r="360" spans="11:11" ht="15.75" customHeight="1" x14ac:dyDescent="0.2">
      <c r="K360" s="2"/>
    </row>
    <row r="361" spans="11:11" ht="15.75" customHeight="1" x14ac:dyDescent="0.2">
      <c r="K361" s="2"/>
    </row>
    <row r="362" spans="11:11" ht="15.75" customHeight="1" x14ac:dyDescent="0.2">
      <c r="K362" s="2"/>
    </row>
    <row r="363" spans="11:11" ht="15.75" customHeight="1" x14ac:dyDescent="0.2">
      <c r="K363" s="2"/>
    </row>
    <row r="364" spans="11:11" ht="15.75" customHeight="1" x14ac:dyDescent="0.2">
      <c r="K364" s="2"/>
    </row>
    <row r="365" spans="11:11" ht="15.75" customHeight="1" x14ac:dyDescent="0.2">
      <c r="K365" s="2"/>
    </row>
    <row r="366" spans="11:11" ht="15.75" customHeight="1" x14ac:dyDescent="0.2">
      <c r="K366" s="2"/>
    </row>
    <row r="367" spans="11:11" ht="15.75" customHeight="1" x14ac:dyDescent="0.2">
      <c r="K367" s="2"/>
    </row>
    <row r="368" spans="11:11" ht="15.75" customHeight="1" x14ac:dyDescent="0.2">
      <c r="K368" s="2"/>
    </row>
    <row r="369" spans="11:11" ht="15.75" customHeight="1" x14ac:dyDescent="0.2">
      <c r="K369" s="2"/>
    </row>
    <row r="370" spans="11:11" ht="15.75" customHeight="1" x14ac:dyDescent="0.2">
      <c r="K370" s="2"/>
    </row>
    <row r="371" spans="11:11" ht="15.75" customHeight="1" x14ac:dyDescent="0.2">
      <c r="K371" s="2"/>
    </row>
    <row r="372" spans="11:11" ht="15.75" customHeight="1" x14ac:dyDescent="0.2">
      <c r="K372" s="2"/>
    </row>
    <row r="373" spans="11:11" ht="15.75" customHeight="1" x14ac:dyDescent="0.2">
      <c r="K373" s="2"/>
    </row>
    <row r="374" spans="11:11" ht="15.75" customHeight="1" x14ac:dyDescent="0.2">
      <c r="K374" s="2"/>
    </row>
    <row r="375" spans="11:11" ht="15.75" customHeight="1" x14ac:dyDescent="0.2">
      <c r="K375" s="2"/>
    </row>
    <row r="376" spans="11:11" ht="15.75" customHeight="1" x14ac:dyDescent="0.2">
      <c r="K376" s="2"/>
    </row>
    <row r="377" spans="11:11" ht="15.75" customHeight="1" x14ac:dyDescent="0.2">
      <c r="K377" s="2"/>
    </row>
    <row r="378" spans="11:11" ht="15.75" customHeight="1" x14ac:dyDescent="0.2">
      <c r="K378" s="2"/>
    </row>
    <row r="379" spans="11:11" ht="15.75" customHeight="1" x14ac:dyDescent="0.2">
      <c r="K379" s="2"/>
    </row>
    <row r="380" spans="11:11" ht="15.75" customHeight="1" x14ac:dyDescent="0.2">
      <c r="K380" s="2"/>
    </row>
    <row r="381" spans="11:11" ht="15.75" customHeight="1" x14ac:dyDescent="0.2">
      <c r="K381" s="2"/>
    </row>
    <row r="382" spans="11:11" ht="15.75" customHeight="1" x14ac:dyDescent="0.2">
      <c r="K382" s="2"/>
    </row>
    <row r="383" spans="11:11" ht="15.75" customHeight="1" x14ac:dyDescent="0.2">
      <c r="K383" s="2"/>
    </row>
    <row r="384" spans="11:11" ht="15.75" customHeight="1" x14ac:dyDescent="0.2">
      <c r="K384" s="2"/>
    </row>
    <row r="385" spans="11:11" ht="15.75" customHeight="1" x14ac:dyDescent="0.2">
      <c r="K385" s="2"/>
    </row>
    <row r="386" spans="11:11" ht="15.75" customHeight="1" x14ac:dyDescent="0.2">
      <c r="K386" s="2"/>
    </row>
    <row r="387" spans="11:11" ht="15.75" customHeight="1" x14ac:dyDescent="0.2">
      <c r="K387" s="2"/>
    </row>
    <row r="388" spans="11:11" ht="15.75" customHeight="1" x14ac:dyDescent="0.2">
      <c r="K388" s="2"/>
    </row>
    <row r="389" spans="11:11" ht="15.75" customHeight="1" x14ac:dyDescent="0.2">
      <c r="K389" s="2"/>
    </row>
    <row r="390" spans="11:11" ht="15.75" customHeight="1" x14ac:dyDescent="0.2">
      <c r="K390" s="2"/>
    </row>
    <row r="391" spans="11:11" ht="15.75" customHeight="1" x14ac:dyDescent="0.2">
      <c r="K391" s="2"/>
    </row>
    <row r="392" spans="11:11" ht="15.75" customHeight="1" x14ac:dyDescent="0.2">
      <c r="K392" s="2"/>
    </row>
    <row r="393" spans="11:11" ht="15.75" customHeight="1" x14ac:dyDescent="0.2">
      <c r="K393" s="2"/>
    </row>
    <row r="394" spans="11:11" ht="15.75" customHeight="1" x14ac:dyDescent="0.2">
      <c r="K394" s="2"/>
    </row>
    <row r="395" spans="11:11" ht="15.75" customHeight="1" x14ac:dyDescent="0.2">
      <c r="K395" s="2"/>
    </row>
    <row r="396" spans="11:11" ht="15.75" customHeight="1" x14ac:dyDescent="0.2">
      <c r="K396" s="2"/>
    </row>
    <row r="397" spans="11:11" ht="15.75" customHeight="1" x14ac:dyDescent="0.2">
      <c r="K397" s="2"/>
    </row>
    <row r="398" spans="11:11" ht="15.75" customHeight="1" x14ac:dyDescent="0.2">
      <c r="K398" s="2"/>
    </row>
    <row r="399" spans="11:11" ht="15.75" customHeight="1" x14ac:dyDescent="0.2">
      <c r="K399" s="2"/>
    </row>
    <row r="400" spans="11:11" ht="15.75" customHeight="1" x14ac:dyDescent="0.2">
      <c r="K400" s="2"/>
    </row>
    <row r="401" spans="11:11" ht="15.75" customHeight="1" x14ac:dyDescent="0.2">
      <c r="K401" s="2"/>
    </row>
    <row r="402" spans="11:11" ht="15.75" customHeight="1" x14ac:dyDescent="0.2">
      <c r="K402" s="2"/>
    </row>
    <row r="403" spans="11:11" ht="15.75" customHeight="1" x14ac:dyDescent="0.2">
      <c r="K403" s="2"/>
    </row>
    <row r="404" spans="11:11" ht="15.75" customHeight="1" x14ac:dyDescent="0.2">
      <c r="K404" s="2"/>
    </row>
    <row r="405" spans="11:11" ht="15.75" customHeight="1" x14ac:dyDescent="0.2">
      <c r="K405" s="2"/>
    </row>
    <row r="406" spans="11:11" ht="15.75" customHeight="1" x14ac:dyDescent="0.2">
      <c r="K406" s="2"/>
    </row>
    <row r="407" spans="11:11" ht="15.75" customHeight="1" x14ac:dyDescent="0.2">
      <c r="K407" s="2"/>
    </row>
    <row r="408" spans="11:11" ht="15.75" customHeight="1" x14ac:dyDescent="0.2">
      <c r="K408" s="2"/>
    </row>
    <row r="409" spans="11:11" ht="15.75" customHeight="1" x14ac:dyDescent="0.2">
      <c r="K409" s="2"/>
    </row>
    <row r="410" spans="11:11" ht="15.75" customHeight="1" x14ac:dyDescent="0.2">
      <c r="K410" s="2"/>
    </row>
    <row r="411" spans="11:11" ht="15.75" customHeight="1" x14ac:dyDescent="0.2">
      <c r="K411" s="2"/>
    </row>
    <row r="412" spans="11:11" ht="15.75" customHeight="1" x14ac:dyDescent="0.2">
      <c r="K412" s="2"/>
    </row>
    <row r="413" spans="11:11" ht="15.75" customHeight="1" x14ac:dyDescent="0.2">
      <c r="K413" s="2"/>
    </row>
    <row r="414" spans="11:11" ht="15.75" customHeight="1" x14ac:dyDescent="0.2">
      <c r="K414" s="2"/>
    </row>
    <row r="415" spans="11:11" ht="15.75" customHeight="1" x14ac:dyDescent="0.2">
      <c r="K415" s="2"/>
    </row>
    <row r="416" spans="11:11" ht="15.75" customHeight="1" x14ac:dyDescent="0.2">
      <c r="K416" s="2"/>
    </row>
    <row r="417" spans="11:11" ht="15.75" customHeight="1" x14ac:dyDescent="0.2">
      <c r="K417" s="2"/>
    </row>
    <row r="418" spans="11:11" ht="15.75" customHeight="1" x14ac:dyDescent="0.2">
      <c r="K418" s="2"/>
    </row>
    <row r="419" spans="11:11" ht="15.75" customHeight="1" x14ac:dyDescent="0.2">
      <c r="K419" s="2"/>
    </row>
    <row r="420" spans="11:11" ht="15.75" customHeight="1" x14ac:dyDescent="0.2">
      <c r="K420" s="2"/>
    </row>
    <row r="421" spans="11:11" ht="15.75" customHeight="1" x14ac:dyDescent="0.2">
      <c r="K421" s="2"/>
    </row>
    <row r="422" spans="11:11" ht="15.75" customHeight="1" x14ac:dyDescent="0.2">
      <c r="K422" s="2"/>
    </row>
    <row r="423" spans="11:11" ht="15.75" customHeight="1" x14ac:dyDescent="0.2">
      <c r="K423" s="2"/>
    </row>
    <row r="424" spans="11:11" ht="15.75" customHeight="1" x14ac:dyDescent="0.2">
      <c r="K424" s="2"/>
    </row>
    <row r="425" spans="11:11" ht="15.75" customHeight="1" x14ac:dyDescent="0.2">
      <c r="K425" s="2"/>
    </row>
    <row r="426" spans="11:11" ht="15.75" customHeight="1" x14ac:dyDescent="0.2">
      <c r="K426" s="2"/>
    </row>
    <row r="427" spans="11:11" ht="15.75" customHeight="1" x14ac:dyDescent="0.2">
      <c r="K427" s="2"/>
    </row>
    <row r="428" spans="11:11" ht="15.75" customHeight="1" x14ac:dyDescent="0.2">
      <c r="K428" s="2"/>
    </row>
    <row r="429" spans="11:11" ht="15.75" customHeight="1" x14ac:dyDescent="0.2">
      <c r="K429" s="2"/>
    </row>
    <row r="430" spans="11:11" ht="15.75" customHeight="1" x14ac:dyDescent="0.2">
      <c r="K430" s="2"/>
    </row>
    <row r="431" spans="11:11" ht="15.75" customHeight="1" x14ac:dyDescent="0.2">
      <c r="K431" s="2"/>
    </row>
    <row r="432" spans="11:11" ht="15.75" customHeight="1" x14ac:dyDescent="0.2">
      <c r="K432" s="2"/>
    </row>
    <row r="433" spans="11:11" ht="15.75" customHeight="1" x14ac:dyDescent="0.2">
      <c r="K433" s="2"/>
    </row>
    <row r="434" spans="11:11" ht="15.75" customHeight="1" x14ac:dyDescent="0.2">
      <c r="K434" s="2"/>
    </row>
    <row r="435" spans="11:11" ht="15.75" customHeight="1" x14ac:dyDescent="0.2">
      <c r="K435" s="2"/>
    </row>
    <row r="436" spans="11:11" ht="15.75" customHeight="1" x14ac:dyDescent="0.2">
      <c r="K436" s="2"/>
    </row>
    <row r="437" spans="11:11" ht="15.75" customHeight="1" x14ac:dyDescent="0.2">
      <c r="K437" s="2"/>
    </row>
    <row r="438" spans="11:11" ht="15.75" customHeight="1" x14ac:dyDescent="0.2">
      <c r="K438" s="2"/>
    </row>
    <row r="439" spans="11:11" ht="15.75" customHeight="1" x14ac:dyDescent="0.2">
      <c r="K439" s="2"/>
    </row>
    <row r="440" spans="11:11" ht="15.75" customHeight="1" x14ac:dyDescent="0.2">
      <c r="K440" s="2"/>
    </row>
    <row r="441" spans="11:11" ht="15.75" customHeight="1" x14ac:dyDescent="0.2">
      <c r="K441" s="2"/>
    </row>
    <row r="442" spans="11:11" ht="15.75" customHeight="1" x14ac:dyDescent="0.2">
      <c r="K442" s="2"/>
    </row>
    <row r="443" spans="11:11" ht="15.75" customHeight="1" x14ac:dyDescent="0.2">
      <c r="K443" s="2"/>
    </row>
    <row r="444" spans="11:11" ht="15.75" customHeight="1" x14ac:dyDescent="0.2">
      <c r="K444" s="2"/>
    </row>
    <row r="445" spans="11:11" ht="15.75" customHeight="1" x14ac:dyDescent="0.2">
      <c r="K445" s="2"/>
    </row>
    <row r="446" spans="11:11" ht="15.75" customHeight="1" x14ac:dyDescent="0.2">
      <c r="K446" s="2"/>
    </row>
    <row r="447" spans="11:11" ht="15.75" customHeight="1" x14ac:dyDescent="0.2">
      <c r="K447" s="2"/>
    </row>
    <row r="448" spans="11:11" ht="15.75" customHeight="1" x14ac:dyDescent="0.2">
      <c r="K448" s="2"/>
    </row>
    <row r="449" spans="11:11" ht="15.75" customHeight="1" x14ac:dyDescent="0.2">
      <c r="K449" s="2"/>
    </row>
    <row r="450" spans="11:11" ht="15.75" customHeight="1" x14ac:dyDescent="0.2">
      <c r="K450" s="2"/>
    </row>
    <row r="451" spans="11:11" ht="15.75" customHeight="1" x14ac:dyDescent="0.2">
      <c r="K451" s="2"/>
    </row>
    <row r="452" spans="11:11" ht="15.75" customHeight="1" x14ac:dyDescent="0.2">
      <c r="K452" s="2"/>
    </row>
    <row r="453" spans="11:11" ht="15.75" customHeight="1" x14ac:dyDescent="0.2">
      <c r="K453" s="2"/>
    </row>
    <row r="454" spans="11:11" ht="15.75" customHeight="1" x14ac:dyDescent="0.2">
      <c r="K454" s="2"/>
    </row>
    <row r="455" spans="11:11" ht="15.75" customHeight="1" x14ac:dyDescent="0.2">
      <c r="K455" s="2"/>
    </row>
    <row r="456" spans="11:11" ht="15.75" customHeight="1" x14ac:dyDescent="0.2">
      <c r="K456" s="2"/>
    </row>
    <row r="457" spans="11:11" ht="15.75" customHeight="1" x14ac:dyDescent="0.2">
      <c r="K457" s="2"/>
    </row>
    <row r="458" spans="11:11" ht="15.75" customHeight="1" x14ac:dyDescent="0.2">
      <c r="K458" s="2"/>
    </row>
    <row r="459" spans="11:11" ht="15.75" customHeight="1" x14ac:dyDescent="0.2">
      <c r="K459" s="2"/>
    </row>
    <row r="460" spans="11:11" ht="15.75" customHeight="1" x14ac:dyDescent="0.2">
      <c r="K460" s="2"/>
    </row>
    <row r="461" spans="11:11" ht="15.75" customHeight="1" x14ac:dyDescent="0.2">
      <c r="K461" s="2"/>
    </row>
    <row r="462" spans="11:11" ht="15.75" customHeight="1" x14ac:dyDescent="0.2">
      <c r="K462" s="2"/>
    </row>
    <row r="463" spans="11:11" ht="15.75" customHeight="1" x14ac:dyDescent="0.2">
      <c r="K463" s="2"/>
    </row>
    <row r="464" spans="11:11" ht="15.75" customHeight="1" x14ac:dyDescent="0.2">
      <c r="K464" s="2"/>
    </row>
    <row r="465" spans="11:11" ht="15.75" customHeight="1" x14ac:dyDescent="0.2">
      <c r="K465" s="2"/>
    </row>
    <row r="466" spans="11:11" ht="15.75" customHeight="1" x14ac:dyDescent="0.2">
      <c r="K466" s="2"/>
    </row>
    <row r="467" spans="11:11" ht="15.75" customHeight="1" x14ac:dyDescent="0.2">
      <c r="K467" s="2"/>
    </row>
    <row r="468" spans="11:11" ht="15.75" customHeight="1" x14ac:dyDescent="0.2">
      <c r="K468" s="2"/>
    </row>
    <row r="469" spans="11:11" ht="15.75" customHeight="1" x14ac:dyDescent="0.2">
      <c r="K469" s="2"/>
    </row>
    <row r="470" spans="11:11" ht="15.75" customHeight="1" x14ac:dyDescent="0.2">
      <c r="K470" s="2"/>
    </row>
    <row r="471" spans="11:11" ht="15.75" customHeight="1" x14ac:dyDescent="0.2">
      <c r="K471" s="2"/>
    </row>
    <row r="472" spans="11:11" ht="15.75" customHeight="1" x14ac:dyDescent="0.2">
      <c r="K472" s="2"/>
    </row>
    <row r="473" spans="11:11" ht="15.75" customHeight="1" x14ac:dyDescent="0.2">
      <c r="K473" s="2"/>
    </row>
    <row r="474" spans="11:11" ht="15.75" customHeight="1" x14ac:dyDescent="0.2">
      <c r="K474" s="2"/>
    </row>
    <row r="475" spans="11:11" ht="15.75" customHeight="1" x14ac:dyDescent="0.2">
      <c r="K475" s="2"/>
    </row>
    <row r="476" spans="11:11" ht="15.75" customHeight="1" x14ac:dyDescent="0.2">
      <c r="K476" s="2"/>
    </row>
    <row r="477" spans="11:11" ht="15.75" customHeight="1" x14ac:dyDescent="0.2">
      <c r="K477" s="2"/>
    </row>
    <row r="478" spans="11:11" ht="15.75" customHeight="1" x14ac:dyDescent="0.2">
      <c r="K478" s="2"/>
    </row>
    <row r="479" spans="11:11" ht="15.75" customHeight="1" x14ac:dyDescent="0.2">
      <c r="K479" s="2"/>
    </row>
    <row r="480" spans="11:11" ht="15.75" customHeight="1" x14ac:dyDescent="0.2">
      <c r="K480" s="2"/>
    </row>
    <row r="481" spans="11:11" ht="15.75" customHeight="1" x14ac:dyDescent="0.2">
      <c r="K481" s="2"/>
    </row>
    <row r="482" spans="11:11" ht="15.75" customHeight="1" x14ac:dyDescent="0.2">
      <c r="K482" s="2"/>
    </row>
    <row r="483" spans="11:11" ht="15.75" customHeight="1" x14ac:dyDescent="0.2">
      <c r="K483" s="2"/>
    </row>
    <row r="484" spans="11:11" ht="15.75" customHeight="1" x14ac:dyDescent="0.2">
      <c r="K484" s="2"/>
    </row>
    <row r="485" spans="11:11" ht="15.75" customHeight="1" x14ac:dyDescent="0.2">
      <c r="K485" s="2"/>
    </row>
    <row r="486" spans="11:11" ht="15.75" customHeight="1" x14ac:dyDescent="0.2">
      <c r="K486" s="2"/>
    </row>
    <row r="487" spans="11:11" ht="15.75" customHeight="1" x14ac:dyDescent="0.2">
      <c r="K487" s="2"/>
    </row>
    <row r="488" spans="11:11" ht="15.75" customHeight="1" x14ac:dyDescent="0.2">
      <c r="K488" s="2"/>
    </row>
    <row r="489" spans="11:11" ht="15.75" customHeight="1" x14ac:dyDescent="0.2">
      <c r="K489" s="2"/>
    </row>
    <row r="490" spans="11:11" ht="15.75" customHeight="1" x14ac:dyDescent="0.2">
      <c r="K490" s="2"/>
    </row>
    <row r="491" spans="11:11" ht="15.75" customHeight="1" x14ac:dyDescent="0.2">
      <c r="K491" s="2"/>
    </row>
    <row r="492" spans="11:11" ht="15.75" customHeight="1" x14ac:dyDescent="0.2">
      <c r="K492" s="2"/>
    </row>
    <row r="493" spans="11:11" ht="15.75" customHeight="1" x14ac:dyDescent="0.2">
      <c r="K493" s="2"/>
    </row>
    <row r="494" spans="11:11" ht="15.75" customHeight="1" x14ac:dyDescent="0.2">
      <c r="K494" s="2"/>
    </row>
    <row r="495" spans="11:11" ht="15.75" customHeight="1" x14ac:dyDescent="0.2">
      <c r="K495" s="2"/>
    </row>
    <row r="496" spans="11:11" ht="15.75" customHeight="1" x14ac:dyDescent="0.2">
      <c r="K496" s="2"/>
    </row>
    <row r="497" spans="11:11" ht="15.75" customHeight="1" x14ac:dyDescent="0.2">
      <c r="K497" s="2"/>
    </row>
    <row r="498" spans="11:11" ht="15.75" customHeight="1" x14ac:dyDescent="0.2">
      <c r="K498" s="2"/>
    </row>
    <row r="499" spans="11:11" ht="15.75" customHeight="1" x14ac:dyDescent="0.2">
      <c r="K499" s="2"/>
    </row>
    <row r="500" spans="11:11" ht="15.75" customHeight="1" x14ac:dyDescent="0.2">
      <c r="K500" s="2"/>
    </row>
    <row r="501" spans="11:11" ht="15.75" customHeight="1" x14ac:dyDescent="0.2">
      <c r="K501" s="2"/>
    </row>
    <row r="502" spans="11:11" ht="15.75" customHeight="1" x14ac:dyDescent="0.2">
      <c r="K502" s="2"/>
    </row>
    <row r="503" spans="11:11" ht="15.75" customHeight="1" x14ac:dyDescent="0.2">
      <c r="K503" s="2"/>
    </row>
    <row r="504" spans="11:11" ht="15.75" customHeight="1" x14ac:dyDescent="0.2">
      <c r="K504" s="2"/>
    </row>
    <row r="505" spans="11:11" ht="15.75" customHeight="1" x14ac:dyDescent="0.2">
      <c r="K505" s="2"/>
    </row>
    <row r="506" spans="11:11" ht="15.75" customHeight="1" x14ac:dyDescent="0.2">
      <c r="K506" s="2"/>
    </row>
    <row r="507" spans="11:11" ht="15.75" customHeight="1" x14ac:dyDescent="0.2">
      <c r="K507" s="2"/>
    </row>
    <row r="508" spans="11:11" ht="15.75" customHeight="1" x14ac:dyDescent="0.2">
      <c r="K508" s="2"/>
    </row>
    <row r="509" spans="11:11" ht="15.75" customHeight="1" x14ac:dyDescent="0.2">
      <c r="K509" s="2"/>
    </row>
    <row r="510" spans="11:11" ht="15.75" customHeight="1" x14ac:dyDescent="0.2">
      <c r="K510" s="2"/>
    </row>
    <row r="511" spans="11:11" ht="15.75" customHeight="1" x14ac:dyDescent="0.2">
      <c r="K511" s="2"/>
    </row>
    <row r="512" spans="11:11" ht="15.75" customHeight="1" x14ac:dyDescent="0.2">
      <c r="K512" s="2"/>
    </row>
    <row r="513" spans="11:11" ht="15.75" customHeight="1" x14ac:dyDescent="0.2">
      <c r="K513" s="2"/>
    </row>
    <row r="514" spans="11:11" ht="15.75" customHeight="1" x14ac:dyDescent="0.2">
      <c r="K514" s="2"/>
    </row>
    <row r="515" spans="11:11" ht="15.75" customHeight="1" x14ac:dyDescent="0.2">
      <c r="K515" s="2"/>
    </row>
    <row r="516" spans="11:11" ht="15.75" customHeight="1" x14ac:dyDescent="0.2">
      <c r="K516" s="2"/>
    </row>
    <row r="517" spans="11:11" ht="15.75" customHeight="1" x14ac:dyDescent="0.2">
      <c r="K517" s="2"/>
    </row>
    <row r="518" spans="11:11" ht="15.75" customHeight="1" x14ac:dyDescent="0.2">
      <c r="K518" s="2"/>
    </row>
    <row r="519" spans="11:11" ht="15.75" customHeight="1" x14ac:dyDescent="0.2">
      <c r="K519" s="2"/>
    </row>
    <row r="520" spans="11:11" ht="15.75" customHeight="1" x14ac:dyDescent="0.2">
      <c r="K520" s="2"/>
    </row>
    <row r="521" spans="11:11" ht="15.75" customHeight="1" x14ac:dyDescent="0.2">
      <c r="K521" s="2"/>
    </row>
    <row r="522" spans="11:11" ht="15.75" customHeight="1" x14ac:dyDescent="0.2">
      <c r="K522" s="2"/>
    </row>
    <row r="523" spans="11:11" ht="15.75" customHeight="1" x14ac:dyDescent="0.2">
      <c r="K523" s="2"/>
    </row>
    <row r="524" spans="11:11" ht="15.75" customHeight="1" x14ac:dyDescent="0.2">
      <c r="K524" s="2"/>
    </row>
    <row r="525" spans="11:11" ht="15.75" customHeight="1" x14ac:dyDescent="0.2">
      <c r="K525" s="2"/>
    </row>
    <row r="526" spans="11:11" ht="15.75" customHeight="1" x14ac:dyDescent="0.2">
      <c r="K526" s="2"/>
    </row>
    <row r="527" spans="11:11" ht="15.75" customHeight="1" x14ac:dyDescent="0.2">
      <c r="K527" s="2"/>
    </row>
    <row r="528" spans="11:11" ht="15.75" customHeight="1" x14ac:dyDescent="0.2">
      <c r="K528" s="2"/>
    </row>
    <row r="529" spans="11:11" ht="15.75" customHeight="1" x14ac:dyDescent="0.2">
      <c r="K529" s="2"/>
    </row>
    <row r="530" spans="11:11" ht="15.75" customHeight="1" x14ac:dyDescent="0.2">
      <c r="K530" s="2"/>
    </row>
    <row r="531" spans="11:11" ht="15.75" customHeight="1" x14ac:dyDescent="0.2">
      <c r="K531" s="2"/>
    </row>
    <row r="532" spans="11:11" ht="15.75" customHeight="1" x14ac:dyDescent="0.2">
      <c r="K532" s="2"/>
    </row>
    <row r="533" spans="11:11" ht="15.75" customHeight="1" x14ac:dyDescent="0.2">
      <c r="K533" s="2"/>
    </row>
    <row r="534" spans="11:11" ht="15.75" customHeight="1" x14ac:dyDescent="0.2">
      <c r="K534" s="2"/>
    </row>
    <row r="535" spans="11:11" ht="15.75" customHeight="1" x14ac:dyDescent="0.2">
      <c r="K535" s="2"/>
    </row>
    <row r="536" spans="11:11" ht="15.75" customHeight="1" x14ac:dyDescent="0.2">
      <c r="K536" s="2"/>
    </row>
    <row r="537" spans="11:11" ht="15.75" customHeight="1" x14ac:dyDescent="0.2">
      <c r="K537" s="2"/>
    </row>
    <row r="538" spans="11:11" ht="15.75" customHeight="1" x14ac:dyDescent="0.2">
      <c r="K538" s="2"/>
    </row>
    <row r="539" spans="11:11" ht="15.75" customHeight="1" x14ac:dyDescent="0.2">
      <c r="K539" s="2"/>
    </row>
    <row r="540" spans="11:11" ht="15.75" customHeight="1" x14ac:dyDescent="0.2">
      <c r="K540" s="2"/>
    </row>
    <row r="541" spans="11:11" ht="15.75" customHeight="1" x14ac:dyDescent="0.2">
      <c r="K541" s="2"/>
    </row>
    <row r="542" spans="11:11" ht="15.75" customHeight="1" x14ac:dyDescent="0.2">
      <c r="K542" s="2"/>
    </row>
    <row r="543" spans="11:11" ht="15.75" customHeight="1" x14ac:dyDescent="0.2">
      <c r="K543" s="2"/>
    </row>
    <row r="544" spans="11:11" ht="15.75" customHeight="1" x14ac:dyDescent="0.2">
      <c r="K544" s="2"/>
    </row>
    <row r="545" spans="11:11" ht="15.75" customHeight="1" x14ac:dyDescent="0.2">
      <c r="K545" s="2"/>
    </row>
    <row r="546" spans="11:11" ht="15.75" customHeight="1" x14ac:dyDescent="0.2">
      <c r="K546" s="2"/>
    </row>
    <row r="547" spans="11:11" ht="15.75" customHeight="1" x14ac:dyDescent="0.2">
      <c r="K547" s="2"/>
    </row>
    <row r="548" spans="11:11" ht="15.75" customHeight="1" x14ac:dyDescent="0.2">
      <c r="K548" s="2"/>
    </row>
    <row r="549" spans="11:11" ht="15.75" customHeight="1" x14ac:dyDescent="0.2">
      <c r="K549" s="2"/>
    </row>
    <row r="550" spans="11:11" ht="15.75" customHeight="1" x14ac:dyDescent="0.2">
      <c r="K550" s="2"/>
    </row>
    <row r="551" spans="11:11" ht="15.75" customHeight="1" x14ac:dyDescent="0.2">
      <c r="K551" s="2"/>
    </row>
    <row r="552" spans="11:11" ht="15.75" customHeight="1" x14ac:dyDescent="0.2">
      <c r="K552" s="2"/>
    </row>
    <row r="553" spans="11:11" ht="15.75" customHeight="1" x14ac:dyDescent="0.2">
      <c r="K553" s="2"/>
    </row>
    <row r="554" spans="11:11" ht="15.75" customHeight="1" x14ac:dyDescent="0.2">
      <c r="K554" s="2"/>
    </row>
    <row r="555" spans="11:11" ht="15.75" customHeight="1" x14ac:dyDescent="0.2">
      <c r="K555" s="2"/>
    </row>
    <row r="556" spans="11:11" ht="15.75" customHeight="1" x14ac:dyDescent="0.2">
      <c r="K556" s="2"/>
    </row>
    <row r="557" spans="11:11" ht="15.75" customHeight="1" x14ac:dyDescent="0.2">
      <c r="K557" s="2"/>
    </row>
    <row r="558" spans="11:11" ht="15.75" customHeight="1" x14ac:dyDescent="0.2">
      <c r="K558" s="2"/>
    </row>
    <row r="559" spans="11:11" ht="15.75" customHeight="1" x14ac:dyDescent="0.2">
      <c r="K559" s="2"/>
    </row>
    <row r="560" spans="11:11" ht="15.75" customHeight="1" x14ac:dyDescent="0.2">
      <c r="K560" s="2"/>
    </row>
    <row r="561" spans="11:11" ht="15.75" customHeight="1" x14ac:dyDescent="0.2">
      <c r="K561" s="2"/>
    </row>
    <row r="562" spans="11:11" ht="15.75" customHeight="1" x14ac:dyDescent="0.2">
      <c r="K562" s="2"/>
    </row>
    <row r="563" spans="11:11" ht="15.75" customHeight="1" x14ac:dyDescent="0.2">
      <c r="K563" s="2"/>
    </row>
    <row r="564" spans="11:11" ht="15.75" customHeight="1" x14ac:dyDescent="0.2">
      <c r="K564" s="2"/>
    </row>
    <row r="565" spans="11:11" ht="15.75" customHeight="1" x14ac:dyDescent="0.2">
      <c r="K565" s="2"/>
    </row>
    <row r="566" spans="11:11" ht="15.75" customHeight="1" x14ac:dyDescent="0.2">
      <c r="K566" s="2"/>
    </row>
    <row r="567" spans="11:11" ht="15.75" customHeight="1" x14ac:dyDescent="0.2">
      <c r="K567" s="2"/>
    </row>
    <row r="568" spans="11:11" ht="15.75" customHeight="1" x14ac:dyDescent="0.2">
      <c r="K568" s="2"/>
    </row>
    <row r="569" spans="11:11" ht="15.75" customHeight="1" x14ac:dyDescent="0.2">
      <c r="K569" s="2"/>
    </row>
    <row r="570" spans="11:11" ht="15.75" customHeight="1" x14ac:dyDescent="0.2">
      <c r="K570" s="2"/>
    </row>
    <row r="571" spans="11:11" ht="15.75" customHeight="1" x14ac:dyDescent="0.2">
      <c r="K571" s="2"/>
    </row>
    <row r="572" spans="11:11" ht="15.75" customHeight="1" x14ac:dyDescent="0.2">
      <c r="K572" s="2"/>
    </row>
    <row r="573" spans="11:11" ht="15.75" customHeight="1" x14ac:dyDescent="0.2">
      <c r="K573" s="2"/>
    </row>
    <row r="574" spans="11:11" ht="15.75" customHeight="1" x14ac:dyDescent="0.2">
      <c r="K574" s="2"/>
    </row>
    <row r="575" spans="11:11" ht="15.75" customHeight="1" x14ac:dyDescent="0.2">
      <c r="K575" s="2"/>
    </row>
    <row r="576" spans="11:11" ht="15.75" customHeight="1" x14ac:dyDescent="0.2">
      <c r="K576" s="2"/>
    </row>
    <row r="577" spans="11:11" ht="15.75" customHeight="1" x14ac:dyDescent="0.2">
      <c r="K577" s="2"/>
    </row>
    <row r="578" spans="11:11" ht="15.75" customHeight="1" x14ac:dyDescent="0.2">
      <c r="K578" s="2"/>
    </row>
    <row r="579" spans="11:11" ht="15.75" customHeight="1" x14ac:dyDescent="0.2">
      <c r="K579" s="2"/>
    </row>
    <row r="580" spans="11:11" ht="15.75" customHeight="1" x14ac:dyDescent="0.2">
      <c r="K580" s="2"/>
    </row>
    <row r="581" spans="11:11" ht="15.75" customHeight="1" x14ac:dyDescent="0.2">
      <c r="K581" s="2"/>
    </row>
    <row r="582" spans="11:11" ht="15.75" customHeight="1" x14ac:dyDescent="0.2">
      <c r="K582" s="2"/>
    </row>
    <row r="583" spans="11:11" ht="15.75" customHeight="1" x14ac:dyDescent="0.2">
      <c r="K583" s="2"/>
    </row>
    <row r="584" spans="11:11" ht="15.75" customHeight="1" x14ac:dyDescent="0.2">
      <c r="K584" s="2"/>
    </row>
    <row r="585" spans="11:11" ht="15.75" customHeight="1" x14ac:dyDescent="0.2">
      <c r="K585" s="2"/>
    </row>
    <row r="586" spans="11:11" ht="15.75" customHeight="1" x14ac:dyDescent="0.2">
      <c r="K586" s="2"/>
    </row>
    <row r="587" spans="11:11" ht="15.75" customHeight="1" x14ac:dyDescent="0.2">
      <c r="K587" s="2"/>
    </row>
    <row r="588" spans="11:11" ht="15.75" customHeight="1" x14ac:dyDescent="0.2">
      <c r="K588" s="2"/>
    </row>
    <row r="589" spans="11:11" ht="15.75" customHeight="1" x14ac:dyDescent="0.2">
      <c r="K589" s="2"/>
    </row>
    <row r="590" spans="11:11" ht="15.75" customHeight="1" x14ac:dyDescent="0.2">
      <c r="K590" s="2"/>
    </row>
    <row r="591" spans="11:11" ht="15.75" customHeight="1" x14ac:dyDescent="0.2">
      <c r="K591" s="2"/>
    </row>
    <row r="592" spans="11:11" ht="15.75" customHeight="1" x14ac:dyDescent="0.2">
      <c r="K592" s="2"/>
    </row>
    <row r="593" spans="11:11" ht="15.75" customHeight="1" x14ac:dyDescent="0.2">
      <c r="K593" s="2"/>
    </row>
    <row r="594" spans="11:11" ht="15.75" customHeight="1" x14ac:dyDescent="0.2">
      <c r="K594" s="2"/>
    </row>
    <row r="595" spans="11:11" ht="15.75" customHeight="1" x14ac:dyDescent="0.2">
      <c r="K595" s="2"/>
    </row>
    <row r="596" spans="11:11" ht="15.75" customHeight="1" x14ac:dyDescent="0.2">
      <c r="K596" s="2"/>
    </row>
    <row r="597" spans="11:11" ht="15.75" customHeight="1" x14ac:dyDescent="0.2">
      <c r="K597" s="2"/>
    </row>
    <row r="598" spans="11:11" ht="15.75" customHeight="1" x14ac:dyDescent="0.2">
      <c r="K598" s="2"/>
    </row>
    <row r="599" spans="11:11" ht="15.75" customHeight="1" x14ac:dyDescent="0.2">
      <c r="K599" s="2"/>
    </row>
    <row r="600" spans="11:11" ht="15.75" customHeight="1" x14ac:dyDescent="0.2">
      <c r="K600" s="2"/>
    </row>
    <row r="601" spans="11:11" ht="15.75" customHeight="1" x14ac:dyDescent="0.2">
      <c r="K601" s="2"/>
    </row>
    <row r="602" spans="11:11" ht="15.75" customHeight="1" x14ac:dyDescent="0.2">
      <c r="K602" s="2"/>
    </row>
    <row r="603" spans="11:11" ht="15.75" customHeight="1" x14ac:dyDescent="0.2">
      <c r="K603" s="2"/>
    </row>
    <row r="604" spans="11:11" ht="15.75" customHeight="1" x14ac:dyDescent="0.2">
      <c r="K604" s="2"/>
    </row>
    <row r="605" spans="11:11" ht="15.75" customHeight="1" x14ac:dyDescent="0.2">
      <c r="K605" s="2"/>
    </row>
    <row r="606" spans="11:11" ht="15.75" customHeight="1" x14ac:dyDescent="0.2">
      <c r="K606" s="2"/>
    </row>
    <row r="607" spans="11:11" ht="15.75" customHeight="1" x14ac:dyDescent="0.2">
      <c r="K607" s="2"/>
    </row>
    <row r="608" spans="11:11" ht="15.75" customHeight="1" x14ac:dyDescent="0.2">
      <c r="K608" s="2"/>
    </row>
    <row r="609" spans="11:11" ht="15.75" customHeight="1" x14ac:dyDescent="0.2">
      <c r="K609" s="2"/>
    </row>
    <row r="610" spans="11:11" ht="15.75" customHeight="1" x14ac:dyDescent="0.2">
      <c r="K610" s="2"/>
    </row>
    <row r="611" spans="11:11" ht="15.75" customHeight="1" x14ac:dyDescent="0.2">
      <c r="K611" s="2"/>
    </row>
    <row r="612" spans="11:11" ht="15.75" customHeight="1" x14ac:dyDescent="0.2">
      <c r="K612" s="2"/>
    </row>
    <row r="613" spans="11:11" ht="15.75" customHeight="1" x14ac:dyDescent="0.2">
      <c r="K613" s="2"/>
    </row>
    <row r="614" spans="11:11" ht="15.75" customHeight="1" x14ac:dyDescent="0.2">
      <c r="K614" s="2"/>
    </row>
    <row r="615" spans="11:11" ht="15.75" customHeight="1" x14ac:dyDescent="0.2">
      <c r="K615" s="2"/>
    </row>
    <row r="616" spans="11:11" ht="15.75" customHeight="1" x14ac:dyDescent="0.2">
      <c r="K616" s="2"/>
    </row>
    <row r="617" spans="11:11" ht="15.75" customHeight="1" x14ac:dyDescent="0.2">
      <c r="K617" s="2"/>
    </row>
    <row r="618" spans="11:11" ht="15.75" customHeight="1" x14ac:dyDescent="0.2">
      <c r="K618" s="2"/>
    </row>
    <row r="619" spans="11:11" ht="15.75" customHeight="1" x14ac:dyDescent="0.2">
      <c r="K619" s="2"/>
    </row>
    <row r="620" spans="11:11" ht="15.75" customHeight="1" x14ac:dyDescent="0.2">
      <c r="K620" s="2"/>
    </row>
    <row r="621" spans="11:11" ht="15.75" customHeight="1" x14ac:dyDescent="0.2">
      <c r="K621" s="2"/>
    </row>
    <row r="622" spans="11:11" ht="15.75" customHeight="1" x14ac:dyDescent="0.2">
      <c r="K622" s="2"/>
    </row>
    <row r="623" spans="11:11" ht="15.75" customHeight="1" x14ac:dyDescent="0.2">
      <c r="K623" s="2"/>
    </row>
    <row r="624" spans="11:11" ht="15.75" customHeight="1" x14ac:dyDescent="0.2">
      <c r="K624" s="2"/>
    </row>
    <row r="625" spans="11:11" ht="15.75" customHeight="1" x14ac:dyDescent="0.2">
      <c r="K625" s="2"/>
    </row>
    <row r="626" spans="11:11" ht="15.75" customHeight="1" x14ac:dyDescent="0.2">
      <c r="K626" s="2"/>
    </row>
    <row r="627" spans="11:11" ht="15.75" customHeight="1" x14ac:dyDescent="0.2">
      <c r="K627" s="2"/>
    </row>
    <row r="628" spans="11:11" ht="15.75" customHeight="1" x14ac:dyDescent="0.2">
      <c r="K628" s="2"/>
    </row>
    <row r="629" spans="11:11" ht="15.75" customHeight="1" x14ac:dyDescent="0.2">
      <c r="K629" s="2"/>
    </row>
    <row r="630" spans="11:11" ht="15.75" customHeight="1" x14ac:dyDescent="0.2">
      <c r="K630" s="2"/>
    </row>
    <row r="631" spans="11:11" ht="15.75" customHeight="1" x14ac:dyDescent="0.2">
      <c r="K631" s="2"/>
    </row>
    <row r="632" spans="11:11" ht="15.75" customHeight="1" x14ac:dyDescent="0.2">
      <c r="K632" s="2"/>
    </row>
    <row r="633" spans="11:11" ht="15.75" customHeight="1" x14ac:dyDescent="0.2">
      <c r="K633" s="2"/>
    </row>
    <row r="634" spans="11:11" ht="15.75" customHeight="1" x14ac:dyDescent="0.2">
      <c r="K634" s="2"/>
    </row>
    <row r="635" spans="11:11" ht="15.75" customHeight="1" x14ac:dyDescent="0.2">
      <c r="K635" s="2"/>
    </row>
    <row r="636" spans="11:11" ht="15.75" customHeight="1" x14ac:dyDescent="0.2">
      <c r="K636" s="2"/>
    </row>
    <row r="637" spans="11:11" ht="15.75" customHeight="1" x14ac:dyDescent="0.2">
      <c r="K637" s="2"/>
    </row>
    <row r="638" spans="11:11" ht="15.75" customHeight="1" x14ac:dyDescent="0.2">
      <c r="K638" s="2"/>
    </row>
    <row r="639" spans="11:11" ht="15.75" customHeight="1" x14ac:dyDescent="0.2">
      <c r="K639" s="2"/>
    </row>
    <row r="640" spans="11:11" ht="15.75" customHeight="1" x14ac:dyDescent="0.2">
      <c r="K640" s="2"/>
    </row>
    <row r="641" spans="11:11" ht="15.75" customHeight="1" x14ac:dyDescent="0.2">
      <c r="K641" s="2"/>
    </row>
    <row r="642" spans="11:11" ht="15.75" customHeight="1" x14ac:dyDescent="0.2">
      <c r="K642" s="2"/>
    </row>
    <row r="643" spans="11:11" ht="15.75" customHeight="1" x14ac:dyDescent="0.2">
      <c r="K643" s="2"/>
    </row>
    <row r="644" spans="11:11" ht="15.75" customHeight="1" x14ac:dyDescent="0.2">
      <c r="K644" s="2"/>
    </row>
    <row r="645" spans="11:11" ht="15.75" customHeight="1" x14ac:dyDescent="0.2">
      <c r="K645" s="2"/>
    </row>
    <row r="646" spans="11:11" ht="15.75" customHeight="1" x14ac:dyDescent="0.2">
      <c r="K646" s="2"/>
    </row>
    <row r="647" spans="11:11" ht="15.75" customHeight="1" x14ac:dyDescent="0.2">
      <c r="K647" s="2"/>
    </row>
    <row r="648" spans="11:11" ht="15.75" customHeight="1" x14ac:dyDescent="0.2">
      <c r="K648" s="2"/>
    </row>
    <row r="649" spans="11:11" ht="15.75" customHeight="1" x14ac:dyDescent="0.2">
      <c r="K649" s="2"/>
    </row>
    <row r="650" spans="11:11" ht="15.75" customHeight="1" x14ac:dyDescent="0.2">
      <c r="K650" s="2"/>
    </row>
    <row r="651" spans="11:11" ht="15.75" customHeight="1" x14ac:dyDescent="0.2">
      <c r="K651" s="2"/>
    </row>
    <row r="652" spans="11:11" ht="15.75" customHeight="1" x14ac:dyDescent="0.2">
      <c r="K652" s="2"/>
    </row>
    <row r="653" spans="11:11" ht="15.75" customHeight="1" x14ac:dyDescent="0.2">
      <c r="K653" s="2"/>
    </row>
    <row r="654" spans="11:11" ht="15.75" customHeight="1" x14ac:dyDescent="0.2">
      <c r="K654" s="2"/>
    </row>
    <row r="655" spans="11:11" ht="15.75" customHeight="1" x14ac:dyDescent="0.2">
      <c r="K655" s="2"/>
    </row>
    <row r="656" spans="11:11" ht="15.75" customHeight="1" x14ac:dyDescent="0.2">
      <c r="K656" s="2"/>
    </row>
    <row r="657" spans="11:11" ht="15.75" customHeight="1" x14ac:dyDescent="0.2">
      <c r="K657" s="2"/>
    </row>
    <row r="658" spans="11:11" ht="15.75" customHeight="1" x14ac:dyDescent="0.2">
      <c r="K658" s="2"/>
    </row>
    <row r="659" spans="11:11" ht="15.75" customHeight="1" x14ac:dyDescent="0.2">
      <c r="K659" s="2"/>
    </row>
    <row r="660" spans="11:11" ht="15.75" customHeight="1" x14ac:dyDescent="0.2">
      <c r="K660" s="2"/>
    </row>
    <row r="661" spans="11:11" ht="15.75" customHeight="1" x14ac:dyDescent="0.2">
      <c r="K661" s="2"/>
    </row>
    <row r="662" spans="11:11" ht="15.75" customHeight="1" x14ac:dyDescent="0.2">
      <c r="K662" s="2"/>
    </row>
    <row r="663" spans="11:11" ht="15.75" customHeight="1" x14ac:dyDescent="0.2">
      <c r="K663" s="2"/>
    </row>
    <row r="664" spans="11:11" ht="15.75" customHeight="1" x14ac:dyDescent="0.2">
      <c r="K664" s="2"/>
    </row>
    <row r="665" spans="11:11" ht="15.75" customHeight="1" x14ac:dyDescent="0.2">
      <c r="K665" s="2"/>
    </row>
    <row r="666" spans="11:11" ht="15.75" customHeight="1" x14ac:dyDescent="0.2">
      <c r="K666" s="2"/>
    </row>
    <row r="667" spans="11:11" ht="15.75" customHeight="1" x14ac:dyDescent="0.2">
      <c r="K667" s="2"/>
    </row>
    <row r="668" spans="11:11" ht="15.75" customHeight="1" x14ac:dyDescent="0.2">
      <c r="K668" s="2"/>
    </row>
    <row r="669" spans="11:11" ht="15.75" customHeight="1" x14ac:dyDescent="0.2">
      <c r="K669" s="2"/>
    </row>
    <row r="670" spans="11:11" ht="15.75" customHeight="1" x14ac:dyDescent="0.2">
      <c r="K670" s="2"/>
    </row>
    <row r="671" spans="11:11" ht="15.75" customHeight="1" x14ac:dyDescent="0.2">
      <c r="K671" s="2"/>
    </row>
    <row r="672" spans="11:11" ht="15.75" customHeight="1" x14ac:dyDescent="0.2">
      <c r="K672" s="2"/>
    </row>
    <row r="673" spans="11:11" ht="15.75" customHeight="1" x14ac:dyDescent="0.2">
      <c r="K673" s="2"/>
    </row>
    <row r="674" spans="11:11" ht="15.75" customHeight="1" x14ac:dyDescent="0.2">
      <c r="K674" s="2"/>
    </row>
    <row r="675" spans="11:11" ht="15.75" customHeight="1" x14ac:dyDescent="0.2">
      <c r="K675" s="2"/>
    </row>
    <row r="676" spans="11:11" ht="15.75" customHeight="1" x14ac:dyDescent="0.2">
      <c r="K676" s="2"/>
    </row>
    <row r="677" spans="11:11" ht="15.75" customHeight="1" x14ac:dyDescent="0.2">
      <c r="K677" s="2"/>
    </row>
    <row r="678" spans="11:11" ht="15.75" customHeight="1" x14ac:dyDescent="0.2">
      <c r="K678" s="2"/>
    </row>
    <row r="679" spans="11:11" ht="15.75" customHeight="1" x14ac:dyDescent="0.2">
      <c r="K679" s="2"/>
    </row>
    <row r="680" spans="11:11" ht="15.75" customHeight="1" x14ac:dyDescent="0.2">
      <c r="K680" s="2"/>
    </row>
    <row r="681" spans="11:11" ht="15.75" customHeight="1" x14ac:dyDescent="0.2">
      <c r="K681" s="2"/>
    </row>
    <row r="682" spans="11:11" ht="15.75" customHeight="1" x14ac:dyDescent="0.2">
      <c r="K682" s="2"/>
    </row>
    <row r="683" spans="11:11" ht="15.75" customHeight="1" x14ac:dyDescent="0.2">
      <c r="K683" s="2"/>
    </row>
    <row r="684" spans="11:11" ht="15.75" customHeight="1" x14ac:dyDescent="0.2">
      <c r="K684" s="2"/>
    </row>
    <row r="685" spans="11:11" ht="15.75" customHeight="1" x14ac:dyDescent="0.2">
      <c r="K685" s="2"/>
    </row>
    <row r="686" spans="11:11" ht="15.75" customHeight="1" x14ac:dyDescent="0.2">
      <c r="K686" s="2"/>
    </row>
    <row r="687" spans="11:11" ht="15.75" customHeight="1" x14ac:dyDescent="0.2">
      <c r="K687" s="2"/>
    </row>
    <row r="688" spans="11:11" ht="15.75" customHeight="1" x14ac:dyDescent="0.2">
      <c r="K688" s="2"/>
    </row>
    <row r="689" spans="11:11" ht="15.75" customHeight="1" x14ac:dyDescent="0.2">
      <c r="K689" s="2"/>
    </row>
    <row r="690" spans="11:11" ht="15.75" customHeight="1" x14ac:dyDescent="0.2">
      <c r="K690" s="2"/>
    </row>
    <row r="691" spans="11:11" ht="15.75" customHeight="1" x14ac:dyDescent="0.2">
      <c r="K691" s="2"/>
    </row>
    <row r="692" spans="11:11" ht="15.75" customHeight="1" x14ac:dyDescent="0.2">
      <c r="K692" s="2"/>
    </row>
    <row r="693" spans="11:11" ht="15.75" customHeight="1" x14ac:dyDescent="0.2">
      <c r="K693" s="2"/>
    </row>
    <row r="694" spans="11:11" ht="15.75" customHeight="1" x14ac:dyDescent="0.2">
      <c r="K694" s="2"/>
    </row>
    <row r="695" spans="11:11" ht="15.75" customHeight="1" x14ac:dyDescent="0.2">
      <c r="K695" s="2"/>
    </row>
    <row r="696" spans="11:11" ht="15.75" customHeight="1" x14ac:dyDescent="0.2">
      <c r="K696" s="2"/>
    </row>
    <row r="697" spans="11:11" ht="15.75" customHeight="1" x14ac:dyDescent="0.2">
      <c r="K697" s="2"/>
    </row>
    <row r="698" spans="11:11" ht="15.75" customHeight="1" x14ac:dyDescent="0.2">
      <c r="K698" s="2"/>
    </row>
    <row r="699" spans="11:11" ht="15.75" customHeight="1" x14ac:dyDescent="0.2">
      <c r="K699" s="2"/>
    </row>
    <row r="700" spans="11:11" ht="15.75" customHeight="1" x14ac:dyDescent="0.2">
      <c r="K700" s="2"/>
    </row>
    <row r="701" spans="11:11" ht="15.75" customHeight="1" x14ac:dyDescent="0.2">
      <c r="K701" s="2"/>
    </row>
    <row r="702" spans="11:11" ht="15.75" customHeight="1" x14ac:dyDescent="0.2">
      <c r="K702" s="2"/>
    </row>
    <row r="703" spans="11:11" ht="15.75" customHeight="1" x14ac:dyDescent="0.2">
      <c r="K703" s="2"/>
    </row>
    <row r="704" spans="11:11" ht="15.75" customHeight="1" x14ac:dyDescent="0.2">
      <c r="K704" s="2"/>
    </row>
    <row r="705" spans="11:11" ht="15.75" customHeight="1" x14ac:dyDescent="0.2">
      <c r="K705" s="2"/>
    </row>
    <row r="706" spans="11:11" ht="15.75" customHeight="1" x14ac:dyDescent="0.2">
      <c r="K706" s="2"/>
    </row>
    <row r="707" spans="11:11" ht="15.75" customHeight="1" x14ac:dyDescent="0.2">
      <c r="K707" s="2"/>
    </row>
    <row r="708" spans="11:11" ht="15.75" customHeight="1" x14ac:dyDescent="0.2">
      <c r="K708" s="2"/>
    </row>
    <row r="709" spans="11:11" ht="15.75" customHeight="1" x14ac:dyDescent="0.2">
      <c r="K709" s="2"/>
    </row>
    <row r="710" spans="11:11" ht="15.75" customHeight="1" x14ac:dyDescent="0.2">
      <c r="K710" s="2"/>
    </row>
    <row r="711" spans="11:11" ht="15.75" customHeight="1" x14ac:dyDescent="0.2">
      <c r="K711" s="2"/>
    </row>
    <row r="712" spans="11:11" ht="15.75" customHeight="1" x14ac:dyDescent="0.2">
      <c r="K712" s="2"/>
    </row>
    <row r="713" spans="11:11" ht="15.75" customHeight="1" x14ac:dyDescent="0.2">
      <c r="K713" s="2"/>
    </row>
    <row r="714" spans="11:11" ht="15.75" customHeight="1" x14ac:dyDescent="0.2">
      <c r="K714" s="2"/>
    </row>
    <row r="715" spans="11:11" ht="15.75" customHeight="1" x14ac:dyDescent="0.2">
      <c r="K715" s="2"/>
    </row>
    <row r="716" spans="11:11" ht="15.75" customHeight="1" x14ac:dyDescent="0.2">
      <c r="K716" s="2"/>
    </row>
    <row r="717" spans="11:11" ht="15.75" customHeight="1" x14ac:dyDescent="0.2">
      <c r="K717" s="2"/>
    </row>
    <row r="718" spans="11:11" ht="15.75" customHeight="1" x14ac:dyDescent="0.2">
      <c r="K718" s="2"/>
    </row>
    <row r="719" spans="11:11" ht="15.75" customHeight="1" x14ac:dyDescent="0.2">
      <c r="K719" s="2"/>
    </row>
    <row r="720" spans="11:11" ht="15.75" customHeight="1" x14ac:dyDescent="0.2">
      <c r="K720" s="2"/>
    </row>
    <row r="721" spans="11:11" ht="15.75" customHeight="1" x14ac:dyDescent="0.2">
      <c r="K721" s="2"/>
    </row>
    <row r="722" spans="11:11" ht="15.75" customHeight="1" x14ac:dyDescent="0.2">
      <c r="K722" s="2"/>
    </row>
    <row r="723" spans="11:11" ht="15.75" customHeight="1" x14ac:dyDescent="0.2">
      <c r="K723" s="2"/>
    </row>
    <row r="724" spans="11:11" ht="15.75" customHeight="1" x14ac:dyDescent="0.2">
      <c r="K724" s="2"/>
    </row>
    <row r="725" spans="11:11" ht="15.75" customHeight="1" x14ac:dyDescent="0.2">
      <c r="K725" s="2"/>
    </row>
    <row r="726" spans="11:11" ht="15.75" customHeight="1" x14ac:dyDescent="0.2">
      <c r="K726" s="2"/>
    </row>
    <row r="727" spans="11:11" ht="15.75" customHeight="1" x14ac:dyDescent="0.2">
      <c r="K727" s="2"/>
    </row>
    <row r="728" spans="11:11" ht="15.75" customHeight="1" x14ac:dyDescent="0.2">
      <c r="K728" s="2"/>
    </row>
    <row r="729" spans="11:11" ht="15.75" customHeight="1" x14ac:dyDescent="0.2">
      <c r="K729" s="2"/>
    </row>
    <row r="730" spans="11:11" ht="15.75" customHeight="1" x14ac:dyDescent="0.2">
      <c r="K730" s="2"/>
    </row>
    <row r="731" spans="11:11" ht="15.75" customHeight="1" x14ac:dyDescent="0.2">
      <c r="K731" s="2"/>
    </row>
    <row r="732" spans="11:11" ht="15.75" customHeight="1" x14ac:dyDescent="0.2">
      <c r="K732" s="2"/>
    </row>
    <row r="733" spans="11:11" ht="15.75" customHeight="1" x14ac:dyDescent="0.2">
      <c r="K733" s="2"/>
    </row>
    <row r="734" spans="11:11" ht="15.75" customHeight="1" x14ac:dyDescent="0.2">
      <c r="K734" s="2"/>
    </row>
    <row r="735" spans="11:11" ht="15.75" customHeight="1" x14ac:dyDescent="0.2">
      <c r="K735" s="2"/>
    </row>
    <row r="736" spans="11:11" ht="15.75" customHeight="1" x14ac:dyDescent="0.2">
      <c r="K736" s="2"/>
    </row>
    <row r="737" spans="11:11" ht="15.75" customHeight="1" x14ac:dyDescent="0.2">
      <c r="K737" s="2"/>
    </row>
    <row r="738" spans="11:11" ht="15.75" customHeight="1" x14ac:dyDescent="0.2">
      <c r="K738" s="2"/>
    </row>
    <row r="739" spans="11:11" ht="15.75" customHeight="1" x14ac:dyDescent="0.2">
      <c r="K739" s="2"/>
    </row>
    <row r="740" spans="11:11" ht="15.75" customHeight="1" x14ac:dyDescent="0.2">
      <c r="K740" s="2"/>
    </row>
    <row r="741" spans="11:11" ht="15.75" customHeight="1" x14ac:dyDescent="0.2">
      <c r="K741" s="2"/>
    </row>
    <row r="742" spans="11:11" ht="15.75" customHeight="1" x14ac:dyDescent="0.2">
      <c r="K742" s="2"/>
    </row>
    <row r="743" spans="11:11" ht="15.75" customHeight="1" x14ac:dyDescent="0.2">
      <c r="K743" s="2"/>
    </row>
    <row r="744" spans="11:11" ht="15.75" customHeight="1" x14ac:dyDescent="0.2">
      <c r="K744" s="2"/>
    </row>
    <row r="745" spans="11:11" ht="15.75" customHeight="1" x14ac:dyDescent="0.2">
      <c r="K745" s="2"/>
    </row>
    <row r="746" spans="11:11" ht="15.75" customHeight="1" x14ac:dyDescent="0.2">
      <c r="K746" s="2"/>
    </row>
    <row r="747" spans="11:11" ht="15.75" customHeight="1" x14ac:dyDescent="0.2">
      <c r="K747" s="2"/>
    </row>
    <row r="748" spans="11:11" ht="15.75" customHeight="1" x14ac:dyDescent="0.2">
      <c r="K748" s="2"/>
    </row>
    <row r="749" spans="11:11" ht="15.75" customHeight="1" x14ac:dyDescent="0.2">
      <c r="K749" s="2"/>
    </row>
    <row r="750" spans="11:11" ht="15.75" customHeight="1" x14ac:dyDescent="0.2">
      <c r="K750" s="2"/>
    </row>
    <row r="751" spans="11:11" ht="15.75" customHeight="1" x14ac:dyDescent="0.2">
      <c r="K751" s="2"/>
    </row>
    <row r="752" spans="11:11" ht="15.75" customHeight="1" x14ac:dyDescent="0.2">
      <c r="K752" s="2"/>
    </row>
    <row r="753" spans="11:11" ht="15.75" customHeight="1" x14ac:dyDescent="0.2">
      <c r="K753" s="2"/>
    </row>
    <row r="754" spans="11:11" ht="15.75" customHeight="1" x14ac:dyDescent="0.2">
      <c r="K754" s="2"/>
    </row>
    <row r="755" spans="11:11" ht="15.75" customHeight="1" x14ac:dyDescent="0.2">
      <c r="K755" s="2"/>
    </row>
    <row r="756" spans="11:11" ht="15.75" customHeight="1" x14ac:dyDescent="0.2">
      <c r="K756" s="2"/>
    </row>
    <row r="757" spans="11:11" ht="15.75" customHeight="1" x14ac:dyDescent="0.2">
      <c r="K757" s="2"/>
    </row>
    <row r="758" spans="11:11" ht="15.75" customHeight="1" x14ac:dyDescent="0.2">
      <c r="K758" s="2"/>
    </row>
    <row r="759" spans="11:11" ht="15.75" customHeight="1" x14ac:dyDescent="0.2">
      <c r="K759" s="2"/>
    </row>
    <row r="760" spans="11:11" ht="15.75" customHeight="1" x14ac:dyDescent="0.2">
      <c r="K760" s="2"/>
    </row>
    <row r="761" spans="11:11" ht="15.75" customHeight="1" x14ac:dyDescent="0.2">
      <c r="K761" s="2"/>
    </row>
    <row r="762" spans="11:11" ht="15.75" customHeight="1" x14ac:dyDescent="0.2">
      <c r="K762" s="2"/>
    </row>
    <row r="763" spans="11:11" ht="15.75" customHeight="1" x14ac:dyDescent="0.2">
      <c r="K763" s="2"/>
    </row>
    <row r="764" spans="11:11" ht="15.75" customHeight="1" x14ac:dyDescent="0.2">
      <c r="K764" s="2"/>
    </row>
    <row r="765" spans="11:11" ht="15.75" customHeight="1" x14ac:dyDescent="0.2">
      <c r="K765" s="2"/>
    </row>
    <row r="766" spans="11:11" ht="15.75" customHeight="1" x14ac:dyDescent="0.2">
      <c r="K766" s="2"/>
    </row>
    <row r="767" spans="11:11" ht="15.75" customHeight="1" x14ac:dyDescent="0.2">
      <c r="K767" s="2"/>
    </row>
    <row r="768" spans="11:11" ht="15.75" customHeight="1" x14ac:dyDescent="0.2">
      <c r="K768" s="2"/>
    </row>
    <row r="769" spans="11:11" ht="15.75" customHeight="1" x14ac:dyDescent="0.2">
      <c r="K769" s="2"/>
    </row>
    <row r="770" spans="11:11" ht="15.75" customHeight="1" x14ac:dyDescent="0.2">
      <c r="K770" s="2"/>
    </row>
    <row r="771" spans="11:11" ht="15.75" customHeight="1" x14ac:dyDescent="0.2">
      <c r="K771" s="2"/>
    </row>
    <row r="772" spans="11:11" ht="15.75" customHeight="1" x14ac:dyDescent="0.2">
      <c r="K772" s="2"/>
    </row>
    <row r="773" spans="11:11" ht="15.75" customHeight="1" x14ac:dyDescent="0.2">
      <c r="K773" s="2"/>
    </row>
    <row r="774" spans="11:11" ht="15.75" customHeight="1" x14ac:dyDescent="0.2">
      <c r="K774" s="2"/>
    </row>
    <row r="775" spans="11:11" ht="15.75" customHeight="1" x14ac:dyDescent="0.2">
      <c r="K775" s="2"/>
    </row>
    <row r="776" spans="11:11" ht="15.75" customHeight="1" x14ac:dyDescent="0.2">
      <c r="K776" s="2"/>
    </row>
    <row r="777" spans="11:11" ht="15.75" customHeight="1" x14ac:dyDescent="0.2">
      <c r="K777" s="2"/>
    </row>
    <row r="778" spans="11:11" ht="15.75" customHeight="1" x14ac:dyDescent="0.2">
      <c r="K778" s="2"/>
    </row>
    <row r="779" spans="11:11" ht="15.75" customHeight="1" x14ac:dyDescent="0.2">
      <c r="K779" s="2"/>
    </row>
    <row r="780" spans="11:11" ht="15.75" customHeight="1" x14ac:dyDescent="0.2">
      <c r="K780" s="2"/>
    </row>
    <row r="781" spans="11:11" ht="15.75" customHeight="1" x14ac:dyDescent="0.2">
      <c r="K781" s="2"/>
    </row>
    <row r="782" spans="11:11" ht="15.75" customHeight="1" x14ac:dyDescent="0.2">
      <c r="K782" s="2"/>
    </row>
    <row r="783" spans="11:11" ht="15.75" customHeight="1" x14ac:dyDescent="0.2">
      <c r="K783" s="2"/>
    </row>
    <row r="784" spans="11:11" ht="15.75" customHeight="1" x14ac:dyDescent="0.2">
      <c r="K784" s="2"/>
    </row>
    <row r="785" spans="11:11" ht="15.75" customHeight="1" x14ac:dyDescent="0.2">
      <c r="K785" s="2"/>
    </row>
    <row r="786" spans="11:11" ht="15.75" customHeight="1" x14ac:dyDescent="0.2">
      <c r="K786" s="2"/>
    </row>
    <row r="787" spans="11:11" ht="15.75" customHeight="1" x14ac:dyDescent="0.2">
      <c r="K787" s="2"/>
    </row>
    <row r="788" spans="11:11" ht="15.75" customHeight="1" x14ac:dyDescent="0.2">
      <c r="K788" s="2"/>
    </row>
    <row r="789" spans="11:11" ht="15.75" customHeight="1" x14ac:dyDescent="0.2">
      <c r="K789" s="2"/>
    </row>
    <row r="790" spans="11:11" ht="15.75" customHeight="1" x14ac:dyDescent="0.2">
      <c r="K790" s="2"/>
    </row>
    <row r="791" spans="11:11" ht="15.75" customHeight="1" x14ac:dyDescent="0.2">
      <c r="K791" s="2"/>
    </row>
    <row r="792" spans="11:11" ht="15.75" customHeight="1" x14ac:dyDescent="0.2">
      <c r="K792" s="2"/>
    </row>
    <row r="793" spans="11:11" ht="15.75" customHeight="1" x14ac:dyDescent="0.2">
      <c r="K793" s="2"/>
    </row>
    <row r="794" spans="11:11" ht="15.75" customHeight="1" x14ac:dyDescent="0.2">
      <c r="K794" s="2"/>
    </row>
    <row r="795" spans="11:11" ht="15.75" customHeight="1" x14ac:dyDescent="0.2">
      <c r="K795" s="2"/>
    </row>
    <row r="796" spans="11:11" ht="15.75" customHeight="1" x14ac:dyDescent="0.2">
      <c r="K796" s="2"/>
    </row>
    <row r="797" spans="11:11" ht="15.75" customHeight="1" x14ac:dyDescent="0.2">
      <c r="K797" s="2"/>
    </row>
    <row r="798" spans="11:11" ht="15.75" customHeight="1" x14ac:dyDescent="0.2">
      <c r="K798" s="2"/>
    </row>
    <row r="799" spans="11:11" ht="15.75" customHeight="1" x14ac:dyDescent="0.2">
      <c r="K799" s="2"/>
    </row>
    <row r="800" spans="11:11" ht="15.75" customHeight="1" x14ac:dyDescent="0.2">
      <c r="K800" s="2"/>
    </row>
    <row r="801" spans="11:11" ht="15.75" customHeight="1" x14ac:dyDescent="0.2">
      <c r="K801" s="2"/>
    </row>
    <row r="802" spans="11:11" ht="15.75" customHeight="1" x14ac:dyDescent="0.2">
      <c r="K802" s="2"/>
    </row>
    <row r="803" spans="11:11" ht="15.75" customHeight="1" x14ac:dyDescent="0.2">
      <c r="K803" s="2"/>
    </row>
    <row r="804" spans="11:11" ht="15.75" customHeight="1" x14ac:dyDescent="0.2">
      <c r="K804" s="2"/>
    </row>
    <row r="805" spans="11:11" ht="15.75" customHeight="1" x14ac:dyDescent="0.2">
      <c r="K805" s="2"/>
    </row>
    <row r="806" spans="11:11" ht="15.75" customHeight="1" x14ac:dyDescent="0.2">
      <c r="K806" s="2"/>
    </row>
    <row r="807" spans="11:11" ht="15.75" customHeight="1" x14ac:dyDescent="0.2">
      <c r="K807" s="2"/>
    </row>
    <row r="808" spans="11:11" ht="15.75" customHeight="1" x14ac:dyDescent="0.2">
      <c r="K808" s="2"/>
    </row>
    <row r="809" spans="11:11" ht="15.75" customHeight="1" x14ac:dyDescent="0.2">
      <c r="K809" s="2"/>
    </row>
    <row r="810" spans="11:11" ht="15.75" customHeight="1" x14ac:dyDescent="0.2">
      <c r="K810" s="2"/>
    </row>
    <row r="811" spans="11:11" ht="15.75" customHeight="1" x14ac:dyDescent="0.2">
      <c r="K811" s="2"/>
    </row>
    <row r="812" spans="11:11" ht="15.75" customHeight="1" x14ac:dyDescent="0.2">
      <c r="K812" s="2"/>
    </row>
    <row r="813" spans="11:11" ht="15.75" customHeight="1" x14ac:dyDescent="0.2">
      <c r="K813" s="2"/>
    </row>
    <row r="814" spans="11:11" ht="15.75" customHeight="1" x14ac:dyDescent="0.2">
      <c r="K814" s="2"/>
    </row>
    <row r="815" spans="11:11" ht="15.75" customHeight="1" x14ac:dyDescent="0.2">
      <c r="K815" s="2"/>
    </row>
    <row r="816" spans="11:11" ht="15.75" customHeight="1" x14ac:dyDescent="0.2">
      <c r="K816" s="2"/>
    </row>
    <row r="817" spans="11:11" ht="15.75" customHeight="1" x14ac:dyDescent="0.2">
      <c r="K817" s="2"/>
    </row>
    <row r="818" spans="11:11" ht="15.75" customHeight="1" x14ac:dyDescent="0.2">
      <c r="K818" s="2"/>
    </row>
    <row r="819" spans="11:11" ht="15.75" customHeight="1" x14ac:dyDescent="0.2">
      <c r="K819" s="2"/>
    </row>
    <row r="820" spans="11:11" ht="15.75" customHeight="1" x14ac:dyDescent="0.2">
      <c r="K820" s="2"/>
    </row>
    <row r="821" spans="11:11" ht="15.75" customHeight="1" x14ac:dyDescent="0.2">
      <c r="K821" s="2"/>
    </row>
    <row r="822" spans="11:11" ht="15.75" customHeight="1" x14ac:dyDescent="0.2">
      <c r="K822" s="2"/>
    </row>
    <row r="823" spans="11:11" ht="15.75" customHeight="1" x14ac:dyDescent="0.2">
      <c r="K823" s="2"/>
    </row>
    <row r="824" spans="11:11" ht="15.75" customHeight="1" x14ac:dyDescent="0.2">
      <c r="K824" s="2"/>
    </row>
    <row r="825" spans="11:11" ht="15.75" customHeight="1" x14ac:dyDescent="0.2">
      <c r="K825" s="2"/>
    </row>
    <row r="826" spans="11:11" ht="15.75" customHeight="1" x14ac:dyDescent="0.2">
      <c r="K826" s="2"/>
    </row>
    <row r="827" spans="11:11" ht="15.75" customHeight="1" x14ac:dyDescent="0.2">
      <c r="K827" s="2"/>
    </row>
    <row r="828" spans="11:11" ht="15.75" customHeight="1" x14ac:dyDescent="0.2">
      <c r="K828" s="2"/>
    </row>
    <row r="829" spans="11:11" ht="15.75" customHeight="1" x14ac:dyDescent="0.2">
      <c r="K829" s="2"/>
    </row>
    <row r="830" spans="11:11" ht="15.75" customHeight="1" x14ac:dyDescent="0.2">
      <c r="K830" s="2"/>
    </row>
    <row r="831" spans="11:11" ht="15.75" customHeight="1" x14ac:dyDescent="0.2">
      <c r="K831" s="2"/>
    </row>
    <row r="832" spans="11:11" ht="15.75" customHeight="1" x14ac:dyDescent="0.2">
      <c r="K832" s="2"/>
    </row>
    <row r="833" spans="11:11" ht="15.75" customHeight="1" x14ac:dyDescent="0.2">
      <c r="K833" s="2"/>
    </row>
    <row r="834" spans="11:11" ht="15.75" customHeight="1" x14ac:dyDescent="0.2">
      <c r="K834" s="2"/>
    </row>
    <row r="835" spans="11:11" ht="15.75" customHeight="1" x14ac:dyDescent="0.2">
      <c r="K835" s="2"/>
    </row>
    <row r="836" spans="11:11" ht="15.75" customHeight="1" x14ac:dyDescent="0.2">
      <c r="K836" s="2"/>
    </row>
    <row r="837" spans="11:11" ht="15.75" customHeight="1" x14ac:dyDescent="0.2">
      <c r="K837" s="2"/>
    </row>
    <row r="838" spans="11:11" ht="15.75" customHeight="1" x14ac:dyDescent="0.2">
      <c r="K838" s="2"/>
    </row>
    <row r="839" spans="11:11" ht="15.75" customHeight="1" x14ac:dyDescent="0.2">
      <c r="K839" s="2"/>
    </row>
    <row r="840" spans="11:11" ht="15.75" customHeight="1" x14ac:dyDescent="0.2">
      <c r="K840" s="2"/>
    </row>
    <row r="841" spans="11:11" ht="15.75" customHeight="1" x14ac:dyDescent="0.2">
      <c r="K841" s="2"/>
    </row>
    <row r="842" spans="11:11" ht="15.75" customHeight="1" x14ac:dyDescent="0.2">
      <c r="K842" s="2"/>
    </row>
    <row r="843" spans="11:11" ht="15.75" customHeight="1" x14ac:dyDescent="0.2">
      <c r="K843" s="2"/>
    </row>
    <row r="844" spans="11:11" ht="15.75" customHeight="1" x14ac:dyDescent="0.2">
      <c r="K844" s="2"/>
    </row>
    <row r="845" spans="11:11" ht="15.75" customHeight="1" x14ac:dyDescent="0.2">
      <c r="K845" s="2"/>
    </row>
    <row r="846" spans="11:11" ht="15.75" customHeight="1" x14ac:dyDescent="0.2">
      <c r="K846" s="2"/>
    </row>
    <row r="847" spans="11:11" ht="15.75" customHeight="1" x14ac:dyDescent="0.2">
      <c r="K847" s="2"/>
    </row>
    <row r="848" spans="11:11" ht="15.75" customHeight="1" x14ac:dyDescent="0.2">
      <c r="K848" s="2"/>
    </row>
    <row r="849" spans="11:11" ht="15.75" customHeight="1" x14ac:dyDescent="0.2">
      <c r="K849" s="2"/>
    </row>
    <row r="850" spans="11:11" ht="15.75" customHeight="1" x14ac:dyDescent="0.2">
      <c r="K850" s="2"/>
    </row>
    <row r="851" spans="11:11" ht="15.75" customHeight="1" x14ac:dyDescent="0.2">
      <c r="K851" s="2"/>
    </row>
    <row r="852" spans="11:11" ht="15.75" customHeight="1" x14ac:dyDescent="0.2">
      <c r="K852" s="2"/>
    </row>
    <row r="853" spans="11:11" ht="15.75" customHeight="1" x14ac:dyDescent="0.2">
      <c r="K853" s="2"/>
    </row>
    <row r="854" spans="11:11" ht="15.75" customHeight="1" x14ac:dyDescent="0.2">
      <c r="K854" s="2"/>
    </row>
    <row r="855" spans="11:11" ht="15.75" customHeight="1" x14ac:dyDescent="0.2">
      <c r="K855" s="2"/>
    </row>
    <row r="856" spans="11:11" ht="15.75" customHeight="1" x14ac:dyDescent="0.2">
      <c r="K856" s="2"/>
    </row>
    <row r="857" spans="11:11" ht="15.75" customHeight="1" x14ac:dyDescent="0.2">
      <c r="K857" s="2"/>
    </row>
    <row r="858" spans="11:11" ht="15.75" customHeight="1" x14ac:dyDescent="0.2">
      <c r="K858" s="2"/>
    </row>
    <row r="859" spans="11:11" ht="15.75" customHeight="1" x14ac:dyDescent="0.2">
      <c r="K859" s="2"/>
    </row>
    <row r="860" spans="11:11" ht="15.75" customHeight="1" x14ac:dyDescent="0.2">
      <c r="K860" s="2"/>
    </row>
    <row r="861" spans="11:11" ht="15.75" customHeight="1" x14ac:dyDescent="0.2">
      <c r="K861" s="2"/>
    </row>
    <row r="862" spans="11:11" ht="15.75" customHeight="1" x14ac:dyDescent="0.2">
      <c r="K862" s="2"/>
    </row>
    <row r="863" spans="11:11" ht="15.75" customHeight="1" x14ac:dyDescent="0.2">
      <c r="K863" s="2"/>
    </row>
    <row r="864" spans="11:11" ht="15.75" customHeight="1" x14ac:dyDescent="0.2">
      <c r="K864" s="2"/>
    </row>
    <row r="865" spans="11:11" ht="15.75" customHeight="1" x14ac:dyDescent="0.2">
      <c r="K865" s="2"/>
    </row>
    <row r="866" spans="11:11" ht="15.75" customHeight="1" x14ac:dyDescent="0.2">
      <c r="K866" s="2"/>
    </row>
    <row r="867" spans="11:11" ht="15.75" customHeight="1" x14ac:dyDescent="0.2">
      <c r="K867" s="2"/>
    </row>
    <row r="868" spans="11:11" ht="15.75" customHeight="1" x14ac:dyDescent="0.2">
      <c r="K868" s="2"/>
    </row>
    <row r="869" spans="11:11" ht="15.75" customHeight="1" x14ac:dyDescent="0.2">
      <c r="K869" s="2"/>
    </row>
    <row r="870" spans="11:11" ht="15.75" customHeight="1" x14ac:dyDescent="0.2">
      <c r="K870" s="2"/>
    </row>
    <row r="871" spans="11:11" ht="15.75" customHeight="1" x14ac:dyDescent="0.2">
      <c r="K871" s="2"/>
    </row>
    <row r="872" spans="11:11" ht="15.75" customHeight="1" x14ac:dyDescent="0.2">
      <c r="K872" s="2"/>
    </row>
    <row r="873" spans="11:11" ht="15.75" customHeight="1" x14ac:dyDescent="0.2">
      <c r="K873" s="2"/>
    </row>
    <row r="874" spans="11:11" ht="15.75" customHeight="1" x14ac:dyDescent="0.2">
      <c r="K874" s="2"/>
    </row>
    <row r="875" spans="11:11" ht="15.75" customHeight="1" x14ac:dyDescent="0.2">
      <c r="K875" s="2"/>
    </row>
    <row r="876" spans="11:11" ht="15.75" customHeight="1" x14ac:dyDescent="0.2">
      <c r="K876" s="2"/>
    </row>
    <row r="877" spans="11:11" ht="15.75" customHeight="1" x14ac:dyDescent="0.2">
      <c r="K877" s="2"/>
    </row>
    <row r="878" spans="11:11" ht="15.75" customHeight="1" x14ac:dyDescent="0.2">
      <c r="K878" s="2"/>
    </row>
    <row r="879" spans="11:11" ht="15.75" customHeight="1" x14ac:dyDescent="0.2">
      <c r="K879" s="2"/>
    </row>
    <row r="880" spans="11:11" ht="15.75" customHeight="1" x14ac:dyDescent="0.2">
      <c r="K880" s="2"/>
    </row>
    <row r="881" spans="11:11" ht="15.75" customHeight="1" x14ac:dyDescent="0.2">
      <c r="K881" s="2"/>
    </row>
    <row r="882" spans="11:11" ht="15.75" customHeight="1" x14ac:dyDescent="0.2">
      <c r="K882" s="2"/>
    </row>
    <row r="883" spans="11:11" ht="15.75" customHeight="1" x14ac:dyDescent="0.2">
      <c r="K883" s="2"/>
    </row>
    <row r="884" spans="11:11" ht="15.75" customHeight="1" x14ac:dyDescent="0.2">
      <c r="K884" s="2"/>
    </row>
    <row r="885" spans="11:11" ht="15.75" customHeight="1" x14ac:dyDescent="0.2">
      <c r="K885" s="2"/>
    </row>
    <row r="886" spans="11:11" ht="15.75" customHeight="1" x14ac:dyDescent="0.2">
      <c r="K886" s="2"/>
    </row>
    <row r="887" spans="11:11" ht="15.75" customHeight="1" x14ac:dyDescent="0.2">
      <c r="K887" s="2"/>
    </row>
    <row r="888" spans="11:11" ht="15.75" customHeight="1" x14ac:dyDescent="0.2">
      <c r="K888" s="2"/>
    </row>
    <row r="889" spans="11:11" ht="15.75" customHeight="1" x14ac:dyDescent="0.2">
      <c r="K889" s="2"/>
    </row>
    <row r="890" spans="11:11" ht="15.75" customHeight="1" x14ac:dyDescent="0.2">
      <c r="K890" s="2"/>
    </row>
    <row r="891" spans="11:11" ht="15.75" customHeight="1" x14ac:dyDescent="0.2">
      <c r="K891" s="2"/>
    </row>
    <row r="892" spans="11:11" ht="15.75" customHeight="1" x14ac:dyDescent="0.2">
      <c r="K892" s="2"/>
    </row>
    <row r="893" spans="11:11" ht="15.75" customHeight="1" x14ac:dyDescent="0.2">
      <c r="K893" s="2"/>
    </row>
    <row r="894" spans="11:11" ht="15.75" customHeight="1" x14ac:dyDescent="0.2">
      <c r="K894" s="2"/>
    </row>
    <row r="895" spans="11:11" ht="15.75" customHeight="1" x14ac:dyDescent="0.2">
      <c r="K895" s="2"/>
    </row>
    <row r="896" spans="11:11" ht="15.75" customHeight="1" x14ac:dyDescent="0.2">
      <c r="K896" s="2"/>
    </row>
    <row r="897" spans="11:11" ht="15.75" customHeight="1" x14ac:dyDescent="0.2">
      <c r="K897" s="2"/>
    </row>
    <row r="898" spans="11:11" ht="15.75" customHeight="1" x14ac:dyDescent="0.2">
      <c r="K898" s="2"/>
    </row>
    <row r="899" spans="11:11" ht="15.75" customHeight="1" x14ac:dyDescent="0.2">
      <c r="K899" s="2"/>
    </row>
    <row r="900" spans="11:11" ht="15.75" customHeight="1" x14ac:dyDescent="0.2">
      <c r="K900" s="2"/>
    </row>
    <row r="901" spans="11:11" ht="15.75" customHeight="1" x14ac:dyDescent="0.2">
      <c r="K901" s="2"/>
    </row>
    <row r="902" spans="11:11" ht="15.75" customHeight="1" x14ac:dyDescent="0.2">
      <c r="K902" s="2"/>
    </row>
    <row r="903" spans="11:11" ht="15.75" customHeight="1" x14ac:dyDescent="0.2">
      <c r="K903" s="2"/>
    </row>
    <row r="904" spans="11:11" ht="15.75" customHeight="1" x14ac:dyDescent="0.2">
      <c r="K904" s="2"/>
    </row>
    <row r="905" spans="11:11" ht="15.75" customHeight="1" x14ac:dyDescent="0.2">
      <c r="K905" s="2"/>
    </row>
    <row r="906" spans="11:11" ht="15.75" customHeight="1" x14ac:dyDescent="0.2">
      <c r="K906" s="2"/>
    </row>
    <row r="907" spans="11:11" ht="15.75" customHeight="1" x14ac:dyDescent="0.2">
      <c r="K907" s="2"/>
    </row>
    <row r="908" spans="11:11" ht="15.75" customHeight="1" x14ac:dyDescent="0.2">
      <c r="K908" s="2"/>
    </row>
    <row r="909" spans="11:11" ht="15.75" customHeight="1" x14ac:dyDescent="0.2">
      <c r="K909" s="2"/>
    </row>
    <row r="910" spans="11:11" ht="15.75" customHeight="1" x14ac:dyDescent="0.2">
      <c r="K910" s="2"/>
    </row>
    <row r="911" spans="11:11" ht="15.75" customHeight="1" x14ac:dyDescent="0.2">
      <c r="K911" s="2"/>
    </row>
    <row r="912" spans="11:11" ht="15.75" customHeight="1" x14ac:dyDescent="0.2">
      <c r="K912" s="2"/>
    </row>
    <row r="913" spans="11:11" ht="15.75" customHeight="1" x14ac:dyDescent="0.2">
      <c r="K913" s="2"/>
    </row>
    <row r="914" spans="11:11" ht="15.75" customHeight="1" x14ac:dyDescent="0.2">
      <c r="K914" s="2"/>
    </row>
    <row r="915" spans="11:11" ht="15.75" customHeight="1" x14ac:dyDescent="0.2">
      <c r="K915" s="2"/>
    </row>
    <row r="916" spans="11:11" ht="15.75" customHeight="1" x14ac:dyDescent="0.2">
      <c r="K916" s="2"/>
    </row>
    <row r="917" spans="11:11" ht="15.75" customHeight="1" x14ac:dyDescent="0.2">
      <c r="K917" s="2"/>
    </row>
    <row r="918" spans="11:11" ht="15.75" customHeight="1" x14ac:dyDescent="0.2">
      <c r="K918" s="2"/>
    </row>
    <row r="919" spans="11:11" ht="15.75" customHeight="1" x14ac:dyDescent="0.2">
      <c r="K919" s="2"/>
    </row>
    <row r="920" spans="11:11" ht="15.75" customHeight="1" x14ac:dyDescent="0.2">
      <c r="K920" s="2"/>
    </row>
    <row r="921" spans="11:11" ht="15.75" customHeight="1" x14ac:dyDescent="0.2">
      <c r="K921" s="2"/>
    </row>
    <row r="922" spans="11:11" ht="15.75" customHeight="1" x14ac:dyDescent="0.2">
      <c r="K922" s="2"/>
    </row>
    <row r="923" spans="11:11" ht="15.75" customHeight="1" x14ac:dyDescent="0.2">
      <c r="K923" s="2"/>
    </row>
    <row r="924" spans="11:11" ht="15.75" customHeight="1" x14ac:dyDescent="0.2">
      <c r="K924" s="2"/>
    </row>
    <row r="925" spans="11:11" ht="15.75" customHeight="1" x14ac:dyDescent="0.2">
      <c r="K925" s="2"/>
    </row>
    <row r="926" spans="11:11" ht="15.75" customHeight="1" x14ac:dyDescent="0.2">
      <c r="K926" s="2"/>
    </row>
    <row r="927" spans="11:11" ht="15.75" customHeight="1" x14ac:dyDescent="0.2">
      <c r="K927" s="2"/>
    </row>
    <row r="928" spans="11:11" ht="15.75" customHeight="1" x14ac:dyDescent="0.2">
      <c r="K928" s="2"/>
    </row>
    <row r="929" spans="11:11" ht="15.75" customHeight="1" x14ac:dyDescent="0.2">
      <c r="K929" s="2"/>
    </row>
    <row r="930" spans="11:11" ht="15.75" customHeight="1" x14ac:dyDescent="0.2">
      <c r="K930" s="2"/>
    </row>
    <row r="931" spans="11:11" ht="15.75" customHeight="1" x14ac:dyDescent="0.2">
      <c r="K931" s="2"/>
    </row>
    <row r="932" spans="11:11" ht="15.75" customHeight="1" x14ac:dyDescent="0.2">
      <c r="K932" s="2"/>
    </row>
    <row r="933" spans="11:11" ht="15.75" customHeight="1" x14ac:dyDescent="0.2">
      <c r="K933" s="2"/>
    </row>
    <row r="934" spans="11:11" ht="15.75" customHeight="1" x14ac:dyDescent="0.2">
      <c r="K934" s="2"/>
    </row>
    <row r="935" spans="11:11" ht="15.75" customHeight="1" x14ac:dyDescent="0.2">
      <c r="K935" s="2"/>
    </row>
    <row r="936" spans="11:11" ht="15.75" customHeight="1" x14ac:dyDescent="0.2">
      <c r="K936" s="2"/>
    </row>
    <row r="937" spans="11:11" ht="15.75" customHeight="1" x14ac:dyDescent="0.2">
      <c r="K937" s="2"/>
    </row>
    <row r="938" spans="11:11" ht="15.75" customHeight="1" x14ac:dyDescent="0.2">
      <c r="K938" s="2"/>
    </row>
    <row r="939" spans="11:11" ht="15.75" customHeight="1" x14ac:dyDescent="0.2">
      <c r="K939" s="2"/>
    </row>
    <row r="940" spans="11:11" ht="15.75" customHeight="1" x14ac:dyDescent="0.2">
      <c r="K940" s="2"/>
    </row>
    <row r="941" spans="11:11" ht="15.75" customHeight="1" x14ac:dyDescent="0.2">
      <c r="K941" s="2"/>
    </row>
    <row r="942" spans="11:11" ht="15.75" customHeight="1" x14ac:dyDescent="0.2">
      <c r="K942" s="2"/>
    </row>
    <row r="943" spans="11:11" ht="15.75" customHeight="1" x14ac:dyDescent="0.2">
      <c r="K943" s="2"/>
    </row>
    <row r="944" spans="11:11" ht="15.75" customHeight="1" x14ac:dyDescent="0.2">
      <c r="K944" s="2"/>
    </row>
    <row r="945" spans="11:11" ht="15.75" customHeight="1" x14ac:dyDescent="0.2">
      <c r="K945" s="2"/>
    </row>
    <row r="946" spans="11:11" ht="15.75" customHeight="1" x14ac:dyDescent="0.2">
      <c r="K946" s="2"/>
    </row>
    <row r="947" spans="11:11" ht="15.75" customHeight="1" x14ac:dyDescent="0.2">
      <c r="K947" s="2"/>
    </row>
    <row r="948" spans="11:11" ht="15.75" customHeight="1" x14ac:dyDescent="0.2">
      <c r="K948" s="2"/>
    </row>
    <row r="949" spans="11:11" ht="15.75" customHeight="1" x14ac:dyDescent="0.2">
      <c r="K949" s="2"/>
    </row>
    <row r="950" spans="11:11" ht="15.75" customHeight="1" x14ac:dyDescent="0.2">
      <c r="K950" s="2"/>
    </row>
    <row r="951" spans="11:11" ht="15.75" customHeight="1" x14ac:dyDescent="0.2">
      <c r="K951" s="2"/>
    </row>
    <row r="952" spans="11:11" ht="15.75" customHeight="1" x14ac:dyDescent="0.2">
      <c r="K952" s="2"/>
    </row>
    <row r="953" spans="11:11" ht="15.75" customHeight="1" x14ac:dyDescent="0.2">
      <c r="K953" s="2"/>
    </row>
    <row r="954" spans="11:11" ht="15.75" customHeight="1" x14ac:dyDescent="0.2">
      <c r="K954" s="2"/>
    </row>
    <row r="955" spans="11:11" ht="15.75" customHeight="1" x14ac:dyDescent="0.2">
      <c r="K955" s="2"/>
    </row>
    <row r="956" spans="11:11" ht="15.75" customHeight="1" x14ac:dyDescent="0.2">
      <c r="K956" s="2"/>
    </row>
    <row r="957" spans="11:11" ht="15.75" customHeight="1" x14ac:dyDescent="0.2">
      <c r="K957" s="2"/>
    </row>
    <row r="958" spans="11:11" ht="15.75" customHeight="1" x14ac:dyDescent="0.2">
      <c r="K958" s="2"/>
    </row>
    <row r="959" spans="11:11" ht="15.75" customHeight="1" x14ac:dyDescent="0.2">
      <c r="K959" s="2"/>
    </row>
    <row r="960" spans="11:11" ht="15.75" customHeight="1" x14ac:dyDescent="0.2">
      <c r="K960" s="2"/>
    </row>
    <row r="961" spans="11:11" ht="15.75" customHeight="1" x14ac:dyDescent="0.2">
      <c r="K961" s="2"/>
    </row>
    <row r="962" spans="11:11" ht="15.75" customHeight="1" x14ac:dyDescent="0.2">
      <c r="K962" s="2"/>
    </row>
    <row r="963" spans="11:11" ht="15.75" customHeight="1" x14ac:dyDescent="0.2">
      <c r="K963" s="2"/>
    </row>
    <row r="964" spans="11:11" ht="15.75" customHeight="1" x14ac:dyDescent="0.2">
      <c r="K964" s="2"/>
    </row>
    <row r="965" spans="11:11" ht="15.75" customHeight="1" x14ac:dyDescent="0.2">
      <c r="K965" s="2"/>
    </row>
    <row r="966" spans="11:11" ht="15.75" customHeight="1" x14ac:dyDescent="0.2">
      <c r="K966" s="2"/>
    </row>
    <row r="967" spans="11:11" ht="15.75" customHeight="1" x14ac:dyDescent="0.2">
      <c r="K967" s="2"/>
    </row>
    <row r="968" spans="11:11" ht="15.75" customHeight="1" x14ac:dyDescent="0.2">
      <c r="K968" s="2"/>
    </row>
    <row r="969" spans="11:11" ht="15.75" customHeight="1" x14ac:dyDescent="0.2">
      <c r="K969" s="2"/>
    </row>
    <row r="970" spans="11:11" ht="15.75" customHeight="1" x14ac:dyDescent="0.2">
      <c r="K970" s="2"/>
    </row>
    <row r="971" spans="11:11" ht="15.75" customHeight="1" x14ac:dyDescent="0.2">
      <c r="K971" s="2"/>
    </row>
    <row r="972" spans="11:11" ht="15.75" customHeight="1" x14ac:dyDescent="0.2">
      <c r="K972" s="2"/>
    </row>
    <row r="973" spans="11:11" ht="15.75" customHeight="1" x14ac:dyDescent="0.2">
      <c r="K973" s="2"/>
    </row>
    <row r="974" spans="11:11" ht="15.75" customHeight="1" x14ac:dyDescent="0.2">
      <c r="K974" s="2"/>
    </row>
    <row r="975" spans="11:11" ht="15.75" customHeight="1" x14ac:dyDescent="0.2">
      <c r="K975" s="2"/>
    </row>
    <row r="976" spans="11:11" ht="15.75" customHeight="1" x14ac:dyDescent="0.2">
      <c r="K976" s="2"/>
    </row>
    <row r="977" spans="11:11" ht="15.75" customHeight="1" x14ac:dyDescent="0.2">
      <c r="K977" s="2"/>
    </row>
    <row r="978" spans="11:11" ht="15.75" customHeight="1" x14ac:dyDescent="0.2">
      <c r="K978" s="2"/>
    </row>
    <row r="979" spans="11:11" ht="15.75" customHeight="1" x14ac:dyDescent="0.2">
      <c r="K979" s="2"/>
    </row>
    <row r="980" spans="11:11" ht="15.75" customHeight="1" x14ac:dyDescent="0.2">
      <c r="K980" s="2"/>
    </row>
    <row r="981" spans="11:11" ht="15.75" customHeight="1" x14ac:dyDescent="0.2">
      <c r="K981" s="2"/>
    </row>
    <row r="982" spans="11:11" ht="15.75" customHeight="1" x14ac:dyDescent="0.2">
      <c r="K982" s="2"/>
    </row>
    <row r="983" spans="11:11" ht="15.75" customHeight="1" x14ac:dyDescent="0.2">
      <c r="K983" s="2"/>
    </row>
    <row r="984" spans="11:11" ht="15.75" customHeight="1" x14ac:dyDescent="0.2">
      <c r="K984" s="2"/>
    </row>
    <row r="985" spans="11:11" ht="15.75" customHeight="1" x14ac:dyDescent="0.2">
      <c r="K985" s="2"/>
    </row>
    <row r="986" spans="11:11" ht="15.75" customHeight="1" x14ac:dyDescent="0.2">
      <c r="K986" s="2"/>
    </row>
    <row r="987" spans="11:11" ht="15.75" customHeight="1" x14ac:dyDescent="0.2">
      <c r="K987" s="2"/>
    </row>
    <row r="988" spans="11:11" ht="15.75" customHeight="1" x14ac:dyDescent="0.2">
      <c r="K988" s="2"/>
    </row>
    <row r="989" spans="11:11" ht="15.75" customHeight="1" x14ac:dyDescent="0.2">
      <c r="K989" s="2"/>
    </row>
    <row r="990" spans="11:11" ht="15.75" customHeight="1" x14ac:dyDescent="0.2">
      <c r="K990" s="2"/>
    </row>
    <row r="991" spans="11:11" ht="15.75" customHeight="1" x14ac:dyDescent="0.2">
      <c r="K991" s="2"/>
    </row>
    <row r="992" spans="11:11" ht="15.75" customHeight="1" x14ac:dyDescent="0.2">
      <c r="K992" s="2"/>
    </row>
    <row r="993" spans="11:11" ht="15.75" customHeight="1" x14ac:dyDescent="0.2">
      <c r="K993" s="2"/>
    </row>
    <row r="994" spans="11:11" ht="15.75" customHeight="1" x14ac:dyDescent="0.2">
      <c r="K994" s="2"/>
    </row>
    <row r="995" spans="11:11" ht="15.75" customHeight="1" x14ac:dyDescent="0.2">
      <c r="K995" s="2"/>
    </row>
    <row r="996" spans="11:11" ht="15.75" customHeight="1" x14ac:dyDescent="0.2">
      <c r="K996" s="2"/>
    </row>
    <row r="997" spans="11:11" ht="15.75" customHeight="1" x14ac:dyDescent="0.2">
      <c r="K997" s="2"/>
    </row>
    <row r="998" spans="11:11" ht="15.75" customHeight="1" x14ac:dyDescent="0.2">
      <c r="K998" s="2"/>
    </row>
    <row r="999" spans="11:11" ht="15.75" customHeight="1" x14ac:dyDescent="0.2">
      <c r="K999" s="2"/>
    </row>
    <row r="1000" spans="11:11" ht="15.75" customHeight="1" x14ac:dyDescent="0.2">
      <c r="K1000" s="2"/>
    </row>
    <row r="1001" spans="11:11" ht="15.75" customHeight="1" x14ac:dyDescent="0.2">
      <c r="K1001" s="2"/>
    </row>
    <row r="1002" spans="11:11" ht="15.75" customHeight="1" x14ac:dyDescent="0.2">
      <c r="K1002" s="2"/>
    </row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76A6-D133-844F-BED8-3FCE7D13DC75}">
  <dimension ref="A1:G41"/>
  <sheetViews>
    <sheetView workbookViewId="0">
      <selection activeCell="F6" sqref="F6"/>
    </sheetView>
  </sheetViews>
  <sheetFormatPr baseColWidth="10" defaultRowHeight="16" x14ac:dyDescent="0.2"/>
  <sheetData>
    <row r="1" spans="1:7" x14ac:dyDescent="0.2">
      <c r="A1" t="s">
        <v>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>
        <v>1</v>
      </c>
      <c r="B2" t="s">
        <v>15</v>
      </c>
      <c r="C2" t="s">
        <v>16</v>
      </c>
      <c r="D2" t="s">
        <v>17</v>
      </c>
      <c r="E2" t="s">
        <v>22</v>
      </c>
      <c r="F2">
        <v>6.666666666666643</v>
      </c>
      <c r="G2">
        <v>0.53571428571428559</v>
      </c>
    </row>
    <row r="3" spans="1:7" x14ac:dyDescent="0.2">
      <c r="A3">
        <v>2</v>
      </c>
      <c r="B3" t="s">
        <v>15</v>
      </c>
      <c r="C3" t="s">
        <v>16</v>
      </c>
      <c r="D3" t="s">
        <v>17</v>
      </c>
      <c r="E3" t="s">
        <v>23</v>
      </c>
      <c r="F3">
        <v>8.7873189476795588</v>
      </c>
      <c r="G3">
        <v>0.54817377555914792</v>
      </c>
    </row>
    <row r="4" spans="1:7" x14ac:dyDescent="0.2">
      <c r="A4">
        <v>3</v>
      </c>
      <c r="B4" t="s">
        <v>15</v>
      </c>
      <c r="C4" t="s">
        <v>16</v>
      </c>
      <c r="D4" t="s">
        <v>17</v>
      </c>
      <c r="E4" t="s">
        <v>24</v>
      </c>
      <c r="F4">
        <v>7.1154877007683393</v>
      </c>
      <c r="G4">
        <v>0.53830311119293084</v>
      </c>
    </row>
    <row r="5" spans="1:7" x14ac:dyDescent="0.2">
      <c r="A5">
        <v>4</v>
      </c>
      <c r="B5" t="s">
        <v>15</v>
      </c>
      <c r="C5" t="s">
        <v>16</v>
      </c>
      <c r="D5" t="s">
        <v>17</v>
      </c>
      <c r="E5" t="s">
        <v>25</v>
      </c>
      <c r="F5">
        <v>8.8133311577058144</v>
      </c>
      <c r="G5">
        <v>0.54833684933523041</v>
      </c>
    </row>
    <row r="6" spans="1:7" x14ac:dyDescent="0.2">
      <c r="A6">
        <v>5</v>
      </c>
      <c r="B6" t="s">
        <v>15</v>
      </c>
      <c r="C6" t="s">
        <v>16</v>
      </c>
      <c r="D6" t="s">
        <v>17</v>
      </c>
      <c r="E6" t="s">
        <v>26</v>
      </c>
      <c r="F6">
        <f>AVERAGE(F2:F5)</f>
        <v>7.8457011182050893</v>
      </c>
      <c r="G6">
        <f>AVERAGE(G2:G5)</f>
        <v>0.54263200545039869</v>
      </c>
    </row>
    <row r="7" spans="1:7" x14ac:dyDescent="0.2">
      <c r="A7">
        <v>6</v>
      </c>
      <c r="B7" t="s">
        <v>15</v>
      </c>
      <c r="C7" t="s">
        <v>16</v>
      </c>
      <c r="D7" t="s">
        <v>18</v>
      </c>
      <c r="E7" t="s">
        <v>22</v>
      </c>
      <c r="F7">
        <v>6.4912280701754632</v>
      </c>
      <c r="G7">
        <v>0.53471107544141261</v>
      </c>
    </row>
    <row r="8" spans="1:7" x14ac:dyDescent="0.2">
      <c r="A8">
        <v>7</v>
      </c>
      <c r="B8" t="s">
        <v>15</v>
      </c>
      <c r="C8" t="s">
        <v>16</v>
      </c>
      <c r="D8" t="s">
        <v>18</v>
      </c>
      <c r="E8" t="s">
        <v>23</v>
      </c>
      <c r="F8">
        <v>5.9495015043360073</v>
      </c>
      <c r="G8">
        <v>0.53162931839402416</v>
      </c>
    </row>
    <row r="9" spans="1:7" x14ac:dyDescent="0.2">
      <c r="A9">
        <v>8</v>
      </c>
      <c r="B9" t="s">
        <v>15</v>
      </c>
      <c r="C9" t="s">
        <v>16</v>
      </c>
      <c r="D9" t="s">
        <v>18</v>
      </c>
      <c r="E9" t="s">
        <v>24</v>
      </c>
      <c r="F9">
        <v>4.1128994416028837</v>
      </c>
      <c r="G9">
        <v>0.52144789221190135</v>
      </c>
    </row>
    <row r="10" spans="1:7" x14ac:dyDescent="0.2">
      <c r="A10">
        <v>9</v>
      </c>
      <c r="B10" t="s">
        <v>15</v>
      </c>
      <c r="C10" t="s">
        <v>16</v>
      </c>
      <c r="D10" t="s">
        <v>18</v>
      </c>
      <c r="E10" t="s">
        <v>25</v>
      </c>
      <c r="F10">
        <v>7.2380952380952346</v>
      </c>
      <c r="G10">
        <v>0.53901494189263977</v>
      </c>
    </row>
    <row r="11" spans="1:7" x14ac:dyDescent="0.2">
      <c r="A11">
        <v>10</v>
      </c>
      <c r="B11" t="s">
        <v>15</v>
      </c>
      <c r="C11" t="s">
        <v>16</v>
      </c>
      <c r="D11" t="s">
        <v>18</v>
      </c>
      <c r="E11" t="s">
        <v>26</v>
      </c>
      <c r="F11">
        <v>9.0945119324545765</v>
      </c>
      <c r="G11">
        <v>0.55002189370086962</v>
      </c>
    </row>
    <row r="12" spans="1:7" x14ac:dyDescent="0.2">
      <c r="A12">
        <v>11</v>
      </c>
      <c r="B12" t="s">
        <v>15</v>
      </c>
      <c r="C12" t="s">
        <v>19</v>
      </c>
      <c r="D12" t="s">
        <v>17</v>
      </c>
      <c r="E12" t="s">
        <v>22</v>
      </c>
      <c r="F12">
        <v>2.1127491694352099</v>
      </c>
      <c r="G12">
        <v>0.51079250831978951</v>
      </c>
    </row>
    <row r="13" spans="1:7" x14ac:dyDescent="0.2">
      <c r="A13">
        <v>12</v>
      </c>
      <c r="B13" t="s">
        <v>15</v>
      </c>
      <c r="C13" t="s">
        <v>19</v>
      </c>
      <c r="D13" t="s">
        <v>17</v>
      </c>
      <c r="E13" t="s">
        <v>23</v>
      </c>
      <c r="F13">
        <v>8.2125603864733741</v>
      </c>
      <c r="G13">
        <v>0.5451936872309896</v>
      </c>
    </row>
    <row r="14" spans="1:7" x14ac:dyDescent="0.2">
      <c r="A14">
        <v>13</v>
      </c>
      <c r="B14" t="s">
        <v>15</v>
      </c>
      <c r="C14" t="s">
        <v>19</v>
      </c>
      <c r="D14" t="s">
        <v>17</v>
      </c>
      <c r="E14" t="s">
        <v>24</v>
      </c>
      <c r="F14">
        <v>3.1017900080149881</v>
      </c>
      <c r="G14">
        <v>0.51600557705440486</v>
      </c>
    </row>
    <row r="15" spans="1:7" x14ac:dyDescent="0.2">
      <c r="A15">
        <v>14</v>
      </c>
      <c r="B15" t="s">
        <v>15</v>
      </c>
      <c r="C15" t="s">
        <v>19</v>
      </c>
      <c r="D15" t="s">
        <v>17</v>
      </c>
      <c r="E15" t="s">
        <v>25</v>
      </c>
      <c r="F15">
        <v>1.734779860964802</v>
      </c>
      <c r="G15">
        <v>0.50883020267469492</v>
      </c>
    </row>
    <row r="16" spans="1:7" x14ac:dyDescent="0.2">
      <c r="A16">
        <v>15</v>
      </c>
      <c r="B16" t="s">
        <v>15</v>
      </c>
      <c r="C16" t="s">
        <v>19</v>
      </c>
      <c r="D16" t="s">
        <v>17</v>
      </c>
      <c r="E16" t="s">
        <v>26</v>
      </c>
      <c r="F16">
        <v>1.5351260961713471</v>
      </c>
      <c r="G16">
        <v>0.50779651839075812</v>
      </c>
    </row>
    <row r="17" spans="1:7" x14ac:dyDescent="0.2">
      <c r="A17">
        <v>16</v>
      </c>
      <c r="B17" t="s">
        <v>15</v>
      </c>
      <c r="C17" t="s">
        <v>19</v>
      </c>
      <c r="D17" t="s">
        <v>18</v>
      </c>
      <c r="E17" t="s">
        <v>22</v>
      </c>
      <c r="F17">
        <v>1.941022769690091</v>
      </c>
      <c r="G17">
        <v>0.50989906832298093</v>
      </c>
    </row>
    <row r="18" spans="1:7" x14ac:dyDescent="0.2">
      <c r="A18">
        <v>17</v>
      </c>
      <c r="B18" t="s">
        <v>15</v>
      </c>
      <c r="C18" t="s">
        <v>19</v>
      </c>
      <c r="D18" t="s">
        <v>18</v>
      </c>
      <c r="E18" t="s">
        <v>23</v>
      </c>
      <c r="F18">
        <v>8.602016013726054</v>
      </c>
      <c r="G18">
        <v>0.54705819426615321</v>
      </c>
    </row>
    <row r="19" spans="1:7" x14ac:dyDescent="0.2">
      <c r="A19">
        <v>18</v>
      </c>
      <c r="B19" t="s">
        <v>15</v>
      </c>
      <c r="C19" t="s">
        <v>19</v>
      </c>
      <c r="D19" t="s">
        <v>18</v>
      </c>
      <c r="E19" t="s">
        <v>24</v>
      </c>
      <c r="F19">
        <v>2.9578684109272171</v>
      </c>
      <c r="G19">
        <v>0.5152451481103163</v>
      </c>
    </row>
    <row r="20" spans="1:7" x14ac:dyDescent="0.2">
      <c r="A20">
        <v>19</v>
      </c>
      <c r="B20" t="s">
        <v>15</v>
      </c>
      <c r="C20" t="s">
        <v>19</v>
      </c>
      <c r="D20" t="s">
        <v>18</v>
      </c>
      <c r="E20" t="s">
        <v>25</v>
      </c>
      <c r="F20">
        <v>1.417028316589511</v>
      </c>
      <c r="G20">
        <v>0.5071916709841362</v>
      </c>
    </row>
    <row r="21" spans="1:7" x14ac:dyDescent="0.2">
      <c r="A21">
        <v>20</v>
      </c>
      <c r="B21" t="s">
        <v>15</v>
      </c>
      <c r="C21" t="s">
        <v>19</v>
      </c>
      <c r="D21" t="s">
        <v>18</v>
      </c>
      <c r="E21" t="s">
        <v>26</v>
      </c>
      <c r="F21">
        <v>1.4847492423501449</v>
      </c>
      <c r="G21">
        <v>0.50753588516746384</v>
      </c>
    </row>
    <row r="22" spans="1:7" x14ac:dyDescent="0.2">
      <c r="A22">
        <v>21</v>
      </c>
      <c r="B22" t="s">
        <v>15</v>
      </c>
      <c r="C22" t="s">
        <v>20</v>
      </c>
      <c r="D22" t="s">
        <v>17</v>
      </c>
      <c r="E22" t="s">
        <v>22</v>
      </c>
      <c r="F22">
        <v>7.7939816074440689</v>
      </c>
      <c r="G22">
        <v>0.54226510496671776</v>
      </c>
    </row>
    <row r="23" spans="1:7" x14ac:dyDescent="0.2">
      <c r="A23">
        <v>22</v>
      </c>
      <c r="B23" t="s">
        <v>15</v>
      </c>
      <c r="C23" t="s">
        <v>20</v>
      </c>
      <c r="D23" t="s">
        <v>17</v>
      </c>
      <c r="E23" t="s">
        <v>23</v>
      </c>
      <c r="F23">
        <v>1.579814315663413</v>
      </c>
      <c r="G23">
        <v>0.50802586828815854</v>
      </c>
    </row>
    <row r="24" spans="1:7" x14ac:dyDescent="0.2">
      <c r="A24">
        <v>23</v>
      </c>
      <c r="B24" t="s">
        <v>15</v>
      </c>
      <c r="C24" t="s">
        <v>20</v>
      </c>
      <c r="D24" t="s">
        <v>17</v>
      </c>
      <c r="E24" t="s">
        <v>24</v>
      </c>
      <c r="F24">
        <v>5.3111305872041648</v>
      </c>
      <c r="G24">
        <v>0.52805474095796656</v>
      </c>
    </row>
    <row r="25" spans="1:7" x14ac:dyDescent="0.2">
      <c r="A25">
        <v>24</v>
      </c>
      <c r="B25" t="s">
        <v>15</v>
      </c>
      <c r="C25" t="s">
        <v>20</v>
      </c>
      <c r="D25" t="s">
        <v>17</v>
      </c>
      <c r="E25" t="s">
        <v>25</v>
      </c>
      <c r="F25">
        <v>10.01730103806235</v>
      </c>
      <c r="G25">
        <v>0.55566239316239363</v>
      </c>
    </row>
    <row r="26" spans="1:7" x14ac:dyDescent="0.2">
      <c r="A26">
        <v>25</v>
      </c>
      <c r="B26" t="s">
        <v>15</v>
      </c>
      <c r="C26" t="s">
        <v>20</v>
      </c>
      <c r="D26" t="s">
        <v>17</v>
      </c>
      <c r="E26" t="s">
        <v>26</v>
      </c>
      <c r="F26">
        <v>6.8653846153845608</v>
      </c>
      <c r="G26">
        <v>0.53685844141447703</v>
      </c>
    </row>
    <row r="27" spans="1:7" x14ac:dyDescent="0.2">
      <c r="A27">
        <v>26</v>
      </c>
      <c r="B27" t="s">
        <v>15</v>
      </c>
      <c r="C27" t="s">
        <v>20</v>
      </c>
      <c r="D27" t="s">
        <v>18</v>
      </c>
      <c r="E27" t="s">
        <v>22</v>
      </c>
      <c r="F27">
        <v>8.69747899159659</v>
      </c>
      <c r="G27">
        <v>0.54763104838709653</v>
      </c>
    </row>
    <row r="28" spans="1:7" x14ac:dyDescent="0.2">
      <c r="A28">
        <v>27</v>
      </c>
      <c r="B28" t="s">
        <v>15</v>
      </c>
      <c r="C28" t="s">
        <v>20</v>
      </c>
      <c r="D28" t="s">
        <v>18</v>
      </c>
      <c r="E28" t="s">
        <v>23</v>
      </c>
      <c r="F28">
        <v>2.0869565217391828</v>
      </c>
      <c r="G28">
        <v>0.51065759637188246</v>
      </c>
    </row>
    <row r="29" spans="1:7" x14ac:dyDescent="0.2">
      <c r="A29">
        <v>28</v>
      </c>
      <c r="B29" t="s">
        <v>15</v>
      </c>
      <c r="C29" t="s">
        <v>20</v>
      </c>
      <c r="D29" t="s">
        <v>18</v>
      </c>
      <c r="E29" t="s">
        <v>24</v>
      </c>
      <c r="F29">
        <v>9.4402909678722988</v>
      </c>
      <c r="G29">
        <v>0.55213620460257229</v>
      </c>
    </row>
    <row r="30" spans="1:7" x14ac:dyDescent="0.2">
      <c r="A30">
        <v>29</v>
      </c>
      <c r="B30" t="s">
        <v>15</v>
      </c>
      <c r="C30" t="s">
        <v>20</v>
      </c>
      <c r="D30" t="s">
        <v>18</v>
      </c>
      <c r="E30" t="s">
        <v>25</v>
      </c>
      <c r="F30">
        <v>8.744292543149081</v>
      </c>
      <c r="G30">
        <v>0.54792015050167242</v>
      </c>
    </row>
    <row r="31" spans="1:7" x14ac:dyDescent="0.2">
      <c r="A31">
        <v>30</v>
      </c>
      <c r="B31" t="s">
        <v>15</v>
      </c>
      <c r="C31" t="s">
        <v>20</v>
      </c>
      <c r="D31" t="s">
        <v>18</v>
      </c>
      <c r="E31" t="s">
        <v>26</v>
      </c>
      <c r="F31">
        <v>8.2499059973679216</v>
      </c>
      <c r="G31">
        <v>0.54496789503070908</v>
      </c>
    </row>
    <row r="32" spans="1:7" x14ac:dyDescent="0.2">
      <c r="A32">
        <v>31</v>
      </c>
      <c r="B32" t="s">
        <v>15</v>
      </c>
      <c r="C32" t="s">
        <v>21</v>
      </c>
      <c r="D32" t="s">
        <v>17</v>
      </c>
      <c r="E32" t="s">
        <v>22</v>
      </c>
      <c r="F32">
        <v>5.6485911749069757</v>
      </c>
      <c r="G32">
        <v>0.52993430874888037</v>
      </c>
    </row>
    <row r="33" spans="1:7" x14ac:dyDescent="0.2">
      <c r="A33">
        <v>32</v>
      </c>
      <c r="B33" t="s">
        <v>15</v>
      </c>
      <c r="C33" t="s">
        <v>21</v>
      </c>
      <c r="D33" t="s">
        <v>17</v>
      </c>
      <c r="E33" t="s">
        <v>23</v>
      </c>
      <c r="F33">
        <v>5.9707404015150116</v>
      </c>
      <c r="G33">
        <v>0.53174958703138586</v>
      </c>
    </row>
    <row r="34" spans="1:7" x14ac:dyDescent="0.2">
      <c r="A34">
        <v>33</v>
      </c>
      <c r="B34" t="s">
        <v>15</v>
      </c>
      <c r="C34" t="s">
        <v>21</v>
      </c>
      <c r="D34" t="s">
        <v>17</v>
      </c>
      <c r="E34" t="s">
        <v>24</v>
      </c>
      <c r="F34">
        <v>5.3642619838633632</v>
      </c>
      <c r="G34">
        <v>0.52834525702172785</v>
      </c>
    </row>
    <row r="35" spans="1:7" x14ac:dyDescent="0.2">
      <c r="A35">
        <v>34</v>
      </c>
      <c r="B35" t="s">
        <v>15</v>
      </c>
      <c r="C35" t="s">
        <v>21</v>
      </c>
      <c r="D35" t="s">
        <v>17</v>
      </c>
      <c r="E35" t="s">
        <v>25</v>
      </c>
      <c r="F35">
        <v>3.0162175967309648</v>
      </c>
      <c r="G35">
        <v>0.51555881394591085</v>
      </c>
    </row>
    <row r="36" spans="1:7" x14ac:dyDescent="0.2">
      <c r="A36">
        <v>35</v>
      </c>
      <c r="B36" t="s">
        <v>15</v>
      </c>
      <c r="C36" t="s">
        <v>21</v>
      </c>
      <c r="D36" t="s">
        <v>17</v>
      </c>
      <c r="E36" t="s">
        <v>26</v>
      </c>
      <c r="F36">
        <v>3.733890630442342</v>
      </c>
      <c r="G36">
        <v>0.51939412162670062</v>
      </c>
    </row>
    <row r="37" spans="1:7" x14ac:dyDescent="0.2">
      <c r="A37">
        <v>36</v>
      </c>
      <c r="B37" t="s">
        <v>15</v>
      </c>
      <c r="C37" t="s">
        <v>21</v>
      </c>
      <c r="D37" t="s">
        <v>18</v>
      </c>
      <c r="E37" t="s">
        <v>22</v>
      </c>
      <c r="F37">
        <v>7.6653129690120672</v>
      </c>
      <c r="G37">
        <v>0.54151133892513181</v>
      </c>
    </row>
    <row r="38" spans="1:7" x14ac:dyDescent="0.2">
      <c r="A38">
        <v>37</v>
      </c>
      <c r="B38" t="s">
        <v>15</v>
      </c>
      <c r="C38" t="s">
        <v>21</v>
      </c>
      <c r="D38" t="s">
        <v>18</v>
      </c>
      <c r="E38" t="s">
        <v>23</v>
      </c>
      <c r="F38">
        <v>4.4498587212155716</v>
      </c>
      <c r="G38">
        <v>0.52328576723498921</v>
      </c>
    </row>
    <row r="39" spans="1:7" x14ac:dyDescent="0.2">
      <c r="A39">
        <v>38</v>
      </c>
      <c r="B39" t="s">
        <v>15</v>
      </c>
      <c r="C39" t="s">
        <v>21</v>
      </c>
      <c r="D39" t="s">
        <v>18</v>
      </c>
      <c r="E39" t="s">
        <v>24</v>
      </c>
      <c r="F39">
        <v>6.3015372085920287</v>
      </c>
      <c r="G39">
        <v>0.53362708719851548</v>
      </c>
    </row>
    <row r="40" spans="1:7" x14ac:dyDescent="0.2">
      <c r="A40">
        <v>39</v>
      </c>
      <c r="B40" t="s">
        <v>15</v>
      </c>
      <c r="C40" t="s">
        <v>21</v>
      </c>
      <c r="D40" t="s">
        <v>18</v>
      </c>
      <c r="E40" t="s">
        <v>25</v>
      </c>
      <c r="F40">
        <v>5.3203997648442014</v>
      </c>
      <c r="G40">
        <v>0.52809691522953606</v>
      </c>
    </row>
    <row r="41" spans="1:7" x14ac:dyDescent="0.2">
      <c r="A41">
        <v>40</v>
      </c>
      <c r="B41" t="s">
        <v>15</v>
      </c>
      <c r="C41" t="s">
        <v>21</v>
      </c>
      <c r="D41" t="s">
        <v>18</v>
      </c>
      <c r="E41" t="s">
        <v>26</v>
      </c>
      <c r="F41">
        <v>4.9225931301402754</v>
      </c>
      <c r="G41">
        <v>0.52588975113727576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Results</vt:lpstr>
      <vt:lpstr>Results_inc_outliers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</dc:creator>
  <cp:lastModifiedBy>David C</cp:lastModifiedBy>
  <dcterms:created xsi:type="dcterms:W3CDTF">2025-05-27T15:20:20Z</dcterms:created>
  <dcterms:modified xsi:type="dcterms:W3CDTF">2025-06-19T14:28:48Z</dcterms:modified>
</cp:coreProperties>
</file>