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/>
  <mc:AlternateContent xmlns:mc="http://schemas.openxmlformats.org/markup-compatibility/2006">
    <mc:Choice Requires="x15">
      <x15ac:absPath xmlns:x15ac="http://schemas.microsoft.com/office/spreadsheetml/2010/11/ac" url="D:\Utilisateurs\psaba\Documents\Taf\Recherches\Radioelements\1_Serac\Cores\GDL\"/>
    </mc:Choice>
  </mc:AlternateContent>
  <xr:revisionPtr revIDLastSave="0" documentId="13_ncr:1_{7EEAE448-C6DC-4F43-AD49-E23F6165A7F1}" xr6:coauthVersionLast="36" xr6:coauthVersionMax="36" xr10:uidLastSave="{00000000-0000-0000-0000-000000000000}"/>
  <bookViews>
    <workbookView xWindow="0" yWindow="0" windowWidth="25200" windowHeight="11850" tabRatio="897" firstSheet="4" activeTab="37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30" r:id="rId23"/>
    <sheet name="24" sheetId="31" r:id="rId24"/>
    <sheet name="25" sheetId="32" r:id="rId25"/>
    <sheet name="26" sheetId="33" r:id="rId26"/>
    <sheet name="27" sheetId="34" r:id="rId27"/>
    <sheet name="28" sheetId="35" r:id="rId28"/>
    <sheet name="29" sheetId="37" r:id="rId29"/>
    <sheet name="30" sheetId="36" r:id="rId30"/>
    <sheet name="31" sheetId="38" r:id="rId31"/>
    <sheet name="32" sheetId="39" r:id="rId32"/>
    <sheet name="33" sheetId="40" r:id="rId33"/>
    <sheet name="34" sheetId="41" r:id="rId34"/>
    <sheet name="35" sheetId="42" r:id="rId35"/>
    <sheet name="36" sheetId="43" r:id="rId36"/>
    <sheet name="SYNTHESE" sheetId="13" r:id="rId37"/>
    <sheet name="Feuil1" sheetId="44" r:id="rId38"/>
    <sheet name="Feuil2" sheetId="45" r:id="rId39"/>
    <sheet name="metadat" sheetId="28" r:id="rId4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44" l="1"/>
  <c r="K36" i="44"/>
  <c r="J34" i="44"/>
  <c r="J33" i="44"/>
  <c r="K32" i="44"/>
  <c r="J30" i="44"/>
  <c r="J29" i="44"/>
  <c r="K28" i="44"/>
  <c r="J26" i="44"/>
  <c r="J25" i="44"/>
  <c r="K24" i="44"/>
  <c r="J22" i="44"/>
  <c r="J21" i="44"/>
  <c r="K20" i="44"/>
  <c r="J18" i="44"/>
  <c r="J17" i="44"/>
  <c r="K16" i="44"/>
  <c r="J14" i="44"/>
  <c r="J13" i="44"/>
  <c r="K12" i="44"/>
  <c r="J10" i="44"/>
  <c r="J9" i="44"/>
  <c r="K8" i="44"/>
  <c r="J6" i="44"/>
  <c r="J5" i="44"/>
  <c r="K4" i="44"/>
  <c r="N3" i="44"/>
  <c r="O3" i="44"/>
  <c r="N4" i="44"/>
  <c r="O4" i="44"/>
  <c r="N5" i="44"/>
  <c r="O5" i="44"/>
  <c r="N6" i="44"/>
  <c r="O6" i="44"/>
  <c r="N7" i="44"/>
  <c r="O7" i="44"/>
  <c r="N8" i="44"/>
  <c r="O8" i="44"/>
  <c r="N9" i="44"/>
  <c r="O9" i="44"/>
  <c r="N10" i="44"/>
  <c r="O10" i="44"/>
  <c r="N11" i="44"/>
  <c r="O11" i="44"/>
  <c r="N12" i="44"/>
  <c r="O12" i="44"/>
  <c r="N13" i="44"/>
  <c r="O13" i="44"/>
  <c r="N14" i="44"/>
  <c r="O14" i="44"/>
  <c r="N15" i="44"/>
  <c r="O15" i="44"/>
  <c r="N16" i="44"/>
  <c r="O16" i="44"/>
  <c r="N17" i="44"/>
  <c r="O17" i="44"/>
  <c r="N18" i="44"/>
  <c r="O18" i="44"/>
  <c r="N19" i="44"/>
  <c r="O19" i="44"/>
  <c r="N20" i="44"/>
  <c r="O20" i="44"/>
  <c r="N21" i="44"/>
  <c r="O21" i="44"/>
  <c r="N22" i="44"/>
  <c r="O22" i="44"/>
  <c r="N23" i="44"/>
  <c r="O23" i="44"/>
  <c r="N24" i="44"/>
  <c r="O24" i="44"/>
  <c r="N25" i="44"/>
  <c r="O25" i="44"/>
  <c r="N26" i="44"/>
  <c r="O26" i="44"/>
  <c r="N27" i="44"/>
  <c r="O27" i="44"/>
  <c r="N28" i="44"/>
  <c r="O28" i="44"/>
  <c r="N29" i="44"/>
  <c r="O29" i="44"/>
  <c r="N30" i="44"/>
  <c r="O30" i="44"/>
  <c r="N31" i="44"/>
  <c r="O31" i="44"/>
  <c r="N32" i="44"/>
  <c r="O32" i="44"/>
  <c r="N33" i="44"/>
  <c r="O33" i="44"/>
  <c r="N34" i="44"/>
  <c r="O34" i="44"/>
  <c r="N35" i="44"/>
  <c r="O35" i="44"/>
  <c r="N36" i="44"/>
  <c r="O36" i="44"/>
  <c r="N37" i="44"/>
  <c r="O37" i="44"/>
  <c r="O2" i="44"/>
  <c r="N2" i="44"/>
  <c r="G37" i="44"/>
  <c r="F37" i="44"/>
  <c r="G33" i="44"/>
  <c r="F33" i="44"/>
  <c r="G32" i="44"/>
  <c r="F32" i="44"/>
  <c r="G31" i="44"/>
  <c r="F31" i="44"/>
  <c r="G30" i="44"/>
  <c r="F30" i="44"/>
  <c r="G29" i="44"/>
  <c r="F29" i="44"/>
  <c r="G28" i="44"/>
  <c r="F28" i="44"/>
  <c r="G27" i="44"/>
  <c r="F27" i="44"/>
  <c r="G26" i="44"/>
  <c r="F26" i="44"/>
  <c r="G25" i="44"/>
  <c r="F25" i="44"/>
  <c r="G24" i="44"/>
  <c r="F24" i="44"/>
  <c r="G23" i="44"/>
  <c r="F23" i="44"/>
  <c r="G22" i="44"/>
  <c r="F22" i="44"/>
  <c r="G21" i="44"/>
  <c r="F21" i="44"/>
  <c r="G20" i="44"/>
  <c r="F20" i="44"/>
  <c r="G19" i="44"/>
  <c r="F19" i="44"/>
  <c r="G18" i="44"/>
  <c r="F18" i="44"/>
  <c r="G16" i="44"/>
  <c r="F16" i="44"/>
  <c r="G15" i="44"/>
  <c r="F15" i="44"/>
  <c r="G14" i="44"/>
  <c r="F14" i="44"/>
  <c r="G13" i="44"/>
  <c r="F13" i="44"/>
  <c r="G12" i="44"/>
  <c r="F12" i="44"/>
  <c r="G10" i="44"/>
  <c r="F10" i="44"/>
  <c r="G9" i="44"/>
  <c r="F9" i="44"/>
  <c r="G8" i="44"/>
  <c r="F8" i="44"/>
  <c r="G6" i="44"/>
  <c r="F6" i="44"/>
  <c r="G4" i="44"/>
  <c r="F4" i="44"/>
  <c r="G3" i="44"/>
  <c r="F3" i="44"/>
  <c r="G2" i="44"/>
  <c r="F2" i="44"/>
  <c r="J3" i="44"/>
  <c r="K3" i="44"/>
  <c r="J4" i="44"/>
  <c r="K5" i="44"/>
  <c r="K6" i="44"/>
  <c r="J7" i="44"/>
  <c r="K7" i="44"/>
  <c r="J8" i="44"/>
  <c r="K9" i="44"/>
  <c r="K10" i="44"/>
  <c r="J11" i="44"/>
  <c r="K11" i="44"/>
  <c r="J12" i="44"/>
  <c r="K13" i="44"/>
  <c r="K14" i="44"/>
  <c r="J15" i="44"/>
  <c r="K15" i="44"/>
  <c r="J16" i="44"/>
  <c r="K17" i="44"/>
  <c r="K18" i="44"/>
  <c r="J19" i="44"/>
  <c r="K19" i="44"/>
  <c r="J20" i="44"/>
  <c r="K21" i="44"/>
  <c r="K22" i="44"/>
  <c r="J23" i="44"/>
  <c r="K23" i="44"/>
  <c r="J24" i="44"/>
  <c r="K25" i="44"/>
  <c r="K26" i="44"/>
  <c r="J27" i="44"/>
  <c r="K27" i="44"/>
  <c r="J28" i="44"/>
  <c r="K29" i="44"/>
  <c r="K30" i="44"/>
  <c r="J31" i="44"/>
  <c r="K31" i="44"/>
  <c r="J32" i="44"/>
  <c r="K33" i="44"/>
  <c r="K34" i="44"/>
  <c r="J35" i="44"/>
  <c r="K35" i="44"/>
  <c r="J36" i="44"/>
  <c r="K37" i="44"/>
  <c r="K2" i="44"/>
  <c r="J2" i="44"/>
  <c r="H3" i="45"/>
  <c r="H4" i="45"/>
  <c r="H5" i="45"/>
  <c r="H6" i="45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2" i="45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2" i="45"/>
  <c r="C34" i="45"/>
  <c r="C3" i="45"/>
  <c r="C4" i="45"/>
  <c r="C5" i="45"/>
  <c r="C6" i="45"/>
  <c r="C7" i="45"/>
  <c r="C8" i="45"/>
  <c r="C9" i="45"/>
  <c r="C10" i="45"/>
  <c r="C11" i="45"/>
  <c r="C12" i="45"/>
  <c r="C13" i="45"/>
  <c r="C14" i="45"/>
  <c r="C15" i="45"/>
  <c r="C16" i="45"/>
  <c r="C17" i="45"/>
  <c r="C18" i="45"/>
  <c r="C19" i="45"/>
  <c r="C20" i="45"/>
  <c r="C21" i="45"/>
  <c r="C22" i="45"/>
  <c r="C23" i="45"/>
  <c r="C24" i="45"/>
  <c r="C25" i="45"/>
  <c r="C26" i="45"/>
  <c r="C27" i="45"/>
  <c r="C28" i="45"/>
  <c r="C29" i="45"/>
  <c r="C30" i="45"/>
  <c r="C31" i="45"/>
  <c r="C32" i="45"/>
  <c r="C33" i="45"/>
  <c r="C35" i="45"/>
  <c r="C36" i="45"/>
  <c r="C37" i="45"/>
  <c r="C2" i="45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2" i="13"/>
  <c r="T1" i="13" l="1"/>
  <c r="R37" i="13" s="1"/>
  <c r="P37" i="13"/>
  <c r="O37" i="13"/>
  <c r="N37" i="13"/>
  <c r="M37" i="13"/>
  <c r="L37" i="13"/>
  <c r="K37" i="13"/>
  <c r="H37" i="13"/>
  <c r="G37" i="13"/>
  <c r="I37" i="13" s="1"/>
  <c r="F37" i="13"/>
  <c r="E37" i="13"/>
  <c r="R36" i="13"/>
  <c r="P36" i="13"/>
  <c r="O36" i="13"/>
  <c r="N36" i="13"/>
  <c r="M36" i="13"/>
  <c r="L36" i="13"/>
  <c r="K36" i="13"/>
  <c r="H36" i="13"/>
  <c r="G36" i="13"/>
  <c r="F36" i="13"/>
  <c r="E36" i="13"/>
  <c r="R35" i="13"/>
  <c r="P35" i="13"/>
  <c r="O35" i="13"/>
  <c r="N35" i="13"/>
  <c r="M35" i="13"/>
  <c r="L35" i="13"/>
  <c r="K35" i="13"/>
  <c r="H35" i="13"/>
  <c r="G35" i="13"/>
  <c r="F35" i="13"/>
  <c r="J35" i="13" s="1"/>
  <c r="E35" i="13"/>
  <c r="R34" i="13"/>
  <c r="P34" i="13"/>
  <c r="O34" i="13"/>
  <c r="N34" i="13"/>
  <c r="M34" i="13"/>
  <c r="L34" i="13"/>
  <c r="K34" i="13"/>
  <c r="H34" i="13"/>
  <c r="G34" i="13"/>
  <c r="F34" i="13"/>
  <c r="E34" i="13"/>
  <c r="R33" i="13"/>
  <c r="P33" i="13"/>
  <c r="O33" i="13"/>
  <c r="N33" i="13"/>
  <c r="M33" i="13"/>
  <c r="L33" i="13"/>
  <c r="K33" i="13"/>
  <c r="H33" i="13"/>
  <c r="G33" i="13"/>
  <c r="F33" i="13"/>
  <c r="J33" i="13" s="1"/>
  <c r="E33" i="13"/>
  <c r="I33" i="13" s="1"/>
  <c r="R32" i="13"/>
  <c r="P32" i="13"/>
  <c r="O32" i="13"/>
  <c r="N32" i="13"/>
  <c r="M32" i="13"/>
  <c r="L32" i="13"/>
  <c r="K32" i="13"/>
  <c r="H32" i="13"/>
  <c r="G32" i="13"/>
  <c r="F32" i="13"/>
  <c r="J32" i="13" s="1"/>
  <c r="E32" i="13"/>
  <c r="I32" i="13" s="1"/>
  <c r="R31" i="13"/>
  <c r="P31" i="13"/>
  <c r="O31" i="13"/>
  <c r="N31" i="13"/>
  <c r="M31" i="13"/>
  <c r="L31" i="13"/>
  <c r="K31" i="13"/>
  <c r="H31" i="13"/>
  <c r="G31" i="13"/>
  <c r="F31" i="13"/>
  <c r="E31" i="13"/>
  <c r="R30" i="13"/>
  <c r="P30" i="13"/>
  <c r="O30" i="13"/>
  <c r="N30" i="13"/>
  <c r="M30" i="13"/>
  <c r="L30" i="13"/>
  <c r="K30" i="13"/>
  <c r="H30" i="13"/>
  <c r="G30" i="13"/>
  <c r="F30" i="13"/>
  <c r="E30" i="13"/>
  <c r="R29" i="13"/>
  <c r="P29" i="13"/>
  <c r="O29" i="13"/>
  <c r="N29" i="13"/>
  <c r="M29" i="13"/>
  <c r="L29" i="13"/>
  <c r="K29" i="13"/>
  <c r="H29" i="13"/>
  <c r="G29" i="13"/>
  <c r="I29" i="13" s="1"/>
  <c r="F29" i="13"/>
  <c r="J29" i="13" s="1"/>
  <c r="E29" i="13"/>
  <c r="J36" i="13"/>
  <c r="I36" i="13"/>
  <c r="I35" i="13"/>
  <c r="J34" i="13"/>
  <c r="I34" i="13"/>
  <c r="J31" i="13"/>
  <c r="I31" i="13"/>
  <c r="J30" i="13"/>
  <c r="I30" i="13"/>
  <c r="G2" i="43"/>
  <c r="G5" i="43" s="1"/>
  <c r="G2" i="39"/>
  <c r="G2" i="38"/>
  <c r="G2" i="36"/>
  <c r="G2" i="37"/>
  <c r="G2" i="35"/>
  <c r="G5" i="35" s="1"/>
  <c r="M16" i="43"/>
  <c r="L16" i="43"/>
  <c r="K16" i="43"/>
  <c r="J16" i="43"/>
  <c r="M15" i="43"/>
  <c r="L15" i="43"/>
  <c r="K15" i="43"/>
  <c r="J15" i="43"/>
  <c r="M14" i="43"/>
  <c r="L14" i="43"/>
  <c r="K14" i="43"/>
  <c r="J14" i="43"/>
  <c r="H14" i="43"/>
  <c r="H15" i="43" s="1"/>
  <c r="P13" i="43"/>
  <c r="N13" i="43"/>
  <c r="H13" i="43"/>
  <c r="P12" i="43"/>
  <c r="N12" i="43"/>
  <c r="H12" i="43"/>
  <c r="P11" i="43"/>
  <c r="N11" i="43"/>
  <c r="H11" i="43"/>
  <c r="P10" i="43"/>
  <c r="N10" i="43"/>
  <c r="H10" i="43"/>
  <c r="H16" i="43" s="1"/>
  <c r="P9" i="43"/>
  <c r="N9" i="43"/>
  <c r="N15" i="43" s="1"/>
  <c r="H9" i="43"/>
  <c r="P8" i="43"/>
  <c r="N8" i="43"/>
  <c r="H8" i="43"/>
  <c r="P7" i="43"/>
  <c r="N7" i="43"/>
  <c r="H7" i="43"/>
  <c r="P6" i="43"/>
  <c r="N6" i="43"/>
  <c r="H6" i="43"/>
  <c r="P5" i="43"/>
  <c r="N5" i="43"/>
  <c r="H5" i="43"/>
  <c r="P4" i="43"/>
  <c r="N4" i="43"/>
  <c r="H4" i="43"/>
  <c r="P3" i="43"/>
  <c r="N3" i="43"/>
  <c r="H3" i="43"/>
  <c r="P2" i="43"/>
  <c r="N2" i="43"/>
  <c r="Q2" i="43" s="1"/>
  <c r="R2" i="43" s="1"/>
  <c r="U2" i="43" s="1"/>
  <c r="G12" i="43"/>
  <c r="M16" i="42"/>
  <c r="L16" i="42"/>
  <c r="K16" i="42"/>
  <c r="P16" i="42" s="1"/>
  <c r="J16" i="42"/>
  <c r="M15" i="42"/>
  <c r="L15" i="42"/>
  <c r="K15" i="42"/>
  <c r="J15" i="42"/>
  <c r="M14" i="42"/>
  <c r="L14" i="42"/>
  <c r="K14" i="42"/>
  <c r="J14" i="42"/>
  <c r="H14" i="42"/>
  <c r="H15" i="42" s="1"/>
  <c r="G14" i="42"/>
  <c r="G15" i="42" s="1"/>
  <c r="P13" i="42"/>
  <c r="N13" i="42"/>
  <c r="H13" i="42"/>
  <c r="P12" i="42"/>
  <c r="N12" i="42"/>
  <c r="H12" i="42"/>
  <c r="P11" i="42"/>
  <c r="N11" i="42"/>
  <c r="N16" i="42" s="1"/>
  <c r="H11" i="42"/>
  <c r="P10" i="42"/>
  <c r="N10" i="42"/>
  <c r="H10" i="42"/>
  <c r="H16" i="42" s="1"/>
  <c r="P9" i="42"/>
  <c r="N9" i="42"/>
  <c r="N15" i="42" s="1"/>
  <c r="H9" i="42"/>
  <c r="P8" i="42"/>
  <c r="N8" i="42"/>
  <c r="H8" i="42"/>
  <c r="P7" i="42"/>
  <c r="N7" i="42"/>
  <c r="H7" i="42"/>
  <c r="P6" i="42"/>
  <c r="N6" i="42"/>
  <c r="H6" i="42"/>
  <c r="G6" i="42"/>
  <c r="Q6" i="42" s="1"/>
  <c r="R6" i="42" s="1"/>
  <c r="U6" i="42" s="1"/>
  <c r="P5" i="42"/>
  <c r="N5" i="42"/>
  <c r="H5" i="42"/>
  <c r="G5" i="42"/>
  <c r="Q5" i="42" s="1"/>
  <c r="R5" i="42" s="1"/>
  <c r="U5" i="42" s="1"/>
  <c r="P4" i="42"/>
  <c r="N4" i="42"/>
  <c r="N14" i="42" s="1"/>
  <c r="H4" i="42"/>
  <c r="P3" i="42"/>
  <c r="N3" i="42"/>
  <c r="H3" i="42"/>
  <c r="Q2" i="42"/>
  <c r="R2" i="42" s="1"/>
  <c r="U2" i="42" s="1"/>
  <c r="P2" i="42"/>
  <c r="N2" i="42"/>
  <c r="G12" i="42"/>
  <c r="M16" i="41"/>
  <c r="L16" i="41"/>
  <c r="K16" i="41"/>
  <c r="P16" i="41" s="1"/>
  <c r="J16" i="41"/>
  <c r="M15" i="41"/>
  <c r="L15" i="41"/>
  <c r="K15" i="41"/>
  <c r="J15" i="41"/>
  <c r="M14" i="41"/>
  <c r="L14" i="41"/>
  <c r="K14" i="41"/>
  <c r="J14" i="41"/>
  <c r="H14" i="41"/>
  <c r="H15" i="41" s="1"/>
  <c r="P13" i="41"/>
  <c r="N13" i="41"/>
  <c r="H13" i="41"/>
  <c r="P12" i="41"/>
  <c r="N12" i="41"/>
  <c r="H12" i="41"/>
  <c r="P11" i="41"/>
  <c r="N11" i="41"/>
  <c r="H11" i="41"/>
  <c r="P10" i="41"/>
  <c r="N10" i="41"/>
  <c r="H10" i="41"/>
  <c r="H16" i="41" s="1"/>
  <c r="P9" i="41"/>
  <c r="N9" i="41"/>
  <c r="N15" i="41" s="1"/>
  <c r="H9" i="41"/>
  <c r="P8" i="41"/>
  <c r="N8" i="41"/>
  <c r="H8" i="41"/>
  <c r="P7" i="41"/>
  <c r="N7" i="41"/>
  <c r="H7" i="41"/>
  <c r="P6" i="41"/>
  <c r="N6" i="41"/>
  <c r="H6" i="41"/>
  <c r="P5" i="41"/>
  <c r="N5" i="41"/>
  <c r="H5" i="41"/>
  <c r="G5" i="41"/>
  <c r="Q5" i="41" s="1"/>
  <c r="R5" i="41" s="1"/>
  <c r="U5" i="41" s="1"/>
  <c r="P4" i="41"/>
  <c r="N4" i="41"/>
  <c r="N14" i="41" s="1"/>
  <c r="H4" i="41"/>
  <c r="G4" i="41"/>
  <c r="Q4" i="41" s="1"/>
  <c r="R4" i="41" s="1"/>
  <c r="U4" i="41" s="1"/>
  <c r="P3" i="41"/>
  <c r="N3" i="41"/>
  <c r="H3" i="41"/>
  <c r="P2" i="41"/>
  <c r="N2" i="41"/>
  <c r="Q2" i="41" s="1"/>
  <c r="R2" i="41" s="1"/>
  <c r="U2" i="41" s="1"/>
  <c r="G12" i="41"/>
  <c r="M16" i="40"/>
  <c r="L16" i="40"/>
  <c r="K16" i="40"/>
  <c r="P16" i="40" s="1"/>
  <c r="J16" i="40"/>
  <c r="M15" i="40"/>
  <c r="L15" i="40"/>
  <c r="K15" i="40"/>
  <c r="J15" i="40"/>
  <c r="M14" i="40"/>
  <c r="L14" i="40"/>
  <c r="K14" i="40"/>
  <c r="J14" i="40"/>
  <c r="H14" i="40"/>
  <c r="H15" i="40" s="1"/>
  <c r="P13" i="40"/>
  <c r="N13" i="40"/>
  <c r="H13" i="40"/>
  <c r="P12" i="40"/>
  <c r="N12" i="40"/>
  <c r="H12" i="40"/>
  <c r="P11" i="40"/>
  <c r="N11" i="40"/>
  <c r="H11" i="40"/>
  <c r="P10" i="40"/>
  <c r="N10" i="40"/>
  <c r="H10" i="40"/>
  <c r="H16" i="40" s="1"/>
  <c r="P9" i="40"/>
  <c r="N9" i="40"/>
  <c r="N15" i="40" s="1"/>
  <c r="H9" i="40"/>
  <c r="P8" i="40"/>
  <c r="N8" i="40"/>
  <c r="H8" i="40"/>
  <c r="P7" i="40"/>
  <c r="N7" i="40"/>
  <c r="H7" i="40"/>
  <c r="P6" i="40"/>
  <c r="N6" i="40"/>
  <c r="H6" i="40"/>
  <c r="P5" i="40"/>
  <c r="N5" i="40"/>
  <c r="H5" i="40"/>
  <c r="G5" i="40"/>
  <c r="Q5" i="40" s="1"/>
  <c r="R5" i="40" s="1"/>
  <c r="U5" i="40" s="1"/>
  <c r="P4" i="40"/>
  <c r="N4" i="40"/>
  <c r="N14" i="40" s="1"/>
  <c r="H4" i="40"/>
  <c r="P3" i="40"/>
  <c r="N3" i="40"/>
  <c r="H3" i="40"/>
  <c r="P2" i="40"/>
  <c r="N2" i="40"/>
  <c r="Q2" i="40" s="1"/>
  <c r="R2" i="40" s="1"/>
  <c r="U2" i="40" s="1"/>
  <c r="G12" i="40"/>
  <c r="Q12" i="40" s="1"/>
  <c r="R12" i="40" s="1"/>
  <c r="U12" i="40" s="1"/>
  <c r="M16" i="39"/>
  <c r="L16" i="39"/>
  <c r="K16" i="39"/>
  <c r="P16" i="39" s="1"/>
  <c r="J16" i="39"/>
  <c r="H16" i="39"/>
  <c r="M15" i="39"/>
  <c r="L15" i="39"/>
  <c r="K15" i="39"/>
  <c r="P15" i="39" s="1"/>
  <c r="J15" i="39"/>
  <c r="M14" i="39"/>
  <c r="L14" i="39"/>
  <c r="K14" i="39"/>
  <c r="P14" i="39" s="1"/>
  <c r="J14" i="39"/>
  <c r="H14" i="39"/>
  <c r="H15" i="39" s="1"/>
  <c r="P13" i="39"/>
  <c r="N13" i="39"/>
  <c r="H13" i="39"/>
  <c r="P12" i="39"/>
  <c r="N12" i="39"/>
  <c r="H12" i="39"/>
  <c r="P11" i="39"/>
  <c r="N11" i="39"/>
  <c r="H11" i="39"/>
  <c r="P10" i="39"/>
  <c r="N10" i="39"/>
  <c r="H10" i="39"/>
  <c r="P9" i="39"/>
  <c r="N9" i="39"/>
  <c r="N15" i="39" s="1"/>
  <c r="H9" i="39"/>
  <c r="P8" i="39"/>
  <c r="N8" i="39"/>
  <c r="H8" i="39"/>
  <c r="P7" i="39"/>
  <c r="N7" i="39"/>
  <c r="H7" i="39"/>
  <c r="P6" i="39"/>
  <c r="N6" i="39"/>
  <c r="H6" i="39"/>
  <c r="P5" i="39"/>
  <c r="N5" i="39"/>
  <c r="H5" i="39"/>
  <c r="G5" i="39"/>
  <c r="P4" i="39"/>
  <c r="N4" i="39"/>
  <c r="H4" i="39"/>
  <c r="P3" i="39"/>
  <c r="N3" i="39"/>
  <c r="H3" i="39"/>
  <c r="P2" i="39"/>
  <c r="N2" i="39"/>
  <c r="Q2" i="39" s="1"/>
  <c r="R2" i="39" s="1"/>
  <c r="U2" i="39" s="1"/>
  <c r="G12" i="39"/>
  <c r="Q12" i="39" s="1"/>
  <c r="R12" i="39" s="1"/>
  <c r="U12" i="39" s="1"/>
  <c r="M16" i="38"/>
  <c r="L16" i="38"/>
  <c r="K16" i="38"/>
  <c r="P16" i="38" s="1"/>
  <c r="J16" i="38"/>
  <c r="H16" i="38"/>
  <c r="M15" i="38"/>
  <c r="L15" i="38"/>
  <c r="K15" i="38"/>
  <c r="J15" i="38"/>
  <c r="M14" i="38"/>
  <c r="L14" i="38"/>
  <c r="K14" i="38"/>
  <c r="J14" i="38"/>
  <c r="H14" i="38"/>
  <c r="H15" i="38" s="1"/>
  <c r="G14" i="38"/>
  <c r="G15" i="38" s="1"/>
  <c r="P13" i="38"/>
  <c r="N13" i="38"/>
  <c r="H13" i="38"/>
  <c r="P12" i="38"/>
  <c r="N12" i="38"/>
  <c r="H12" i="38"/>
  <c r="P11" i="38"/>
  <c r="N11" i="38"/>
  <c r="H11" i="38"/>
  <c r="P10" i="38"/>
  <c r="N10" i="38"/>
  <c r="H10" i="38"/>
  <c r="P9" i="38"/>
  <c r="N9" i="38"/>
  <c r="N15" i="38" s="1"/>
  <c r="H9" i="38"/>
  <c r="P8" i="38"/>
  <c r="N8" i="38"/>
  <c r="H8" i="38"/>
  <c r="P7" i="38"/>
  <c r="N7" i="38"/>
  <c r="H7" i="38"/>
  <c r="P6" i="38"/>
  <c r="N6" i="38"/>
  <c r="H6" i="38"/>
  <c r="G6" i="38"/>
  <c r="Q6" i="38" s="1"/>
  <c r="R6" i="38" s="1"/>
  <c r="U6" i="38" s="1"/>
  <c r="P5" i="38"/>
  <c r="N5" i="38"/>
  <c r="H5" i="38"/>
  <c r="G5" i="38"/>
  <c r="Q5" i="38" s="1"/>
  <c r="R5" i="38" s="1"/>
  <c r="U5" i="38" s="1"/>
  <c r="P4" i="38"/>
  <c r="N4" i="38"/>
  <c r="N14" i="38" s="1"/>
  <c r="H4" i="38"/>
  <c r="P3" i="38"/>
  <c r="N3" i="38"/>
  <c r="H3" i="38"/>
  <c r="Q2" i="38"/>
  <c r="R2" i="38" s="1"/>
  <c r="U2" i="38" s="1"/>
  <c r="P2" i="38"/>
  <c r="N2" i="38"/>
  <c r="G12" i="38"/>
  <c r="M16" i="37"/>
  <c r="L16" i="37"/>
  <c r="K16" i="37"/>
  <c r="P16" i="37" s="1"/>
  <c r="J16" i="37"/>
  <c r="H16" i="37"/>
  <c r="M15" i="37"/>
  <c r="L15" i="37"/>
  <c r="K15" i="37"/>
  <c r="P15" i="37" s="1"/>
  <c r="J15" i="37"/>
  <c r="M14" i="37"/>
  <c r="L14" i="37"/>
  <c r="K14" i="37"/>
  <c r="J14" i="37"/>
  <c r="H14" i="37"/>
  <c r="H15" i="37" s="1"/>
  <c r="P13" i="37"/>
  <c r="N13" i="37"/>
  <c r="H13" i="37"/>
  <c r="P12" i="37"/>
  <c r="N12" i="37"/>
  <c r="H12" i="37"/>
  <c r="P11" i="37"/>
  <c r="N11" i="37"/>
  <c r="H11" i="37"/>
  <c r="P10" i="37"/>
  <c r="N10" i="37"/>
  <c r="H10" i="37"/>
  <c r="P9" i="37"/>
  <c r="N9" i="37"/>
  <c r="N15" i="37" s="1"/>
  <c r="H9" i="37"/>
  <c r="P8" i="37"/>
  <c r="N8" i="37"/>
  <c r="H8" i="37"/>
  <c r="P7" i="37"/>
  <c r="N7" i="37"/>
  <c r="H7" i="37"/>
  <c r="P6" i="37"/>
  <c r="N6" i="37"/>
  <c r="H6" i="37"/>
  <c r="P5" i="37"/>
  <c r="N5" i="37"/>
  <c r="H5" i="37"/>
  <c r="G5" i="37"/>
  <c r="P4" i="37"/>
  <c r="N4" i="37"/>
  <c r="H4" i="37"/>
  <c r="P3" i="37"/>
  <c r="N3" i="37"/>
  <c r="H3" i="37"/>
  <c r="P2" i="37"/>
  <c r="N2" i="37"/>
  <c r="Q2" i="37" s="1"/>
  <c r="R2" i="37" s="1"/>
  <c r="U2" i="37" s="1"/>
  <c r="G12" i="37"/>
  <c r="Q12" i="37" s="1"/>
  <c r="M16" i="36"/>
  <c r="L16" i="36"/>
  <c r="K16" i="36"/>
  <c r="P16" i="36" s="1"/>
  <c r="J16" i="36"/>
  <c r="M15" i="36"/>
  <c r="L15" i="36"/>
  <c r="K15" i="36"/>
  <c r="P15" i="36" s="1"/>
  <c r="J15" i="36"/>
  <c r="M14" i="36"/>
  <c r="L14" i="36"/>
  <c r="K14" i="36"/>
  <c r="J14" i="36"/>
  <c r="H14" i="36"/>
  <c r="H15" i="36" s="1"/>
  <c r="G14" i="36"/>
  <c r="G15" i="36" s="1"/>
  <c r="P13" i="36"/>
  <c r="N13" i="36"/>
  <c r="H13" i="36"/>
  <c r="P12" i="36"/>
  <c r="N12" i="36"/>
  <c r="H12" i="36"/>
  <c r="P11" i="36"/>
  <c r="N11" i="36"/>
  <c r="H11" i="36"/>
  <c r="P10" i="36"/>
  <c r="N10" i="36"/>
  <c r="H10" i="36"/>
  <c r="H16" i="36" s="1"/>
  <c r="P9" i="36"/>
  <c r="N9" i="36"/>
  <c r="N15" i="36" s="1"/>
  <c r="H9" i="36"/>
  <c r="P8" i="36"/>
  <c r="N8" i="36"/>
  <c r="H8" i="36"/>
  <c r="P7" i="36"/>
  <c r="N7" i="36"/>
  <c r="H7" i="36"/>
  <c r="P6" i="36"/>
  <c r="N6" i="36"/>
  <c r="H6" i="36"/>
  <c r="G6" i="36"/>
  <c r="Q6" i="36" s="1"/>
  <c r="R6" i="36" s="1"/>
  <c r="U6" i="36" s="1"/>
  <c r="P5" i="36"/>
  <c r="N5" i="36"/>
  <c r="H5" i="36"/>
  <c r="G5" i="36"/>
  <c r="P4" i="36"/>
  <c r="N4" i="36"/>
  <c r="H4" i="36"/>
  <c r="P3" i="36"/>
  <c r="N3" i="36"/>
  <c r="H3" i="36"/>
  <c r="P2" i="36"/>
  <c r="N2" i="36"/>
  <c r="Q2" i="36" s="1"/>
  <c r="R2" i="36" s="1"/>
  <c r="U2" i="36" s="1"/>
  <c r="G12" i="36"/>
  <c r="M16" i="35"/>
  <c r="L16" i="35"/>
  <c r="K16" i="35"/>
  <c r="J16" i="35"/>
  <c r="M15" i="35"/>
  <c r="L15" i="35"/>
  <c r="K15" i="35"/>
  <c r="J15" i="35"/>
  <c r="M14" i="35"/>
  <c r="L14" i="35"/>
  <c r="K14" i="35"/>
  <c r="P14" i="35" s="1"/>
  <c r="J14" i="35"/>
  <c r="H14" i="35"/>
  <c r="H15" i="35" s="1"/>
  <c r="P13" i="35"/>
  <c r="N13" i="35"/>
  <c r="H13" i="35"/>
  <c r="P12" i="35"/>
  <c r="N12" i="35"/>
  <c r="H12" i="35"/>
  <c r="P11" i="35"/>
  <c r="N11" i="35"/>
  <c r="H11" i="35"/>
  <c r="P10" i="35"/>
  <c r="N10" i="35"/>
  <c r="H10" i="35"/>
  <c r="H16" i="35" s="1"/>
  <c r="P9" i="35"/>
  <c r="N9" i="35"/>
  <c r="H9" i="35"/>
  <c r="P8" i="35"/>
  <c r="N8" i="35"/>
  <c r="H8" i="35"/>
  <c r="P7" i="35"/>
  <c r="N7" i="35"/>
  <c r="H7" i="35"/>
  <c r="P6" i="35"/>
  <c r="N6" i="35"/>
  <c r="H6" i="35"/>
  <c r="P5" i="35"/>
  <c r="N5" i="35"/>
  <c r="H5" i="35"/>
  <c r="P4" i="35"/>
  <c r="N4" i="35"/>
  <c r="H4" i="35"/>
  <c r="P3" i="35"/>
  <c r="N3" i="35"/>
  <c r="H3" i="35"/>
  <c r="P2" i="35"/>
  <c r="N2" i="35"/>
  <c r="G12" i="35"/>
  <c r="Q12" i="35" s="1"/>
  <c r="R12" i="35" s="1"/>
  <c r="U12" i="35" s="1"/>
  <c r="G2" i="19"/>
  <c r="G2" i="15"/>
  <c r="G2" i="12"/>
  <c r="G2" i="8"/>
  <c r="G2" i="2"/>
  <c r="J37" i="13" l="1"/>
  <c r="N14" i="43"/>
  <c r="Q12" i="43"/>
  <c r="R12" i="43" s="1"/>
  <c r="U12" i="43" s="1"/>
  <c r="P16" i="43"/>
  <c r="Q5" i="43"/>
  <c r="R5" i="43" s="1"/>
  <c r="U5" i="43" s="1"/>
  <c r="P14" i="43"/>
  <c r="P15" i="43"/>
  <c r="P14" i="42"/>
  <c r="P15" i="42"/>
  <c r="Q14" i="42"/>
  <c r="R14" i="42" s="1"/>
  <c r="U14" i="42" s="1"/>
  <c r="T4" i="41"/>
  <c r="W4" i="41" s="1"/>
  <c r="T5" i="41"/>
  <c r="W5" i="41" s="1"/>
  <c r="Q12" i="41"/>
  <c r="R12" i="41" s="1"/>
  <c r="U12" i="41" s="1"/>
  <c r="P14" i="41"/>
  <c r="P15" i="41"/>
  <c r="P14" i="40"/>
  <c r="P15" i="40"/>
  <c r="T5" i="40"/>
  <c r="W5" i="40" s="1"/>
  <c r="N14" i="39"/>
  <c r="Q5" i="39"/>
  <c r="R5" i="39" s="1"/>
  <c r="U5" i="39" s="1"/>
  <c r="P15" i="38"/>
  <c r="P14" i="38"/>
  <c r="Q14" i="38"/>
  <c r="R14" i="38" s="1"/>
  <c r="U14" i="38" s="1"/>
  <c r="T6" i="38"/>
  <c r="T2" i="38"/>
  <c r="W2" i="38" s="1"/>
  <c r="N14" i="36"/>
  <c r="Q14" i="36" s="1"/>
  <c r="R14" i="36" s="1"/>
  <c r="U14" i="36" s="1"/>
  <c r="Q5" i="36"/>
  <c r="R5" i="36" s="1"/>
  <c r="U5" i="36" s="1"/>
  <c r="N16" i="36"/>
  <c r="P14" i="36"/>
  <c r="T14" i="36" s="1"/>
  <c r="W14" i="36" s="1"/>
  <c r="R12" i="37"/>
  <c r="U12" i="37" s="1"/>
  <c r="Q5" i="37"/>
  <c r="R5" i="37" s="1"/>
  <c r="U5" i="37" s="1"/>
  <c r="N14" i="37"/>
  <c r="P14" i="37"/>
  <c r="T2" i="37"/>
  <c r="W2" i="37" s="1"/>
  <c r="T5" i="37"/>
  <c r="W5" i="37" s="1"/>
  <c r="N15" i="35"/>
  <c r="P15" i="35"/>
  <c r="P16" i="35"/>
  <c r="N14" i="35"/>
  <c r="Q5" i="35"/>
  <c r="R5" i="35"/>
  <c r="U5" i="35" s="1"/>
  <c r="Q2" i="35"/>
  <c r="R2" i="35" s="1"/>
  <c r="U2" i="35" s="1"/>
  <c r="T12" i="43"/>
  <c r="W12" i="43" s="1"/>
  <c r="T2" i="43"/>
  <c r="W2" i="43" s="1"/>
  <c r="G6" i="43"/>
  <c r="Q6" i="43" s="1"/>
  <c r="R6" i="43" s="1"/>
  <c r="G14" i="43"/>
  <c r="G15" i="43" s="1"/>
  <c r="Q15" i="43" s="1"/>
  <c r="R15" i="43" s="1"/>
  <c r="U15" i="43" s="1"/>
  <c r="N16" i="43"/>
  <c r="G3" i="43"/>
  <c r="G7" i="43"/>
  <c r="Q7" i="43" s="1"/>
  <c r="R7" i="43" s="1"/>
  <c r="G4" i="43"/>
  <c r="G8" i="43"/>
  <c r="Q8" i="43" s="1"/>
  <c r="R8" i="43" s="1"/>
  <c r="U8" i="43" s="1"/>
  <c r="T5" i="42"/>
  <c r="W5" i="42" s="1"/>
  <c r="T6" i="42"/>
  <c r="W6" i="42" s="1"/>
  <c r="Q15" i="42"/>
  <c r="R15" i="42" s="1"/>
  <c r="U15" i="42" s="1"/>
  <c r="T2" i="42"/>
  <c r="W2" i="42" s="1"/>
  <c r="Q12" i="42"/>
  <c r="R12" i="42" s="1"/>
  <c r="U12" i="42" s="1"/>
  <c r="T14" i="42"/>
  <c r="W14" i="42" s="1"/>
  <c r="G3" i="42"/>
  <c r="Q3" i="42" s="1"/>
  <c r="R3" i="42" s="1"/>
  <c r="G7" i="42"/>
  <c r="Q7" i="42" s="1"/>
  <c r="R7" i="42" s="1"/>
  <c r="G4" i="42"/>
  <c r="G10" i="42" s="1"/>
  <c r="G8" i="42"/>
  <c r="Q8" i="42" s="1"/>
  <c r="R8" i="42" s="1"/>
  <c r="U8" i="42" s="1"/>
  <c r="T12" i="41"/>
  <c r="W12" i="41" s="1"/>
  <c r="T2" i="41"/>
  <c r="W2" i="41" s="1"/>
  <c r="Q6" i="41"/>
  <c r="R6" i="41" s="1"/>
  <c r="U6" i="41" s="1"/>
  <c r="G6" i="41"/>
  <c r="G10" i="41"/>
  <c r="G16" i="41" s="1"/>
  <c r="G14" i="41"/>
  <c r="G15" i="41" s="1"/>
  <c r="Q15" i="41" s="1"/>
  <c r="R15" i="41" s="1"/>
  <c r="N16" i="41"/>
  <c r="G3" i="41"/>
  <c r="G7" i="41"/>
  <c r="Q7" i="41" s="1"/>
  <c r="R7" i="41" s="1"/>
  <c r="G8" i="41"/>
  <c r="Q8" i="41" s="1"/>
  <c r="R8" i="41" s="1"/>
  <c r="U8" i="41" s="1"/>
  <c r="T12" i="40"/>
  <c r="W12" i="40" s="1"/>
  <c r="T2" i="40"/>
  <c r="W2" i="40" s="1"/>
  <c r="G6" i="40"/>
  <c r="Q6" i="40" s="1"/>
  <c r="R6" i="40" s="1"/>
  <c r="G14" i="40"/>
  <c r="G15" i="40" s="1"/>
  <c r="Q15" i="40" s="1"/>
  <c r="R15" i="40" s="1"/>
  <c r="N16" i="40"/>
  <c r="G3" i="40"/>
  <c r="G7" i="40"/>
  <c r="Q7" i="40" s="1"/>
  <c r="R7" i="40" s="1"/>
  <c r="G4" i="40"/>
  <c r="G8" i="40"/>
  <c r="Q8" i="40" s="1"/>
  <c r="R8" i="40" s="1"/>
  <c r="U8" i="40" s="1"/>
  <c r="T12" i="39"/>
  <c r="W12" i="39" s="1"/>
  <c r="T2" i="39"/>
  <c r="W2" i="39" s="1"/>
  <c r="G6" i="39"/>
  <c r="Q6" i="39" s="1"/>
  <c r="R6" i="39" s="1"/>
  <c r="U6" i="39" s="1"/>
  <c r="G14" i="39"/>
  <c r="G15" i="39" s="1"/>
  <c r="Q15" i="39" s="1"/>
  <c r="R15" i="39" s="1"/>
  <c r="N16" i="39"/>
  <c r="G3" i="39"/>
  <c r="G7" i="39"/>
  <c r="Q7" i="39" s="1"/>
  <c r="R7" i="39" s="1"/>
  <c r="G4" i="39"/>
  <c r="G8" i="39"/>
  <c r="Q8" i="39" s="1"/>
  <c r="R8" i="39" s="1"/>
  <c r="U8" i="39" s="1"/>
  <c r="W6" i="38"/>
  <c r="T5" i="38"/>
  <c r="W5" i="38" s="1"/>
  <c r="Q15" i="38"/>
  <c r="R15" i="38" s="1"/>
  <c r="U15" i="38" s="1"/>
  <c r="Q12" i="38"/>
  <c r="R12" i="38" s="1"/>
  <c r="U12" i="38" s="1"/>
  <c r="T14" i="38"/>
  <c r="W14" i="38" s="1"/>
  <c r="T12" i="38"/>
  <c r="W12" i="38" s="1"/>
  <c r="N16" i="38"/>
  <c r="G3" i="38"/>
  <c r="G7" i="38"/>
  <c r="Q7" i="38" s="1"/>
  <c r="R7" i="38" s="1"/>
  <c r="G4" i="38"/>
  <c r="G10" i="38" s="1"/>
  <c r="Q4" i="38"/>
  <c r="R4" i="38" s="1"/>
  <c r="U4" i="38" s="1"/>
  <c r="G8" i="38"/>
  <c r="Q8" i="38" s="1"/>
  <c r="R8" i="38" s="1"/>
  <c r="T12" i="37"/>
  <c r="W12" i="37" s="1"/>
  <c r="G6" i="37"/>
  <c r="Q6" i="37" s="1"/>
  <c r="R6" i="37" s="1"/>
  <c r="G14" i="37"/>
  <c r="G15" i="37" s="1"/>
  <c r="Q15" i="37" s="1"/>
  <c r="R15" i="37" s="1"/>
  <c r="N16" i="37"/>
  <c r="G3" i="37"/>
  <c r="Q3" i="37" s="1"/>
  <c r="R3" i="37" s="1"/>
  <c r="U3" i="37" s="1"/>
  <c r="G7" i="37"/>
  <c r="Q7" i="37" s="1"/>
  <c r="R7" i="37" s="1"/>
  <c r="G4" i="37"/>
  <c r="G8" i="37"/>
  <c r="Q8" i="37" s="1"/>
  <c r="R8" i="37" s="1"/>
  <c r="U8" i="37" s="1"/>
  <c r="T5" i="36"/>
  <c r="W5" i="36" s="1"/>
  <c r="T6" i="36"/>
  <c r="W6" i="36" s="1"/>
  <c r="Q15" i="36"/>
  <c r="R15" i="36" s="1"/>
  <c r="U15" i="36" s="1"/>
  <c r="T2" i="36"/>
  <c r="W2" i="36" s="1"/>
  <c r="Q12" i="36"/>
  <c r="R12" i="36" s="1"/>
  <c r="U12" i="36" s="1"/>
  <c r="G3" i="36"/>
  <c r="Q3" i="36" s="1"/>
  <c r="R3" i="36" s="1"/>
  <c r="U3" i="36" s="1"/>
  <c r="G7" i="36"/>
  <c r="Q7" i="36" s="1"/>
  <c r="R7" i="36" s="1"/>
  <c r="U7" i="36" s="1"/>
  <c r="G4" i="36"/>
  <c r="G10" i="36" s="1"/>
  <c r="G8" i="36"/>
  <c r="Q8" i="36" s="1"/>
  <c r="R8" i="36" s="1"/>
  <c r="T12" i="35"/>
  <c r="W12" i="35" s="1"/>
  <c r="T2" i="35"/>
  <c r="W2" i="35" s="1"/>
  <c r="G6" i="35"/>
  <c r="Q6" i="35" s="1"/>
  <c r="R6" i="35" s="1"/>
  <c r="G14" i="35"/>
  <c r="G15" i="35" s="1"/>
  <c r="Q15" i="35" s="1"/>
  <c r="R15" i="35" s="1"/>
  <c r="N16" i="35"/>
  <c r="G3" i="35"/>
  <c r="G7" i="35"/>
  <c r="Q7" i="35" s="1"/>
  <c r="R7" i="35" s="1"/>
  <c r="G4" i="35"/>
  <c r="G8" i="35"/>
  <c r="Q8" i="35" s="1"/>
  <c r="R8" i="35" s="1"/>
  <c r="U8" i="35" s="1"/>
  <c r="R28" i="13"/>
  <c r="P28" i="13"/>
  <c r="O28" i="13"/>
  <c r="N28" i="13"/>
  <c r="M28" i="13"/>
  <c r="L28" i="13"/>
  <c r="K28" i="13"/>
  <c r="H28" i="13"/>
  <c r="G28" i="13"/>
  <c r="F28" i="13"/>
  <c r="E28" i="13"/>
  <c r="R27" i="13"/>
  <c r="P27" i="13"/>
  <c r="O27" i="13"/>
  <c r="N27" i="13"/>
  <c r="M27" i="13"/>
  <c r="L27" i="13"/>
  <c r="K27" i="13"/>
  <c r="H27" i="13"/>
  <c r="G27" i="13"/>
  <c r="F27" i="13"/>
  <c r="J27" i="13" s="1"/>
  <c r="E27" i="13"/>
  <c r="I27" i="13" s="1"/>
  <c r="R26" i="13"/>
  <c r="P26" i="13"/>
  <c r="O26" i="13"/>
  <c r="N26" i="13"/>
  <c r="M26" i="13"/>
  <c r="L26" i="13"/>
  <c r="K26" i="13"/>
  <c r="H26" i="13"/>
  <c r="G26" i="13"/>
  <c r="F26" i="13"/>
  <c r="J26" i="13" s="1"/>
  <c r="E26" i="13"/>
  <c r="I26" i="13" s="1"/>
  <c r="R25" i="13"/>
  <c r="P25" i="13"/>
  <c r="O25" i="13"/>
  <c r="N25" i="13"/>
  <c r="M25" i="13"/>
  <c r="L25" i="13"/>
  <c r="K25" i="13"/>
  <c r="H25" i="13"/>
  <c r="G25" i="13"/>
  <c r="I25" i="13" s="1"/>
  <c r="F25" i="13"/>
  <c r="E25" i="13"/>
  <c r="R24" i="13"/>
  <c r="P24" i="13"/>
  <c r="O24" i="13"/>
  <c r="N24" i="13"/>
  <c r="M24" i="13"/>
  <c r="L24" i="13"/>
  <c r="K24" i="13"/>
  <c r="H24" i="13"/>
  <c r="G24" i="13"/>
  <c r="F24" i="13"/>
  <c r="J24" i="13" s="1"/>
  <c r="E24" i="13"/>
  <c r="I24" i="13" s="1"/>
  <c r="J28" i="13"/>
  <c r="I28" i="13"/>
  <c r="G2" i="34"/>
  <c r="G12" i="34" s="1"/>
  <c r="G2" i="33"/>
  <c r="G2" i="32"/>
  <c r="G2" i="31"/>
  <c r="G6" i="31" s="1"/>
  <c r="G2" i="30"/>
  <c r="G5" i="30" s="1"/>
  <c r="M16" i="34"/>
  <c r="L16" i="34"/>
  <c r="K16" i="34"/>
  <c r="P16" i="34" s="1"/>
  <c r="J16" i="34"/>
  <c r="M15" i="34"/>
  <c r="L15" i="34"/>
  <c r="K15" i="34"/>
  <c r="P15" i="34" s="1"/>
  <c r="J15" i="34"/>
  <c r="M14" i="34"/>
  <c r="L14" i="34"/>
  <c r="K14" i="34"/>
  <c r="P14" i="34" s="1"/>
  <c r="J14" i="34"/>
  <c r="H14" i="34"/>
  <c r="H15" i="34" s="1"/>
  <c r="P13" i="34"/>
  <c r="N13" i="34"/>
  <c r="H13" i="34"/>
  <c r="P12" i="34"/>
  <c r="N12" i="34"/>
  <c r="H12" i="34"/>
  <c r="P11" i="34"/>
  <c r="N11" i="34"/>
  <c r="H11" i="34"/>
  <c r="P10" i="34"/>
  <c r="N10" i="34"/>
  <c r="H10" i="34"/>
  <c r="H16" i="34" s="1"/>
  <c r="P9" i="34"/>
  <c r="N9" i="34"/>
  <c r="N15" i="34" s="1"/>
  <c r="H9" i="34"/>
  <c r="P8" i="34"/>
  <c r="N8" i="34"/>
  <c r="H8" i="34"/>
  <c r="P7" i="34"/>
  <c r="N7" i="34"/>
  <c r="H7" i="34"/>
  <c r="P6" i="34"/>
  <c r="N6" i="34"/>
  <c r="H6" i="34"/>
  <c r="P5" i="34"/>
  <c r="N5" i="34"/>
  <c r="H5" i="34"/>
  <c r="P4" i="34"/>
  <c r="N4" i="34"/>
  <c r="H4" i="34"/>
  <c r="P3" i="34"/>
  <c r="N3" i="34"/>
  <c r="H3" i="34"/>
  <c r="P2" i="34"/>
  <c r="N2" i="34"/>
  <c r="M16" i="33"/>
  <c r="L16" i="33"/>
  <c r="K16" i="33"/>
  <c r="P16" i="33" s="1"/>
  <c r="J16" i="33"/>
  <c r="M15" i="33"/>
  <c r="L15" i="33"/>
  <c r="K15" i="33"/>
  <c r="P15" i="33" s="1"/>
  <c r="J15" i="33"/>
  <c r="M14" i="33"/>
  <c r="L14" i="33"/>
  <c r="K14" i="33"/>
  <c r="P14" i="33" s="1"/>
  <c r="J14" i="33"/>
  <c r="H14" i="33"/>
  <c r="H15" i="33" s="1"/>
  <c r="P13" i="33"/>
  <c r="N13" i="33"/>
  <c r="H13" i="33"/>
  <c r="P12" i="33"/>
  <c r="N12" i="33"/>
  <c r="H12" i="33"/>
  <c r="G12" i="33"/>
  <c r="Q12" i="33" s="1"/>
  <c r="R12" i="33" s="1"/>
  <c r="U12" i="33" s="1"/>
  <c r="P11" i="33"/>
  <c r="N11" i="33"/>
  <c r="H11" i="33"/>
  <c r="P10" i="33"/>
  <c r="N10" i="33"/>
  <c r="H10" i="33"/>
  <c r="H16" i="33" s="1"/>
  <c r="P9" i="33"/>
  <c r="N9" i="33"/>
  <c r="H9" i="33"/>
  <c r="P8" i="33"/>
  <c r="N8" i="33"/>
  <c r="H8" i="33"/>
  <c r="G8" i="33"/>
  <c r="P7" i="33"/>
  <c r="N7" i="33"/>
  <c r="H7" i="33"/>
  <c r="P6" i="33"/>
  <c r="N6" i="33"/>
  <c r="H6" i="33"/>
  <c r="P5" i="33"/>
  <c r="N5" i="33"/>
  <c r="H5" i="33"/>
  <c r="G5" i="33"/>
  <c r="Q5" i="33" s="1"/>
  <c r="P4" i="33"/>
  <c r="N4" i="33"/>
  <c r="H4" i="33"/>
  <c r="G4" i="33"/>
  <c r="G10" i="33" s="1"/>
  <c r="G16" i="33" s="1"/>
  <c r="P3" i="33"/>
  <c r="N3" i="33"/>
  <c r="H3" i="33"/>
  <c r="P2" i="33"/>
  <c r="N2" i="33"/>
  <c r="G7" i="33"/>
  <c r="M16" i="32"/>
  <c r="L16" i="32"/>
  <c r="K16" i="32"/>
  <c r="J16" i="32"/>
  <c r="M15" i="32"/>
  <c r="L15" i="32"/>
  <c r="K15" i="32"/>
  <c r="P15" i="32" s="1"/>
  <c r="J15" i="32"/>
  <c r="M14" i="32"/>
  <c r="L14" i="32"/>
  <c r="K14" i="32"/>
  <c r="J14" i="32"/>
  <c r="H14" i="32"/>
  <c r="H15" i="32" s="1"/>
  <c r="P13" i="32"/>
  <c r="N13" i="32"/>
  <c r="H13" i="32"/>
  <c r="P12" i="32"/>
  <c r="N12" i="32"/>
  <c r="H12" i="32"/>
  <c r="P11" i="32"/>
  <c r="N11" i="32"/>
  <c r="H11" i="32"/>
  <c r="P10" i="32"/>
  <c r="N10" i="32"/>
  <c r="H10" i="32"/>
  <c r="H16" i="32" s="1"/>
  <c r="P9" i="32"/>
  <c r="N9" i="32"/>
  <c r="N15" i="32" s="1"/>
  <c r="H9" i="32"/>
  <c r="P8" i="32"/>
  <c r="N8" i="32"/>
  <c r="H8" i="32"/>
  <c r="P7" i="32"/>
  <c r="N7" i="32"/>
  <c r="H7" i="32"/>
  <c r="P6" i="32"/>
  <c r="N6" i="32"/>
  <c r="H6" i="32"/>
  <c r="P5" i="32"/>
  <c r="N5" i="32"/>
  <c r="H5" i="32"/>
  <c r="G5" i="32"/>
  <c r="P4" i="32"/>
  <c r="N4" i="32"/>
  <c r="H4" i="32"/>
  <c r="G4" i="32"/>
  <c r="P3" i="32"/>
  <c r="N3" i="32"/>
  <c r="H3" i="32"/>
  <c r="P2" i="32"/>
  <c r="N2" i="32"/>
  <c r="Q2" i="32" s="1"/>
  <c r="R2" i="32" s="1"/>
  <c r="U2" i="32" s="1"/>
  <c r="G12" i="32"/>
  <c r="Q12" i="32" s="1"/>
  <c r="R12" i="32" s="1"/>
  <c r="U12" i="32" s="1"/>
  <c r="M16" i="31"/>
  <c r="L16" i="31"/>
  <c r="K16" i="31"/>
  <c r="J16" i="31"/>
  <c r="M15" i="31"/>
  <c r="L15" i="31"/>
  <c r="K15" i="31"/>
  <c r="J15" i="31"/>
  <c r="M14" i="31"/>
  <c r="L14" i="31"/>
  <c r="K14" i="31"/>
  <c r="J14" i="31"/>
  <c r="H14" i="31"/>
  <c r="H15" i="31" s="1"/>
  <c r="G14" i="31"/>
  <c r="G15" i="31" s="1"/>
  <c r="P13" i="31"/>
  <c r="N13" i="31"/>
  <c r="H13" i="31"/>
  <c r="P12" i="31"/>
  <c r="N12" i="31"/>
  <c r="H12" i="31"/>
  <c r="P11" i="31"/>
  <c r="N11" i="31"/>
  <c r="H11" i="31"/>
  <c r="P10" i="31"/>
  <c r="N10" i="31"/>
  <c r="H10" i="31"/>
  <c r="H16" i="31" s="1"/>
  <c r="P9" i="31"/>
  <c r="N9" i="31"/>
  <c r="N15" i="31" s="1"/>
  <c r="H9" i="31"/>
  <c r="P8" i="31"/>
  <c r="N8" i="31"/>
  <c r="H8" i="31"/>
  <c r="P7" i="31"/>
  <c r="N7" i="31"/>
  <c r="H7" i="31"/>
  <c r="P6" i="31"/>
  <c r="N6" i="31"/>
  <c r="H6" i="31"/>
  <c r="P5" i="31"/>
  <c r="N5" i="31"/>
  <c r="H5" i="31"/>
  <c r="P4" i="31"/>
  <c r="N4" i="31"/>
  <c r="H4" i="31"/>
  <c r="P3" i="31"/>
  <c r="N3" i="31"/>
  <c r="H3" i="31"/>
  <c r="P2" i="31"/>
  <c r="N2" i="31"/>
  <c r="Q2" i="31" s="1"/>
  <c r="R2" i="31" s="1"/>
  <c r="U2" i="31" s="1"/>
  <c r="G12" i="31"/>
  <c r="M16" i="30"/>
  <c r="L16" i="30"/>
  <c r="K16" i="30"/>
  <c r="P16" i="30" s="1"/>
  <c r="J16" i="30"/>
  <c r="M15" i="30"/>
  <c r="L15" i="30"/>
  <c r="K15" i="30"/>
  <c r="P15" i="30" s="1"/>
  <c r="J15" i="30"/>
  <c r="M14" i="30"/>
  <c r="L14" i="30"/>
  <c r="K14" i="30"/>
  <c r="P14" i="30" s="1"/>
  <c r="J14" i="30"/>
  <c r="H14" i="30"/>
  <c r="H15" i="30" s="1"/>
  <c r="P13" i="30"/>
  <c r="N13" i="30"/>
  <c r="H13" i="30"/>
  <c r="P12" i="30"/>
  <c r="N12" i="30"/>
  <c r="H12" i="30"/>
  <c r="P11" i="30"/>
  <c r="N11" i="30"/>
  <c r="H11" i="30"/>
  <c r="P10" i="30"/>
  <c r="N10" i="30"/>
  <c r="H10" i="30"/>
  <c r="H16" i="30" s="1"/>
  <c r="P9" i="30"/>
  <c r="N9" i="30"/>
  <c r="H9" i="30"/>
  <c r="P8" i="30"/>
  <c r="N8" i="30"/>
  <c r="H8" i="30"/>
  <c r="P7" i="30"/>
  <c r="N7" i="30"/>
  <c r="H7" i="30"/>
  <c r="P6" i="30"/>
  <c r="N6" i="30"/>
  <c r="H6" i="30"/>
  <c r="P5" i="30"/>
  <c r="N5" i="30"/>
  <c r="H5" i="30"/>
  <c r="P4" i="30"/>
  <c r="N4" i="30"/>
  <c r="H4" i="30"/>
  <c r="P3" i="30"/>
  <c r="N3" i="30"/>
  <c r="H3" i="30"/>
  <c r="P2" i="30"/>
  <c r="N2" i="30"/>
  <c r="Q2" i="30" s="1"/>
  <c r="R2" i="30" s="1"/>
  <c r="U2" i="30" s="1"/>
  <c r="G12" i="30"/>
  <c r="Q12" i="30" s="1"/>
  <c r="J25" i="13" l="1"/>
  <c r="T5" i="43"/>
  <c r="W5" i="43" s="1"/>
  <c r="T12" i="42"/>
  <c r="W12" i="42" s="1"/>
  <c r="T15" i="42"/>
  <c r="W15" i="42" s="1"/>
  <c r="U3" i="42"/>
  <c r="T3" i="42"/>
  <c r="W3" i="42" s="1"/>
  <c r="T5" i="39"/>
  <c r="W5" i="39" s="1"/>
  <c r="U7" i="39"/>
  <c r="T7" i="39"/>
  <c r="U8" i="38"/>
  <c r="T8" i="38"/>
  <c r="W8" i="38" s="1"/>
  <c r="T15" i="36"/>
  <c r="W15" i="36" s="1"/>
  <c r="Q4" i="36"/>
  <c r="R4" i="36" s="1"/>
  <c r="U4" i="36" s="1"/>
  <c r="T5" i="35"/>
  <c r="W5" i="35" s="1"/>
  <c r="U7" i="35"/>
  <c r="T7" i="35"/>
  <c r="U6" i="43"/>
  <c r="T6" i="43"/>
  <c r="U7" i="43"/>
  <c r="T7" i="43"/>
  <c r="G13" i="43"/>
  <c r="Q13" i="43" s="1"/>
  <c r="R13" i="43" s="1"/>
  <c r="G9" i="43"/>
  <c r="Q9" i="43" s="1"/>
  <c r="R9" i="43" s="1"/>
  <c r="G11" i="43"/>
  <c r="Q11" i="43" s="1"/>
  <c r="R11" i="43" s="1"/>
  <c r="Q4" i="43"/>
  <c r="R4" i="43" s="1"/>
  <c r="G10" i="43"/>
  <c r="T8" i="43"/>
  <c r="W8" i="43" s="1"/>
  <c r="T15" i="43"/>
  <c r="W15" i="43" s="1"/>
  <c r="Q14" i="43"/>
  <c r="R14" i="43" s="1"/>
  <c r="Q3" i="43"/>
  <c r="R3" i="43" s="1"/>
  <c r="U7" i="42"/>
  <c r="T7" i="42"/>
  <c r="T8" i="42"/>
  <c r="W8" i="42" s="1"/>
  <c r="Q4" i="42"/>
  <c r="R4" i="42" s="1"/>
  <c r="G13" i="42"/>
  <c r="Q13" i="42" s="1"/>
  <c r="R13" i="42" s="1"/>
  <c r="G9" i="42"/>
  <c r="Q9" i="42" s="1"/>
  <c r="R9" i="42" s="1"/>
  <c r="G11" i="42"/>
  <c r="Q11" i="42" s="1"/>
  <c r="R11" i="42" s="1"/>
  <c r="G16" i="42"/>
  <c r="Q16" i="42" s="1"/>
  <c r="R16" i="42" s="1"/>
  <c r="Q10" i="42"/>
  <c r="R10" i="42" s="1"/>
  <c r="U15" i="41"/>
  <c r="T15" i="41"/>
  <c r="W15" i="41" s="1"/>
  <c r="U7" i="41"/>
  <c r="T7" i="41"/>
  <c r="W7" i="41" s="1"/>
  <c r="T8" i="41"/>
  <c r="W8" i="41" s="1"/>
  <c r="G9" i="41"/>
  <c r="Q9" i="41" s="1"/>
  <c r="R9" i="41" s="1"/>
  <c r="G11" i="41"/>
  <c r="Q11" i="41" s="1"/>
  <c r="R11" i="41" s="1"/>
  <c r="G13" i="41"/>
  <c r="Q13" i="41" s="1"/>
  <c r="R13" i="41" s="1"/>
  <c r="Q16" i="41"/>
  <c r="R16" i="41" s="1"/>
  <c r="U16" i="41" s="1"/>
  <c r="T6" i="41"/>
  <c r="W6" i="41" s="1"/>
  <c r="Q10" i="41"/>
  <c r="R10" i="41" s="1"/>
  <c r="T16" i="41"/>
  <c r="W16" i="41" s="1"/>
  <c r="Q3" i="41"/>
  <c r="R3" i="41" s="1"/>
  <c r="Q14" i="41"/>
  <c r="R14" i="41" s="1"/>
  <c r="U7" i="40"/>
  <c r="T7" i="40"/>
  <c r="W7" i="40" s="1"/>
  <c r="U6" i="40"/>
  <c r="T6" i="40"/>
  <c r="U15" i="40"/>
  <c r="T15" i="40"/>
  <c r="W15" i="40" s="1"/>
  <c r="Q4" i="40"/>
  <c r="R4" i="40" s="1"/>
  <c r="G10" i="40"/>
  <c r="G11" i="40"/>
  <c r="Q11" i="40" s="1"/>
  <c r="R11" i="40" s="1"/>
  <c r="G13" i="40"/>
  <c r="Q13" i="40" s="1"/>
  <c r="R13" i="40" s="1"/>
  <c r="G9" i="40"/>
  <c r="Q9" i="40" s="1"/>
  <c r="R9" i="40" s="1"/>
  <c r="Q14" i="40"/>
  <c r="R14" i="40" s="1"/>
  <c r="T8" i="40"/>
  <c r="W8" i="40" s="1"/>
  <c r="Q3" i="40"/>
  <c r="R3" i="40" s="1"/>
  <c r="U15" i="39"/>
  <c r="T15" i="39"/>
  <c r="G9" i="39"/>
  <c r="Q9" i="39" s="1"/>
  <c r="R9" i="39" s="1"/>
  <c r="G11" i="39"/>
  <c r="Q11" i="39" s="1"/>
  <c r="R11" i="39" s="1"/>
  <c r="G13" i="39"/>
  <c r="Q13" i="39" s="1"/>
  <c r="R13" i="39" s="1"/>
  <c r="Q4" i="39"/>
  <c r="R4" i="39" s="1"/>
  <c r="G10" i="39"/>
  <c r="T6" i="39"/>
  <c r="W6" i="39" s="1"/>
  <c r="Q14" i="39"/>
  <c r="R14" i="39" s="1"/>
  <c r="T8" i="39"/>
  <c r="W8" i="39" s="1"/>
  <c r="Q3" i="39"/>
  <c r="R3" i="39" s="1"/>
  <c r="U7" i="38"/>
  <c r="T7" i="38"/>
  <c r="W7" i="38" s="1"/>
  <c r="G11" i="38"/>
  <c r="Q11" i="38" s="1"/>
  <c r="R11" i="38" s="1"/>
  <c r="G13" i="38"/>
  <c r="Q13" i="38" s="1"/>
  <c r="R13" i="38" s="1"/>
  <c r="G9" i="38"/>
  <c r="Q9" i="38" s="1"/>
  <c r="R9" i="38" s="1"/>
  <c r="T4" i="38"/>
  <c r="W4" i="38" s="1"/>
  <c r="G16" i="38"/>
  <c r="Q16" i="38" s="1"/>
  <c r="R16" i="38" s="1"/>
  <c r="U16" i="38" s="1"/>
  <c r="Q10" i="38"/>
  <c r="R10" i="38" s="1"/>
  <c r="T15" i="38"/>
  <c r="W15" i="38" s="1"/>
  <c r="Q3" i="38"/>
  <c r="R3" i="38" s="1"/>
  <c r="U15" i="37"/>
  <c r="T15" i="37"/>
  <c r="U7" i="37"/>
  <c r="T7" i="37"/>
  <c r="U6" i="37"/>
  <c r="T6" i="37"/>
  <c r="G13" i="37"/>
  <c r="Q13" i="37" s="1"/>
  <c r="R13" i="37" s="1"/>
  <c r="G9" i="37"/>
  <c r="Q9" i="37" s="1"/>
  <c r="R9" i="37" s="1"/>
  <c r="G11" i="37"/>
  <c r="Q11" i="37" s="1"/>
  <c r="R11" i="37" s="1"/>
  <c r="Q14" i="37"/>
  <c r="R14" i="37" s="1"/>
  <c r="Q4" i="37"/>
  <c r="R4" i="37" s="1"/>
  <c r="G10" i="37"/>
  <c r="T3" i="37"/>
  <c r="W3" i="37" s="1"/>
  <c r="T8" i="37"/>
  <c r="W8" i="37" s="1"/>
  <c r="U8" i="36"/>
  <c r="T8" i="36"/>
  <c r="G9" i="36"/>
  <c r="Q9" i="36" s="1"/>
  <c r="R9" i="36" s="1"/>
  <c r="G11" i="36"/>
  <c r="Q11" i="36" s="1"/>
  <c r="R11" i="36" s="1"/>
  <c r="G13" i="36"/>
  <c r="Q13" i="36" s="1"/>
  <c r="R13" i="36" s="1"/>
  <c r="T12" i="36"/>
  <c r="W12" i="36" s="1"/>
  <c r="T3" i="36"/>
  <c r="W3" i="36" s="1"/>
  <c r="G16" i="36"/>
  <c r="Q16" i="36" s="1"/>
  <c r="R16" i="36" s="1"/>
  <c r="Q10" i="36"/>
  <c r="R10" i="36" s="1"/>
  <c r="T4" i="36"/>
  <c r="W4" i="36" s="1"/>
  <c r="T7" i="36"/>
  <c r="W7" i="36" s="1"/>
  <c r="U6" i="35"/>
  <c r="T6" i="35"/>
  <c r="U15" i="35"/>
  <c r="T15" i="35"/>
  <c r="W15" i="35" s="1"/>
  <c r="Q4" i="35"/>
  <c r="R4" i="35" s="1"/>
  <c r="G10" i="35"/>
  <c r="T8" i="35"/>
  <c r="W8" i="35" s="1"/>
  <c r="Q14" i="35"/>
  <c r="R14" i="35" s="1"/>
  <c r="G13" i="35"/>
  <c r="Q13" i="35" s="1"/>
  <c r="R13" i="35" s="1"/>
  <c r="G11" i="35"/>
  <c r="Q11" i="35" s="1"/>
  <c r="R11" i="35" s="1"/>
  <c r="G9" i="35"/>
  <c r="Q9" i="35" s="1"/>
  <c r="R9" i="35" s="1"/>
  <c r="Q3" i="35"/>
  <c r="R3" i="35" s="1"/>
  <c r="R12" i="30"/>
  <c r="U12" i="30" s="1"/>
  <c r="Q12" i="34"/>
  <c r="N14" i="34"/>
  <c r="R12" i="34"/>
  <c r="U12" i="34" s="1"/>
  <c r="Q2" i="34"/>
  <c r="R2" i="34" s="1"/>
  <c r="U2" i="34" s="1"/>
  <c r="G5" i="34"/>
  <c r="Q5" i="34" s="1"/>
  <c r="R5" i="34" s="1"/>
  <c r="U5" i="34" s="1"/>
  <c r="N15" i="33"/>
  <c r="Q8" i="33"/>
  <c r="R8" i="33" s="1"/>
  <c r="U8" i="33" s="1"/>
  <c r="R5" i="33"/>
  <c r="U5" i="33" s="1"/>
  <c r="T12" i="33"/>
  <c r="W12" i="33" s="1"/>
  <c r="N14" i="32"/>
  <c r="Q5" i="32"/>
  <c r="R5" i="32" s="1"/>
  <c r="U5" i="32" s="1"/>
  <c r="Q4" i="32"/>
  <c r="R4" i="32" s="1"/>
  <c r="U4" i="32" s="1"/>
  <c r="P16" i="32"/>
  <c r="P14" i="32"/>
  <c r="T4" i="32"/>
  <c r="W4" i="32" s="1"/>
  <c r="P15" i="31"/>
  <c r="N16" i="31"/>
  <c r="P16" i="31"/>
  <c r="P14" i="31"/>
  <c r="N14" i="31"/>
  <c r="Q6" i="31"/>
  <c r="R6" i="31"/>
  <c r="U6" i="31" s="1"/>
  <c r="Q14" i="31"/>
  <c r="R14" i="31" s="1"/>
  <c r="U14" i="31" s="1"/>
  <c r="G5" i="31"/>
  <c r="Q5" i="31" s="1"/>
  <c r="R5" i="31" s="1"/>
  <c r="U5" i="31" s="1"/>
  <c r="N15" i="30"/>
  <c r="N16" i="30"/>
  <c r="N14" i="30"/>
  <c r="Q5" i="30"/>
  <c r="R5" i="30" s="1"/>
  <c r="U5" i="30" s="1"/>
  <c r="G6" i="34"/>
  <c r="Q6" i="34" s="1"/>
  <c r="R6" i="34" s="1"/>
  <c r="U6" i="34" s="1"/>
  <c r="G14" i="34"/>
  <c r="G15" i="34" s="1"/>
  <c r="Q15" i="34" s="1"/>
  <c r="R15" i="34" s="1"/>
  <c r="N16" i="34"/>
  <c r="G3" i="34"/>
  <c r="G7" i="34"/>
  <c r="Q7" i="34" s="1"/>
  <c r="R7" i="34" s="1"/>
  <c r="G4" i="34"/>
  <c r="G8" i="34"/>
  <c r="Q8" i="34" s="1"/>
  <c r="R8" i="34" s="1"/>
  <c r="U8" i="34" s="1"/>
  <c r="Q7" i="33"/>
  <c r="R7" i="33" s="1"/>
  <c r="U7" i="33" s="1"/>
  <c r="Q4" i="33"/>
  <c r="R4" i="33" s="1"/>
  <c r="U4" i="33" s="1"/>
  <c r="N14" i="33"/>
  <c r="Q2" i="33"/>
  <c r="R2" i="33" s="1"/>
  <c r="U2" i="33" s="1"/>
  <c r="G6" i="33"/>
  <c r="Q6" i="33" s="1"/>
  <c r="R6" i="33" s="1"/>
  <c r="Q10" i="33"/>
  <c r="R10" i="33" s="1"/>
  <c r="U10" i="33" s="1"/>
  <c r="G14" i="33"/>
  <c r="G15" i="33" s="1"/>
  <c r="Q15" i="33" s="1"/>
  <c r="R15" i="33" s="1"/>
  <c r="U15" i="33" s="1"/>
  <c r="N16" i="33"/>
  <c r="Q16" i="33" s="1"/>
  <c r="R16" i="33" s="1"/>
  <c r="U16" i="33" s="1"/>
  <c r="T7" i="33"/>
  <c r="W7" i="33" s="1"/>
  <c r="G3" i="33"/>
  <c r="Q3" i="33" s="1"/>
  <c r="R3" i="33" s="1"/>
  <c r="T2" i="32"/>
  <c r="W2" i="32" s="1"/>
  <c r="T12" i="32"/>
  <c r="W12" i="32" s="1"/>
  <c r="Q6" i="32"/>
  <c r="R6" i="32" s="1"/>
  <c r="U6" i="32" s="1"/>
  <c r="G6" i="32"/>
  <c r="G10" i="32"/>
  <c r="G16" i="32" s="1"/>
  <c r="G14" i="32"/>
  <c r="G15" i="32" s="1"/>
  <c r="Q15" i="32" s="1"/>
  <c r="R15" i="32" s="1"/>
  <c r="N16" i="32"/>
  <c r="G3" i="32"/>
  <c r="G7" i="32"/>
  <c r="Q7" i="32" s="1"/>
  <c r="R7" i="32" s="1"/>
  <c r="G8" i="32"/>
  <c r="Q8" i="32" s="1"/>
  <c r="R8" i="32" s="1"/>
  <c r="U8" i="32" s="1"/>
  <c r="T5" i="31"/>
  <c r="W5" i="31" s="1"/>
  <c r="Q15" i="31"/>
  <c r="R15" i="31" s="1"/>
  <c r="U15" i="31" s="1"/>
  <c r="T2" i="31"/>
  <c r="W2" i="31" s="1"/>
  <c r="Q12" i="31"/>
  <c r="R12" i="31" s="1"/>
  <c r="U12" i="31" s="1"/>
  <c r="G3" i="31"/>
  <c r="G7" i="31"/>
  <c r="Q7" i="31" s="1"/>
  <c r="R7" i="31" s="1"/>
  <c r="G4" i="31"/>
  <c r="G10" i="31" s="1"/>
  <c r="G8" i="31"/>
  <c r="Q8" i="31" s="1"/>
  <c r="R8" i="31" s="1"/>
  <c r="T12" i="30"/>
  <c r="W12" i="30" s="1"/>
  <c r="T2" i="30"/>
  <c r="W2" i="30" s="1"/>
  <c r="G6" i="30"/>
  <c r="Q6" i="30" s="1"/>
  <c r="R6" i="30" s="1"/>
  <c r="G14" i="30"/>
  <c r="G15" i="30" s="1"/>
  <c r="Q15" i="30" s="1"/>
  <c r="R15" i="30" s="1"/>
  <c r="G3" i="30"/>
  <c r="Q3" i="30" s="1"/>
  <c r="R3" i="30" s="1"/>
  <c r="U3" i="30" s="1"/>
  <c r="G7" i="30"/>
  <c r="Q7" i="30" s="1"/>
  <c r="R7" i="30" s="1"/>
  <c r="G4" i="30"/>
  <c r="G10" i="30" s="1"/>
  <c r="G16" i="30" s="1"/>
  <c r="Q16" i="30" s="1"/>
  <c r="R16" i="30" s="1"/>
  <c r="U16" i="30" s="1"/>
  <c r="G8" i="30"/>
  <c r="Q8" i="30" s="1"/>
  <c r="R8" i="30" s="1"/>
  <c r="U8" i="30" s="1"/>
  <c r="K14" i="22"/>
  <c r="L14" i="22"/>
  <c r="M14" i="22"/>
  <c r="G2" i="22"/>
  <c r="G2" i="20"/>
  <c r="W6" i="43" l="1"/>
  <c r="W7" i="43"/>
  <c r="W6" i="40"/>
  <c r="W7" i="39"/>
  <c r="W8" i="36"/>
  <c r="W7" i="37"/>
  <c r="W6" i="37"/>
  <c r="W15" i="37"/>
  <c r="W7" i="35"/>
  <c r="U3" i="43"/>
  <c r="T3" i="43"/>
  <c r="U11" i="43"/>
  <c r="T11" i="43"/>
  <c r="U4" i="43"/>
  <c r="T4" i="43"/>
  <c r="U9" i="43"/>
  <c r="T9" i="43"/>
  <c r="U14" i="43"/>
  <c r="T14" i="43"/>
  <c r="G16" i="43"/>
  <c r="Q16" i="43" s="1"/>
  <c r="R16" i="43" s="1"/>
  <c r="Q10" i="43"/>
  <c r="R10" i="43" s="1"/>
  <c r="U13" i="43"/>
  <c r="T13" i="43"/>
  <c r="U4" i="42"/>
  <c r="T4" i="42"/>
  <c r="U11" i="42"/>
  <c r="T11" i="42"/>
  <c r="U16" i="42"/>
  <c r="T16" i="42"/>
  <c r="U9" i="42"/>
  <c r="T9" i="42"/>
  <c r="W7" i="42"/>
  <c r="U10" i="42"/>
  <c r="T10" i="42"/>
  <c r="U13" i="42"/>
  <c r="T13" i="42"/>
  <c r="U10" i="41"/>
  <c r="T10" i="41"/>
  <c r="W10" i="41" s="1"/>
  <c r="U11" i="41"/>
  <c r="T11" i="41"/>
  <c r="W11" i="41" s="1"/>
  <c r="U13" i="41"/>
  <c r="T13" i="41"/>
  <c r="W13" i="41" s="1"/>
  <c r="U14" i="41"/>
  <c r="T14" i="41"/>
  <c r="W14" i="41" s="1"/>
  <c r="U9" i="41"/>
  <c r="T9" i="41"/>
  <c r="W9" i="41" s="1"/>
  <c r="U3" i="41"/>
  <c r="T3" i="41"/>
  <c r="W3" i="41" s="1"/>
  <c r="U9" i="40"/>
  <c r="T9" i="40"/>
  <c r="U4" i="40"/>
  <c r="T4" i="40"/>
  <c r="U3" i="40"/>
  <c r="T3" i="40"/>
  <c r="W3" i="40" s="1"/>
  <c r="G16" i="40"/>
  <c r="Q16" i="40" s="1"/>
  <c r="R16" i="40" s="1"/>
  <c r="Q10" i="40"/>
  <c r="R10" i="40" s="1"/>
  <c r="U13" i="40"/>
  <c r="T13" i="40"/>
  <c r="W13" i="40" s="1"/>
  <c r="U14" i="40"/>
  <c r="T14" i="40"/>
  <c r="U11" i="40"/>
  <c r="T11" i="40"/>
  <c r="W11" i="40" s="1"/>
  <c r="U9" i="39"/>
  <c r="T9" i="39"/>
  <c r="U14" i="39"/>
  <c r="T14" i="39"/>
  <c r="U4" i="39"/>
  <c r="T4" i="39"/>
  <c r="U13" i="39"/>
  <c r="T13" i="39"/>
  <c r="W13" i="39" s="1"/>
  <c r="W15" i="39"/>
  <c r="U3" i="39"/>
  <c r="T3" i="39"/>
  <c r="G16" i="39"/>
  <c r="Q16" i="39" s="1"/>
  <c r="R16" i="39" s="1"/>
  <c r="Q10" i="39"/>
  <c r="R10" i="39" s="1"/>
  <c r="U11" i="39"/>
  <c r="T11" i="39"/>
  <c r="U10" i="38"/>
  <c r="T10" i="38"/>
  <c r="W10" i="38" s="1"/>
  <c r="U9" i="38"/>
  <c r="T9" i="38"/>
  <c r="U3" i="38"/>
  <c r="T3" i="38"/>
  <c r="W3" i="38" s="1"/>
  <c r="U11" i="38"/>
  <c r="T11" i="38"/>
  <c r="U13" i="38"/>
  <c r="T13" i="38"/>
  <c r="W13" i="38" s="1"/>
  <c r="T16" i="38"/>
  <c r="W16" i="38" s="1"/>
  <c r="U9" i="37"/>
  <c r="T9" i="37"/>
  <c r="U4" i="37"/>
  <c r="T4" i="37"/>
  <c r="U13" i="37"/>
  <c r="T13" i="37"/>
  <c r="U14" i="37"/>
  <c r="T14" i="37"/>
  <c r="G16" i="37"/>
  <c r="Q16" i="37" s="1"/>
  <c r="R16" i="37" s="1"/>
  <c r="Q10" i="37"/>
  <c r="R10" i="37" s="1"/>
  <c r="U11" i="37"/>
  <c r="T11" i="37"/>
  <c r="U16" i="36"/>
  <c r="T16" i="36"/>
  <c r="U11" i="36"/>
  <c r="T11" i="36"/>
  <c r="W11" i="36" s="1"/>
  <c r="U9" i="36"/>
  <c r="T9" i="36"/>
  <c r="U10" i="36"/>
  <c r="T10" i="36"/>
  <c r="W10" i="36" s="1"/>
  <c r="U13" i="36"/>
  <c r="T13" i="36"/>
  <c r="U11" i="35"/>
  <c r="T11" i="35"/>
  <c r="U9" i="35"/>
  <c r="T9" i="35"/>
  <c r="U3" i="35"/>
  <c r="T3" i="35"/>
  <c r="W3" i="35" s="1"/>
  <c r="U13" i="35"/>
  <c r="T13" i="35"/>
  <c r="G16" i="35"/>
  <c r="Q16" i="35" s="1"/>
  <c r="R16" i="35" s="1"/>
  <c r="Q10" i="35"/>
  <c r="R10" i="35" s="1"/>
  <c r="W6" i="35"/>
  <c r="U14" i="35"/>
  <c r="T14" i="35"/>
  <c r="U4" i="35"/>
  <c r="T4" i="35"/>
  <c r="T12" i="34"/>
  <c r="W12" i="34" s="1"/>
  <c r="T2" i="34"/>
  <c r="W2" i="34" s="1"/>
  <c r="T5" i="34"/>
  <c r="W5" i="34" s="1"/>
  <c r="T5" i="33"/>
  <c r="W5" i="33" s="1"/>
  <c r="T8" i="33"/>
  <c r="W8" i="33" s="1"/>
  <c r="T2" i="33"/>
  <c r="W2" i="33" s="1"/>
  <c r="T5" i="32"/>
  <c r="W5" i="32" s="1"/>
  <c r="T8" i="32"/>
  <c r="W8" i="32" s="1"/>
  <c r="Q14" i="32"/>
  <c r="R14" i="32" s="1"/>
  <c r="U14" i="32" s="1"/>
  <c r="T12" i="31"/>
  <c r="W12" i="31" s="1"/>
  <c r="T14" i="31"/>
  <c r="W14" i="31" s="1"/>
  <c r="T6" i="31"/>
  <c r="W6" i="31" s="1"/>
  <c r="Q4" i="31"/>
  <c r="R4" i="31" s="1"/>
  <c r="U4" i="31" s="1"/>
  <c r="T5" i="30"/>
  <c r="W5" i="30" s="1"/>
  <c r="Q10" i="30"/>
  <c r="R10" i="30" s="1"/>
  <c r="U10" i="30" s="1"/>
  <c r="Q4" i="30"/>
  <c r="R4" i="30" s="1"/>
  <c r="U4" i="30" s="1"/>
  <c r="U15" i="34"/>
  <c r="T15" i="34"/>
  <c r="W15" i="34" s="1"/>
  <c r="U7" i="34"/>
  <c r="T7" i="34"/>
  <c r="G13" i="34"/>
  <c r="Q13" i="34" s="1"/>
  <c r="R13" i="34" s="1"/>
  <c r="G9" i="34"/>
  <c r="Q9" i="34" s="1"/>
  <c r="R9" i="34" s="1"/>
  <c r="G11" i="34"/>
  <c r="Q11" i="34" s="1"/>
  <c r="R11" i="34" s="1"/>
  <c r="T8" i="34"/>
  <c r="W8" i="34" s="1"/>
  <c r="T6" i="34"/>
  <c r="W6" i="34" s="1"/>
  <c r="Q4" i="34"/>
  <c r="R4" i="34" s="1"/>
  <c r="G10" i="34"/>
  <c r="Q3" i="34"/>
  <c r="R3" i="34" s="1"/>
  <c r="Q14" i="34"/>
  <c r="R14" i="34" s="1"/>
  <c r="U6" i="33"/>
  <c r="T6" i="33"/>
  <c r="U3" i="33"/>
  <c r="T3" i="33"/>
  <c r="T10" i="33"/>
  <c r="W10" i="33" s="1"/>
  <c r="Q14" i="33"/>
  <c r="R14" i="33" s="1"/>
  <c r="U14" i="33" s="1"/>
  <c r="G11" i="33"/>
  <c r="Q11" i="33" s="1"/>
  <c r="R11" i="33" s="1"/>
  <c r="G13" i="33"/>
  <c r="Q13" i="33" s="1"/>
  <c r="R13" i="33" s="1"/>
  <c r="G9" i="33"/>
  <c r="Q9" i="33" s="1"/>
  <c r="R9" i="33" s="1"/>
  <c r="T15" i="33"/>
  <c r="W15" i="33" s="1"/>
  <c r="T4" i="33"/>
  <c r="W4" i="33" s="1"/>
  <c r="T16" i="33"/>
  <c r="W16" i="33" s="1"/>
  <c r="U15" i="32"/>
  <c r="T15" i="32"/>
  <c r="U7" i="32"/>
  <c r="T7" i="32"/>
  <c r="W7" i="32" s="1"/>
  <c r="G11" i="32"/>
  <c r="Q11" i="32" s="1"/>
  <c r="R11" i="32" s="1"/>
  <c r="G13" i="32"/>
  <c r="Q13" i="32" s="1"/>
  <c r="R13" i="32" s="1"/>
  <c r="G9" i="32"/>
  <c r="Q9" i="32" s="1"/>
  <c r="R9" i="32" s="1"/>
  <c r="Q3" i="32"/>
  <c r="R3" i="32" s="1"/>
  <c r="Q16" i="32"/>
  <c r="R16" i="32" s="1"/>
  <c r="U16" i="32" s="1"/>
  <c r="T6" i="32"/>
  <c r="W6" i="32" s="1"/>
  <c r="Q10" i="32"/>
  <c r="R10" i="32" s="1"/>
  <c r="U7" i="31"/>
  <c r="T7" i="31"/>
  <c r="U8" i="31"/>
  <c r="T8" i="31"/>
  <c r="G9" i="31"/>
  <c r="Q9" i="31" s="1"/>
  <c r="R9" i="31" s="1"/>
  <c r="G11" i="31"/>
  <c r="Q11" i="31" s="1"/>
  <c r="R11" i="31" s="1"/>
  <c r="G13" i="31"/>
  <c r="Q13" i="31" s="1"/>
  <c r="R13" i="31" s="1"/>
  <c r="T15" i="31"/>
  <c r="W15" i="31" s="1"/>
  <c r="T4" i="31"/>
  <c r="W4" i="31" s="1"/>
  <c r="G16" i="31"/>
  <c r="Q16" i="31" s="1"/>
  <c r="R16" i="31" s="1"/>
  <c r="Q10" i="31"/>
  <c r="R10" i="31" s="1"/>
  <c r="Q3" i="31"/>
  <c r="R3" i="31" s="1"/>
  <c r="U15" i="30"/>
  <c r="T15" i="30"/>
  <c r="U7" i="30"/>
  <c r="T7" i="30"/>
  <c r="U6" i="30"/>
  <c r="T6" i="30"/>
  <c r="T8" i="30"/>
  <c r="W8" i="30" s="1"/>
  <c r="G11" i="30"/>
  <c r="Q11" i="30" s="1"/>
  <c r="R11" i="30" s="1"/>
  <c r="G9" i="30"/>
  <c r="Q9" i="30" s="1"/>
  <c r="R9" i="30" s="1"/>
  <c r="G13" i="30"/>
  <c r="Q13" i="30" s="1"/>
  <c r="R13" i="30" s="1"/>
  <c r="Q14" i="30"/>
  <c r="R14" i="30" s="1"/>
  <c r="T16" i="30"/>
  <c r="W16" i="30" s="1"/>
  <c r="T10" i="30"/>
  <c r="W10" i="30" s="1"/>
  <c r="T3" i="30"/>
  <c r="W3" i="30" s="1"/>
  <c r="G2" i="21"/>
  <c r="G2" i="18"/>
  <c r="G2" i="16"/>
  <c r="W9" i="43" l="1"/>
  <c r="W11" i="43"/>
  <c r="W13" i="43"/>
  <c r="W14" i="43"/>
  <c r="W4" i="43"/>
  <c r="W3" i="43"/>
  <c r="W16" i="42"/>
  <c r="W9" i="42"/>
  <c r="W10" i="42"/>
  <c r="W4" i="42"/>
  <c r="W11" i="42"/>
  <c r="W14" i="40"/>
  <c r="W4" i="40"/>
  <c r="W14" i="39"/>
  <c r="W11" i="39"/>
  <c r="W3" i="39"/>
  <c r="W4" i="39"/>
  <c r="W9" i="39"/>
  <c r="W11" i="38"/>
  <c r="W9" i="38"/>
  <c r="W13" i="36"/>
  <c r="W9" i="36"/>
  <c r="W16" i="36"/>
  <c r="W11" i="37"/>
  <c r="W14" i="37"/>
  <c r="W4" i="37"/>
  <c r="W13" i="37"/>
  <c r="W9" i="37"/>
  <c r="W4" i="35"/>
  <c r="W13" i="35"/>
  <c r="W9" i="35"/>
  <c r="U10" i="43"/>
  <c r="T10" i="43"/>
  <c r="U16" i="43"/>
  <c r="T16" i="43"/>
  <c r="W13" i="42"/>
  <c r="U10" i="40"/>
  <c r="T10" i="40"/>
  <c r="U16" i="40"/>
  <c r="T16" i="40"/>
  <c r="W9" i="40"/>
  <c r="U16" i="39"/>
  <c r="T16" i="39"/>
  <c r="U10" i="39"/>
  <c r="T10" i="39"/>
  <c r="W10" i="39" s="1"/>
  <c r="U10" i="37"/>
  <c r="T10" i="37"/>
  <c r="W10" i="37" s="1"/>
  <c r="U16" i="37"/>
  <c r="T16" i="37"/>
  <c r="U10" i="35"/>
  <c r="T10" i="35"/>
  <c r="W11" i="35"/>
  <c r="W14" i="35"/>
  <c r="U16" i="35"/>
  <c r="T16" i="35"/>
  <c r="T4" i="30"/>
  <c r="W4" i="30" s="1"/>
  <c r="W7" i="34"/>
  <c r="W3" i="33"/>
  <c r="W6" i="33"/>
  <c r="T14" i="32"/>
  <c r="W14" i="32" s="1"/>
  <c r="W8" i="31"/>
  <c r="W7" i="30"/>
  <c r="W6" i="30"/>
  <c r="W15" i="30"/>
  <c r="U14" i="34"/>
  <c r="T14" i="34"/>
  <c r="G16" i="34"/>
  <c r="Q16" i="34" s="1"/>
  <c r="R16" i="34" s="1"/>
  <c r="Q10" i="34"/>
  <c r="R10" i="34" s="1"/>
  <c r="U11" i="34"/>
  <c r="T11" i="34"/>
  <c r="T3" i="34"/>
  <c r="U3" i="34"/>
  <c r="U4" i="34"/>
  <c r="T4" i="34"/>
  <c r="U9" i="34"/>
  <c r="T9" i="34"/>
  <c r="U13" i="34"/>
  <c r="T13" i="34"/>
  <c r="W13" i="34" s="1"/>
  <c r="T14" i="33"/>
  <c r="W14" i="33" s="1"/>
  <c r="U11" i="33"/>
  <c r="T11" i="33"/>
  <c r="W11" i="33" s="1"/>
  <c r="U13" i="33"/>
  <c r="T13" i="33"/>
  <c r="U9" i="33"/>
  <c r="T9" i="33"/>
  <c r="W9" i="33" s="1"/>
  <c r="U10" i="32"/>
  <c r="T10" i="32"/>
  <c r="U3" i="32"/>
  <c r="T3" i="32"/>
  <c r="U9" i="32"/>
  <c r="T9" i="32"/>
  <c r="T16" i="32"/>
  <c r="W16" i="32" s="1"/>
  <c r="U13" i="32"/>
  <c r="T13" i="32"/>
  <c r="W15" i="32"/>
  <c r="U11" i="32"/>
  <c r="T11" i="32"/>
  <c r="U3" i="31"/>
  <c r="T3" i="31"/>
  <c r="W3" i="31" s="1"/>
  <c r="U10" i="31"/>
  <c r="T10" i="31"/>
  <c r="U13" i="31"/>
  <c r="T13" i="31"/>
  <c r="W13" i="31" s="1"/>
  <c r="U16" i="31"/>
  <c r="T16" i="31"/>
  <c r="U11" i="31"/>
  <c r="T11" i="31"/>
  <c r="W11" i="31" s="1"/>
  <c r="W7" i="31"/>
  <c r="U9" i="31"/>
  <c r="T9" i="31"/>
  <c r="U11" i="30"/>
  <c r="T11" i="30"/>
  <c r="U14" i="30"/>
  <c r="T14" i="30"/>
  <c r="U13" i="30"/>
  <c r="T13" i="30"/>
  <c r="U9" i="30"/>
  <c r="T9" i="30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W16" i="43" l="1"/>
  <c r="W10" i="40"/>
  <c r="W16" i="40"/>
  <c r="W16" i="39"/>
  <c r="W16" i="37"/>
  <c r="W16" i="35"/>
  <c r="W10" i="43"/>
  <c r="W10" i="35"/>
  <c r="W11" i="34"/>
  <c r="W9" i="34"/>
  <c r="W4" i="34"/>
  <c r="W14" i="34"/>
  <c r="W11" i="32"/>
  <c r="W3" i="32"/>
  <c r="W16" i="31"/>
  <c r="W10" i="31"/>
  <c r="W13" i="30"/>
  <c r="W11" i="30"/>
  <c r="W9" i="30"/>
  <c r="W14" i="30"/>
  <c r="W3" i="34"/>
  <c r="U16" i="34"/>
  <c r="T16" i="34"/>
  <c r="U10" i="34"/>
  <c r="T10" i="34"/>
  <c r="W13" i="33"/>
  <c r="W9" i="32"/>
  <c r="W10" i="32"/>
  <c r="W13" i="32"/>
  <c r="W9" i="31"/>
  <c r="R2" i="13"/>
  <c r="G2" i="23"/>
  <c r="G2" i="14"/>
  <c r="G2" i="11"/>
  <c r="G2" i="9"/>
  <c r="G2" i="7"/>
  <c r="G2" i="5"/>
  <c r="G2" i="3"/>
  <c r="G2" i="1"/>
  <c r="W16" i="34" l="1"/>
  <c r="W10" i="34"/>
  <c r="P17" i="13"/>
  <c r="P11" i="13"/>
  <c r="P7" i="13"/>
  <c r="P5" i="13"/>
  <c r="O17" i="13"/>
  <c r="O11" i="13"/>
  <c r="O7" i="13"/>
  <c r="O5" i="13"/>
  <c r="M17" i="13"/>
  <c r="M11" i="13"/>
  <c r="M7" i="13"/>
  <c r="M5" i="13"/>
  <c r="N17" i="13"/>
  <c r="N11" i="13"/>
  <c r="N7" i="13"/>
  <c r="N5" i="13"/>
  <c r="H17" i="13"/>
  <c r="H11" i="13"/>
  <c r="H7" i="13"/>
  <c r="H5" i="13"/>
  <c r="G17" i="13"/>
  <c r="G11" i="13"/>
  <c r="G7" i="13"/>
  <c r="G5" i="13"/>
  <c r="M16" i="23" l="1"/>
  <c r="L16" i="23"/>
  <c r="K16" i="23"/>
  <c r="J16" i="23"/>
  <c r="M15" i="23"/>
  <c r="L15" i="23"/>
  <c r="K15" i="23"/>
  <c r="P15" i="23" s="1"/>
  <c r="J15" i="23"/>
  <c r="M14" i="23"/>
  <c r="L14" i="23"/>
  <c r="K14" i="23"/>
  <c r="J14" i="23"/>
  <c r="H14" i="23"/>
  <c r="H15" i="23" s="1"/>
  <c r="G14" i="23"/>
  <c r="G15" i="23" s="1"/>
  <c r="P13" i="23"/>
  <c r="N13" i="23"/>
  <c r="H13" i="23"/>
  <c r="P12" i="23"/>
  <c r="N12" i="23"/>
  <c r="H12" i="23"/>
  <c r="G12" i="23"/>
  <c r="P11" i="23"/>
  <c r="N11" i="23"/>
  <c r="H11" i="23"/>
  <c r="P10" i="23"/>
  <c r="N10" i="23"/>
  <c r="H10" i="23"/>
  <c r="H16" i="23" s="1"/>
  <c r="P9" i="23"/>
  <c r="N9" i="23"/>
  <c r="N15" i="23" s="1"/>
  <c r="H9" i="23"/>
  <c r="P8" i="23"/>
  <c r="N8" i="23"/>
  <c r="H8" i="23"/>
  <c r="G8" i="23"/>
  <c r="P7" i="23"/>
  <c r="N7" i="23"/>
  <c r="H7" i="23"/>
  <c r="G7" i="23"/>
  <c r="P6" i="23"/>
  <c r="N6" i="23"/>
  <c r="H6" i="23"/>
  <c r="G6" i="23"/>
  <c r="P5" i="23"/>
  <c r="N5" i="23"/>
  <c r="H5" i="23"/>
  <c r="G5" i="23"/>
  <c r="P4" i="23"/>
  <c r="N4" i="23"/>
  <c r="H4" i="23"/>
  <c r="G4" i="23"/>
  <c r="P3" i="23"/>
  <c r="N3" i="23"/>
  <c r="H3" i="23"/>
  <c r="G3" i="23"/>
  <c r="G11" i="23" s="1"/>
  <c r="P2" i="23"/>
  <c r="N2" i="23"/>
  <c r="Q2" i="23" s="1"/>
  <c r="R2" i="23" s="1"/>
  <c r="U2" i="23" s="1"/>
  <c r="M16" i="22"/>
  <c r="L16" i="22"/>
  <c r="K16" i="22"/>
  <c r="J16" i="22"/>
  <c r="M15" i="22"/>
  <c r="L15" i="22"/>
  <c r="K15" i="22"/>
  <c r="P15" i="22" s="1"/>
  <c r="J15" i="22"/>
  <c r="J14" i="22"/>
  <c r="H14" i="22"/>
  <c r="H15" i="22" s="1"/>
  <c r="G14" i="22"/>
  <c r="G15" i="22" s="1"/>
  <c r="P13" i="22"/>
  <c r="N13" i="22"/>
  <c r="H13" i="22"/>
  <c r="G13" i="22"/>
  <c r="Q13" i="22" s="1"/>
  <c r="R13" i="22" s="1"/>
  <c r="U13" i="22" s="1"/>
  <c r="P12" i="22"/>
  <c r="N12" i="22"/>
  <c r="H12" i="22"/>
  <c r="G12" i="22"/>
  <c r="Q12" i="22" s="1"/>
  <c r="R12" i="22" s="1"/>
  <c r="U12" i="22" s="1"/>
  <c r="P11" i="22"/>
  <c r="N11" i="22"/>
  <c r="H11" i="22"/>
  <c r="P10" i="22"/>
  <c r="N10" i="22"/>
  <c r="H10" i="22"/>
  <c r="H16" i="22" s="1"/>
  <c r="P9" i="22"/>
  <c r="N9" i="22"/>
  <c r="H9" i="22"/>
  <c r="P8" i="22"/>
  <c r="N8" i="22"/>
  <c r="H8" i="22"/>
  <c r="G8" i="22"/>
  <c r="P7" i="22"/>
  <c r="N7" i="22"/>
  <c r="Q7" i="22" s="1"/>
  <c r="H7" i="22"/>
  <c r="G7" i="22"/>
  <c r="P6" i="22"/>
  <c r="N6" i="22"/>
  <c r="Q6" i="22" s="1"/>
  <c r="H6" i="22"/>
  <c r="G6" i="22"/>
  <c r="P5" i="22"/>
  <c r="N5" i="22"/>
  <c r="H5" i="22"/>
  <c r="G5" i="22"/>
  <c r="P4" i="22"/>
  <c r="N4" i="22"/>
  <c r="H4" i="22"/>
  <c r="G4" i="22"/>
  <c r="P3" i="22"/>
  <c r="N3" i="22"/>
  <c r="H3" i="22"/>
  <c r="G3" i="22"/>
  <c r="G11" i="22" s="1"/>
  <c r="P2" i="22"/>
  <c r="N2" i="22"/>
  <c r="Q2" i="22" s="1"/>
  <c r="R2" i="22" s="1"/>
  <c r="U2" i="22" s="1"/>
  <c r="M16" i="21"/>
  <c r="L16" i="21"/>
  <c r="K16" i="21"/>
  <c r="P16" i="21" s="1"/>
  <c r="J16" i="21"/>
  <c r="M15" i="21"/>
  <c r="L15" i="21"/>
  <c r="K15" i="21"/>
  <c r="J15" i="21"/>
  <c r="M14" i="21"/>
  <c r="L14" i="21"/>
  <c r="K14" i="21"/>
  <c r="J14" i="21"/>
  <c r="H14" i="21"/>
  <c r="H15" i="21" s="1"/>
  <c r="G14" i="21"/>
  <c r="G15" i="21" s="1"/>
  <c r="P13" i="21"/>
  <c r="N13" i="21"/>
  <c r="H13" i="21"/>
  <c r="G13" i="21"/>
  <c r="Q13" i="21" s="1"/>
  <c r="P12" i="21"/>
  <c r="N12" i="21"/>
  <c r="H12" i="21"/>
  <c r="G12" i="21"/>
  <c r="Q12" i="21" s="1"/>
  <c r="P11" i="21"/>
  <c r="N11" i="21"/>
  <c r="H11" i="21"/>
  <c r="P10" i="21"/>
  <c r="N10" i="21"/>
  <c r="H10" i="21"/>
  <c r="H16" i="21" s="1"/>
  <c r="P9" i="21"/>
  <c r="N9" i="21"/>
  <c r="N15" i="21" s="1"/>
  <c r="H9" i="21"/>
  <c r="P8" i="21"/>
  <c r="N8" i="21"/>
  <c r="H8" i="21"/>
  <c r="G8" i="21"/>
  <c r="P7" i="21"/>
  <c r="N7" i="21"/>
  <c r="Q7" i="21" s="1"/>
  <c r="R7" i="21" s="1"/>
  <c r="U7" i="21" s="1"/>
  <c r="M21" i="13" s="1"/>
  <c r="H7" i="21"/>
  <c r="G7" i="21"/>
  <c r="P6" i="21"/>
  <c r="N6" i="21"/>
  <c r="Q6" i="21" s="1"/>
  <c r="R6" i="21" s="1"/>
  <c r="U6" i="21" s="1"/>
  <c r="H6" i="21"/>
  <c r="G6" i="21"/>
  <c r="P5" i="21"/>
  <c r="N5" i="21"/>
  <c r="H5" i="21"/>
  <c r="G5" i="21"/>
  <c r="P4" i="21"/>
  <c r="N4" i="21"/>
  <c r="N14" i="21" s="1"/>
  <c r="Q14" i="21" s="1"/>
  <c r="R14" i="21" s="1"/>
  <c r="U14" i="21" s="1"/>
  <c r="G21" i="13" s="1"/>
  <c r="H4" i="21"/>
  <c r="G4" i="21"/>
  <c r="P3" i="21"/>
  <c r="N3" i="21"/>
  <c r="H3" i="21"/>
  <c r="G3" i="21"/>
  <c r="G11" i="21" s="1"/>
  <c r="P2" i="21"/>
  <c r="N2" i="21"/>
  <c r="Q2" i="21" s="1"/>
  <c r="R2" i="21" s="1"/>
  <c r="U2" i="21" s="1"/>
  <c r="M16" i="20"/>
  <c r="L16" i="20"/>
  <c r="K16" i="20"/>
  <c r="P16" i="20" s="1"/>
  <c r="J16" i="20"/>
  <c r="M15" i="20"/>
  <c r="L15" i="20"/>
  <c r="K15" i="20"/>
  <c r="J15" i="20"/>
  <c r="M14" i="20"/>
  <c r="L14" i="20"/>
  <c r="K14" i="20"/>
  <c r="P14" i="20" s="1"/>
  <c r="J14" i="20"/>
  <c r="H14" i="20"/>
  <c r="H15" i="20" s="1"/>
  <c r="G14" i="20"/>
  <c r="G15" i="20" s="1"/>
  <c r="P13" i="20"/>
  <c r="N13" i="20"/>
  <c r="H13" i="20"/>
  <c r="P12" i="20"/>
  <c r="N12" i="20"/>
  <c r="H12" i="20"/>
  <c r="G12" i="20"/>
  <c r="Q12" i="20" s="1"/>
  <c r="R12" i="20" s="1"/>
  <c r="U12" i="20" s="1"/>
  <c r="P11" i="20"/>
  <c r="N11" i="20"/>
  <c r="H11" i="20"/>
  <c r="P10" i="20"/>
  <c r="N10" i="20"/>
  <c r="H10" i="20"/>
  <c r="H16" i="20" s="1"/>
  <c r="P9" i="20"/>
  <c r="N9" i="20"/>
  <c r="N15" i="20" s="1"/>
  <c r="H9" i="20"/>
  <c r="P8" i="20"/>
  <c r="N8" i="20"/>
  <c r="H8" i="20"/>
  <c r="G8" i="20"/>
  <c r="P7" i="20"/>
  <c r="N7" i="20"/>
  <c r="H7" i="20"/>
  <c r="G7" i="20"/>
  <c r="P6" i="20"/>
  <c r="N6" i="20"/>
  <c r="H6" i="20"/>
  <c r="G6" i="20"/>
  <c r="P5" i="20"/>
  <c r="N5" i="20"/>
  <c r="H5" i="20"/>
  <c r="G5" i="20"/>
  <c r="P4" i="20"/>
  <c r="N4" i="20"/>
  <c r="H4" i="20"/>
  <c r="G4" i="20"/>
  <c r="P3" i="20"/>
  <c r="N3" i="20"/>
  <c r="H3" i="20"/>
  <c r="G3" i="20"/>
  <c r="G11" i="20" s="1"/>
  <c r="P2" i="20"/>
  <c r="N2" i="20"/>
  <c r="Q2" i="20" s="1"/>
  <c r="R2" i="20" s="1"/>
  <c r="U2" i="20" s="1"/>
  <c r="M16" i="19"/>
  <c r="L16" i="19"/>
  <c r="K16" i="19"/>
  <c r="J16" i="19"/>
  <c r="N15" i="19"/>
  <c r="M15" i="19"/>
  <c r="L15" i="19"/>
  <c r="K15" i="19"/>
  <c r="P15" i="19" s="1"/>
  <c r="J15" i="19"/>
  <c r="M14" i="19"/>
  <c r="L14" i="19"/>
  <c r="K14" i="19"/>
  <c r="P14" i="19" s="1"/>
  <c r="J14" i="19"/>
  <c r="H14" i="19"/>
  <c r="H15" i="19" s="1"/>
  <c r="G14" i="19"/>
  <c r="G15" i="19" s="1"/>
  <c r="P13" i="19"/>
  <c r="N13" i="19"/>
  <c r="H13" i="19"/>
  <c r="P12" i="19"/>
  <c r="N12" i="19"/>
  <c r="H12" i="19"/>
  <c r="G12" i="19"/>
  <c r="P11" i="19"/>
  <c r="N11" i="19"/>
  <c r="H11" i="19"/>
  <c r="P10" i="19"/>
  <c r="N10" i="19"/>
  <c r="H10" i="19"/>
  <c r="H16" i="19" s="1"/>
  <c r="P9" i="19"/>
  <c r="N9" i="19"/>
  <c r="H9" i="19"/>
  <c r="P8" i="19"/>
  <c r="N8" i="19"/>
  <c r="Q8" i="19" s="1"/>
  <c r="H8" i="19"/>
  <c r="G8" i="19"/>
  <c r="P7" i="19"/>
  <c r="N7" i="19"/>
  <c r="Q7" i="19" s="1"/>
  <c r="R7" i="19" s="1"/>
  <c r="U7" i="19" s="1"/>
  <c r="M19" i="13" s="1"/>
  <c r="H7" i="19"/>
  <c r="G7" i="19"/>
  <c r="P6" i="19"/>
  <c r="N6" i="19"/>
  <c r="H6" i="19"/>
  <c r="G6" i="19"/>
  <c r="P5" i="19"/>
  <c r="N5" i="19"/>
  <c r="H5" i="19"/>
  <c r="G5" i="19"/>
  <c r="P4" i="19"/>
  <c r="N4" i="19"/>
  <c r="H4" i="19"/>
  <c r="G4" i="19"/>
  <c r="G10" i="19" s="1"/>
  <c r="G16" i="19" s="1"/>
  <c r="P3" i="19"/>
  <c r="N3" i="19"/>
  <c r="Q3" i="19" s="1"/>
  <c r="R3" i="19" s="1"/>
  <c r="U3" i="19" s="1"/>
  <c r="H3" i="19"/>
  <c r="G3" i="19"/>
  <c r="G11" i="19" s="1"/>
  <c r="P2" i="19"/>
  <c r="N2" i="19"/>
  <c r="Q2" i="19" s="1"/>
  <c r="R2" i="19" s="1"/>
  <c r="U2" i="19" s="1"/>
  <c r="M16" i="18"/>
  <c r="L16" i="18"/>
  <c r="K16" i="18"/>
  <c r="J16" i="18"/>
  <c r="N15" i="18"/>
  <c r="M15" i="18"/>
  <c r="L15" i="18"/>
  <c r="K15" i="18"/>
  <c r="P15" i="18" s="1"/>
  <c r="J15" i="18"/>
  <c r="M14" i="18"/>
  <c r="L14" i="18"/>
  <c r="K14" i="18"/>
  <c r="P14" i="18" s="1"/>
  <c r="J14" i="18"/>
  <c r="H14" i="18"/>
  <c r="H15" i="18" s="1"/>
  <c r="G14" i="18"/>
  <c r="G15" i="18" s="1"/>
  <c r="P13" i="18"/>
  <c r="N13" i="18"/>
  <c r="H13" i="18"/>
  <c r="P12" i="18"/>
  <c r="N12" i="18"/>
  <c r="H12" i="18"/>
  <c r="G12" i="18"/>
  <c r="P11" i="18"/>
  <c r="N11" i="18"/>
  <c r="H11" i="18"/>
  <c r="P10" i="18"/>
  <c r="N10" i="18"/>
  <c r="H10" i="18"/>
  <c r="H16" i="18" s="1"/>
  <c r="P9" i="18"/>
  <c r="N9" i="18"/>
  <c r="H9" i="18"/>
  <c r="P8" i="18"/>
  <c r="N8" i="18"/>
  <c r="H8" i="18"/>
  <c r="G8" i="18"/>
  <c r="P7" i="18"/>
  <c r="N7" i="18"/>
  <c r="H7" i="18"/>
  <c r="G7" i="18"/>
  <c r="P6" i="18"/>
  <c r="N6" i="18"/>
  <c r="H6" i="18"/>
  <c r="G6" i="18"/>
  <c r="P5" i="18"/>
  <c r="N5" i="18"/>
  <c r="H5" i="18"/>
  <c r="G5" i="18"/>
  <c r="P4" i="18"/>
  <c r="N4" i="18"/>
  <c r="N14" i="18" s="1"/>
  <c r="Q14" i="18" s="1"/>
  <c r="R14" i="18" s="1"/>
  <c r="U14" i="18" s="1"/>
  <c r="G18" i="13" s="1"/>
  <c r="H4" i="18"/>
  <c r="G4" i="18"/>
  <c r="P3" i="18"/>
  <c r="N3" i="18"/>
  <c r="H3" i="18"/>
  <c r="G3" i="18"/>
  <c r="G11" i="18" s="1"/>
  <c r="P2" i="18"/>
  <c r="N2" i="18"/>
  <c r="Q2" i="18" s="1"/>
  <c r="R2" i="18" s="1"/>
  <c r="U2" i="18" s="1"/>
  <c r="M16" i="17"/>
  <c r="L16" i="17"/>
  <c r="K16" i="17"/>
  <c r="P16" i="17" s="1"/>
  <c r="J16" i="17"/>
  <c r="H16" i="17"/>
  <c r="N15" i="17"/>
  <c r="M15" i="17"/>
  <c r="L15" i="17"/>
  <c r="K15" i="17"/>
  <c r="P15" i="17" s="1"/>
  <c r="J15" i="17"/>
  <c r="M14" i="17"/>
  <c r="L14" i="17"/>
  <c r="K14" i="17"/>
  <c r="P14" i="17" s="1"/>
  <c r="J14" i="17"/>
  <c r="H14" i="17"/>
  <c r="H15" i="17" s="1"/>
  <c r="G14" i="17"/>
  <c r="G15" i="17" s="1"/>
  <c r="P13" i="17"/>
  <c r="N13" i="17"/>
  <c r="H13" i="17"/>
  <c r="G13" i="17"/>
  <c r="Q13" i="17" s="1"/>
  <c r="R13" i="17" s="1"/>
  <c r="U13" i="17" s="1"/>
  <c r="P12" i="17"/>
  <c r="N12" i="17"/>
  <c r="H12" i="17"/>
  <c r="G12" i="17"/>
  <c r="Q12" i="17" s="1"/>
  <c r="R12" i="17" s="1"/>
  <c r="U12" i="17" s="1"/>
  <c r="P11" i="17"/>
  <c r="N11" i="17"/>
  <c r="H11" i="17"/>
  <c r="P10" i="17"/>
  <c r="N10" i="17"/>
  <c r="H10" i="17"/>
  <c r="P9" i="17"/>
  <c r="T9" i="17" s="1"/>
  <c r="W9" i="17" s="1"/>
  <c r="N9" i="17"/>
  <c r="H9" i="17"/>
  <c r="G9" i="17"/>
  <c r="Q9" i="17" s="1"/>
  <c r="R9" i="17" s="1"/>
  <c r="U9" i="17" s="1"/>
  <c r="P8" i="17"/>
  <c r="T8" i="17" s="1"/>
  <c r="W8" i="17" s="1"/>
  <c r="N8" i="17"/>
  <c r="H8" i="17"/>
  <c r="G8" i="17"/>
  <c r="Q8" i="17" s="1"/>
  <c r="R8" i="17" s="1"/>
  <c r="U8" i="17" s="1"/>
  <c r="P7" i="17"/>
  <c r="N7" i="17"/>
  <c r="H7" i="17"/>
  <c r="G7" i="17"/>
  <c r="P6" i="17"/>
  <c r="N6" i="17"/>
  <c r="Q6" i="17" s="1"/>
  <c r="R6" i="17" s="1"/>
  <c r="U6" i="17" s="1"/>
  <c r="H6" i="17"/>
  <c r="G6" i="17"/>
  <c r="P5" i="17"/>
  <c r="T5" i="17" s="1"/>
  <c r="W5" i="17" s="1"/>
  <c r="N5" i="17"/>
  <c r="H5" i="17"/>
  <c r="G5" i="17"/>
  <c r="Q5" i="17" s="1"/>
  <c r="R5" i="17" s="1"/>
  <c r="U5" i="17" s="1"/>
  <c r="P4" i="17"/>
  <c r="T4" i="17" s="1"/>
  <c r="W4" i="17" s="1"/>
  <c r="N4" i="17"/>
  <c r="N14" i="17" s="1"/>
  <c r="Q14" i="17" s="1"/>
  <c r="R14" i="17" s="1"/>
  <c r="U14" i="17" s="1"/>
  <c r="H4" i="17"/>
  <c r="G4" i="17"/>
  <c r="Q4" i="17" s="1"/>
  <c r="R4" i="17" s="1"/>
  <c r="U4" i="17" s="1"/>
  <c r="P3" i="17"/>
  <c r="N3" i="17"/>
  <c r="Q3" i="17" s="1"/>
  <c r="R3" i="17" s="1"/>
  <c r="U3" i="17" s="1"/>
  <c r="H3" i="17"/>
  <c r="G3" i="17"/>
  <c r="G11" i="17" s="1"/>
  <c r="P2" i="17"/>
  <c r="N2" i="17"/>
  <c r="Q2" i="17" s="1"/>
  <c r="R2" i="17" s="1"/>
  <c r="U2" i="17" s="1"/>
  <c r="M16" i="16"/>
  <c r="L16" i="16"/>
  <c r="K16" i="16"/>
  <c r="J16" i="16"/>
  <c r="N15" i="16"/>
  <c r="M15" i="16"/>
  <c r="L15" i="16"/>
  <c r="K15" i="16"/>
  <c r="P15" i="16" s="1"/>
  <c r="J15" i="16"/>
  <c r="M14" i="16"/>
  <c r="L14" i="16"/>
  <c r="K14" i="16"/>
  <c r="P14" i="16" s="1"/>
  <c r="J14" i="16"/>
  <c r="H14" i="16"/>
  <c r="H15" i="16" s="1"/>
  <c r="G14" i="16"/>
  <c r="G15" i="16" s="1"/>
  <c r="P13" i="16"/>
  <c r="N13" i="16"/>
  <c r="H13" i="16"/>
  <c r="P12" i="16"/>
  <c r="N12" i="16"/>
  <c r="H12" i="16"/>
  <c r="G12" i="16"/>
  <c r="P11" i="16"/>
  <c r="N11" i="16"/>
  <c r="H11" i="16"/>
  <c r="P10" i="16"/>
  <c r="N10" i="16"/>
  <c r="H10" i="16"/>
  <c r="H16" i="16" s="1"/>
  <c r="P9" i="16"/>
  <c r="N9" i="16"/>
  <c r="H9" i="16"/>
  <c r="P8" i="16"/>
  <c r="N8" i="16"/>
  <c r="H8" i="16"/>
  <c r="G8" i="16"/>
  <c r="P7" i="16"/>
  <c r="N7" i="16"/>
  <c r="H7" i="16"/>
  <c r="G7" i="16"/>
  <c r="P6" i="16"/>
  <c r="N6" i="16"/>
  <c r="H6" i="16"/>
  <c r="G6" i="16"/>
  <c r="P5" i="16"/>
  <c r="N5" i="16"/>
  <c r="H5" i="16"/>
  <c r="G5" i="16"/>
  <c r="P4" i="16"/>
  <c r="N4" i="16"/>
  <c r="H4" i="16"/>
  <c r="G4" i="16"/>
  <c r="P3" i="16"/>
  <c r="N3" i="16"/>
  <c r="H3" i="16"/>
  <c r="G3" i="16"/>
  <c r="G11" i="16" s="1"/>
  <c r="P2" i="16"/>
  <c r="N2" i="16"/>
  <c r="Q2" i="16" s="1"/>
  <c r="R2" i="16" s="1"/>
  <c r="U2" i="16" s="1"/>
  <c r="M16" i="15"/>
  <c r="L16" i="15"/>
  <c r="K16" i="15"/>
  <c r="J16" i="15"/>
  <c r="H16" i="15"/>
  <c r="M15" i="15"/>
  <c r="L15" i="15"/>
  <c r="K15" i="15"/>
  <c r="P15" i="15" s="1"/>
  <c r="J15" i="15"/>
  <c r="M14" i="15"/>
  <c r="L14" i="15"/>
  <c r="K14" i="15"/>
  <c r="P14" i="15" s="1"/>
  <c r="J14" i="15"/>
  <c r="H14" i="15"/>
  <c r="H15" i="15" s="1"/>
  <c r="G14" i="15"/>
  <c r="G15" i="15" s="1"/>
  <c r="P13" i="15"/>
  <c r="N13" i="15"/>
  <c r="H13" i="15"/>
  <c r="P12" i="15"/>
  <c r="N12" i="15"/>
  <c r="H12" i="15"/>
  <c r="G12" i="15"/>
  <c r="P11" i="15"/>
  <c r="N11" i="15"/>
  <c r="H11" i="15"/>
  <c r="P10" i="15"/>
  <c r="N10" i="15"/>
  <c r="H10" i="15"/>
  <c r="P9" i="15"/>
  <c r="N9" i="15"/>
  <c r="N15" i="15" s="1"/>
  <c r="H9" i="15"/>
  <c r="P8" i="15"/>
  <c r="N8" i="15"/>
  <c r="H8" i="15"/>
  <c r="G8" i="15"/>
  <c r="P7" i="15"/>
  <c r="N7" i="15"/>
  <c r="H7" i="15"/>
  <c r="G7" i="15"/>
  <c r="P6" i="15"/>
  <c r="N6" i="15"/>
  <c r="H6" i="15"/>
  <c r="G6" i="15"/>
  <c r="P5" i="15"/>
  <c r="N5" i="15"/>
  <c r="H5" i="15"/>
  <c r="G5" i="15"/>
  <c r="P4" i="15"/>
  <c r="N4" i="15"/>
  <c r="N14" i="15" s="1"/>
  <c r="Q14" i="15" s="1"/>
  <c r="R14" i="15" s="1"/>
  <c r="U14" i="15" s="1"/>
  <c r="G15" i="13" s="1"/>
  <c r="H4" i="15"/>
  <c r="G4" i="15"/>
  <c r="P3" i="15"/>
  <c r="N3" i="15"/>
  <c r="H3" i="15"/>
  <c r="G3" i="15"/>
  <c r="G11" i="15" s="1"/>
  <c r="P2" i="15"/>
  <c r="N2" i="15"/>
  <c r="Q2" i="15" s="1"/>
  <c r="R2" i="15" s="1"/>
  <c r="U2" i="15" s="1"/>
  <c r="M16" i="14"/>
  <c r="L16" i="14"/>
  <c r="K16" i="14"/>
  <c r="J16" i="14"/>
  <c r="H16" i="14"/>
  <c r="M15" i="14"/>
  <c r="L15" i="14"/>
  <c r="K15" i="14"/>
  <c r="P15" i="14" s="1"/>
  <c r="J15" i="14"/>
  <c r="M14" i="14"/>
  <c r="L14" i="14"/>
  <c r="K14" i="14"/>
  <c r="P14" i="14" s="1"/>
  <c r="J14" i="14"/>
  <c r="H14" i="14"/>
  <c r="H15" i="14" s="1"/>
  <c r="G14" i="14"/>
  <c r="G15" i="14" s="1"/>
  <c r="P13" i="14"/>
  <c r="N13" i="14"/>
  <c r="H13" i="14"/>
  <c r="P12" i="14"/>
  <c r="N12" i="14"/>
  <c r="H12" i="14"/>
  <c r="G12" i="14"/>
  <c r="P11" i="14"/>
  <c r="N11" i="14"/>
  <c r="H11" i="14"/>
  <c r="P10" i="14"/>
  <c r="N10" i="14"/>
  <c r="H10" i="14"/>
  <c r="P9" i="14"/>
  <c r="N9" i="14"/>
  <c r="N15" i="14" s="1"/>
  <c r="H9" i="14"/>
  <c r="P8" i="14"/>
  <c r="N8" i="14"/>
  <c r="H8" i="14"/>
  <c r="G8" i="14"/>
  <c r="P7" i="14"/>
  <c r="N7" i="14"/>
  <c r="H7" i="14"/>
  <c r="G7" i="14"/>
  <c r="P6" i="14"/>
  <c r="N6" i="14"/>
  <c r="H6" i="14"/>
  <c r="G6" i="14"/>
  <c r="P5" i="14"/>
  <c r="N5" i="14"/>
  <c r="H5" i="14"/>
  <c r="G5" i="14"/>
  <c r="P4" i="14"/>
  <c r="N4" i="14"/>
  <c r="H4" i="14"/>
  <c r="G4" i="14"/>
  <c r="Q4" i="14" s="1"/>
  <c r="P3" i="14"/>
  <c r="N3" i="14"/>
  <c r="H3" i="14"/>
  <c r="G3" i="14"/>
  <c r="G11" i="14" s="1"/>
  <c r="P2" i="14"/>
  <c r="N2" i="14"/>
  <c r="Q2" i="14" s="1"/>
  <c r="R2" i="14" s="1"/>
  <c r="U2" i="14" s="1"/>
  <c r="M16" i="12"/>
  <c r="L16" i="12"/>
  <c r="K16" i="12"/>
  <c r="P16" i="12" s="1"/>
  <c r="J16" i="12"/>
  <c r="M15" i="12"/>
  <c r="L15" i="12"/>
  <c r="K15" i="12"/>
  <c r="P15" i="12" s="1"/>
  <c r="J15" i="12"/>
  <c r="M14" i="12"/>
  <c r="L14" i="12"/>
  <c r="K14" i="12"/>
  <c r="P14" i="12" s="1"/>
  <c r="J14" i="12"/>
  <c r="H14" i="12"/>
  <c r="H15" i="12" s="1"/>
  <c r="G14" i="12"/>
  <c r="G15" i="12" s="1"/>
  <c r="P13" i="12"/>
  <c r="N13" i="12"/>
  <c r="H13" i="12"/>
  <c r="G13" i="12"/>
  <c r="Q13" i="12" s="1"/>
  <c r="R13" i="12" s="1"/>
  <c r="U13" i="12" s="1"/>
  <c r="P12" i="12"/>
  <c r="N12" i="12"/>
  <c r="H12" i="12"/>
  <c r="G12" i="12"/>
  <c r="Q12" i="12" s="1"/>
  <c r="R12" i="12" s="1"/>
  <c r="U12" i="12" s="1"/>
  <c r="P11" i="12"/>
  <c r="N11" i="12"/>
  <c r="H11" i="12"/>
  <c r="P10" i="12"/>
  <c r="N10" i="12"/>
  <c r="H10" i="12"/>
  <c r="H16" i="12" s="1"/>
  <c r="P9" i="12"/>
  <c r="N9" i="12"/>
  <c r="N15" i="12" s="1"/>
  <c r="H9" i="12"/>
  <c r="P8" i="12"/>
  <c r="N8" i="12"/>
  <c r="H8" i="12"/>
  <c r="G8" i="12"/>
  <c r="P7" i="12"/>
  <c r="N7" i="12"/>
  <c r="Q7" i="12" s="1"/>
  <c r="H7" i="12"/>
  <c r="G7" i="12"/>
  <c r="P6" i="12"/>
  <c r="N6" i="12"/>
  <c r="Q6" i="12" s="1"/>
  <c r="H6" i="12"/>
  <c r="G6" i="12"/>
  <c r="P5" i="12"/>
  <c r="N5" i="12"/>
  <c r="H5" i="12"/>
  <c r="G5" i="12"/>
  <c r="Q5" i="12" s="1"/>
  <c r="P4" i="12"/>
  <c r="N4" i="12"/>
  <c r="N14" i="12" s="1"/>
  <c r="Q14" i="12" s="1"/>
  <c r="R14" i="12" s="1"/>
  <c r="U14" i="12" s="1"/>
  <c r="G13" i="13" s="1"/>
  <c r="H4" i="12"/>
  <c r="G4" i="12"/>
  <c r="Q4" i="12" s="1"/>
  <c r="P3" i="12"/>
  <c r="N3" i="12"/>
  <c r="Q3" i="12" s="1"/>
  <c r="H3" i="12"/>
  <c r="G3" i="12"/>
  <c r="G11" i="12" s="1"/>
  <c r="P2" i="12"/>
  <c r="N2" i="12"/>
  <c r="Q2" i="12" s="1"/>
  <c r="R2" i="12" s="1"/>
  <c r="U2" i="12" s="1"/>
  <c r="M16" i="11"/>
  <c r="L16" i="11"/>
  <c r="K16" i="11"/>
  <c r="J16" i="11"/>
  <c r="M15" i="11"/>
  <c r="L15" i="11"/>
  <c r="K15" i="11"/>
  <c r="P15" i="11" s="1"/>
  <c r="J15" i="11"/>
  <c r="M14" i="11"/>
  <c r="L14" i="11"/>
  <c r="K14" i="11"/>
  <c r="P14" i="11" s="1"/>
  <c r="J14" i="11"/>
  <c r="H14" i="11"/>
  <c r="H15" i="11" s="1"/>
  <c r="G14" i="11"/>
  <c r="G15" i="11" s="1"/>
  <c r="P13" i="11"/>
  <c r="N13" i="11"/>
  <c r="H13" i="11"/>
  <c r="G13" i="11"/>
  <c r="P12" i="11"/>
  <c r="N12" i="11"/>
  <c r="H12" i="11"/>
  <c r="G12" i="11"/>
  <c r="P11" i="11"/>
  <c r="N11" i="11"/>
  <c r="H11" i="11"/>
  <c r="P10" i="11"/>
  <c r="N10" i="11"/>
  <c r="H10" i="11"/>
  <c r="H16" i="11" s="1"/>
  <c r="P9" i="11"/>
  <c r="N9" i="11"/>
  <c r="N15" i="11" s="1"/>
  <c r="H9" i="11"/>
  <c r="P8" i="11"/>
  <c r="N8" i="11"/>
  <c r="H8" i="11"/>
  <c r="G8" i="11"/>
  <c r="Q8" i="11" s="1"/>
  <c r="R8" i="11" s="1"/>
  <c r="U8" i="11" s="1"/>
  <c r="O12" i="13" s="1"/>
  <c r="P7" i="11"/>
  <c r="N7" i="11"/>
  <c r="H7" i="11"/>
  <c r="G7" i="11"/>
  <c r="P6" i="11"/>
  <c r="N6" i="11"/>
  <c r="Q6" i="11" s="1"/>
  <c r="R6" i="11" s="1"/>
  <c r="U6" i="11" s="1"/>
  <c r="H6" i="11"/>
  <c r="G6" i="11"/>
  <c r="P5" i="11"/>
  <c r="N5" i="11"/>
  <c r="H5" i="11"/>
  <c r="G5" i="11"/>
  <c r="Q5" i="11" s="1"/>
  <c r="R5" i="11" s="1"/>
  <c r="U5" i="11" s="1"/>
  <c r="P4" i="11"/>
  <c r="N4" i="11"/>
  <c r="N14" i="11" s="1"/>
  <c r="Q14" i="11" s="1"/>
  <c r="R14" i="11" s="1"/>
  <c r="U14" i="11" s="1"/>
  <c r="G12" i="13" s="1"/>
  <c r="H4" i="11"/>
  <c r="G4" i="11"/>
  <c r="Q4" i="11" s="1"/>
  <c r="R4" i="11" s="1"/>
  <c r="U4" i="11" s="1"/>
  <c r="P3" i="11"/>
  <c r="N3" i="11"/>
  <c r="H3" i="11"/>
  <c r="G3" i="11"/>
  <c r="G11" i="11" s="1"/>
  <c r="P2" i="11"/>
  <c r="N2" i="11"/>
  <c r="Q2" i="11" s="1"/>
  <c r="R2" i="11" s="1"/>
  <c r="U2" i="11" s="1"/>
  <c r="M16" i="10"/>
  <c r="L16" i="10"/>
  <c r="K16" i="10"/>
  <c r="P16" i="10" s="1"/>
  <c r="J16" i="10"/>
  <c r="H16" i="10"/>
  <c r="N15" i="10"/>
  <c r="Q15" i="10" s="1"/>
  <c r="R15" i="10" s="1"/>
  <c r="U15" i="10" s="1"/>
  <c r="M15" i="10"/>
  <c r="L15" i="10"/>
  <c r="K15" i="10"/>
  <c r="P15" i="10" s="1"/>
  <c r="J15" i="10"/>
  <c r="M14" i="10"/>
  <c r="L14" i="10"/>
  <c r="K14" i="10"/>
  <c r="P14" i="10" s="1"/>
  <c r="J14" i="10"/>
  <c r="H14" i="10"/>
  <c r="H15" i="10" s="1"/>
  <c r="G14" i="10"/>
  <c r="G15" i="10" s="1"/>
  <c r="Q13" i="10"/>
  <c r="R13" i="10" s="1"/>
  <c r="U13" i="10" s="1"/>
  <c r="P13" i="10"/>
  <c r="T13" i="10" s="1"/>
  <c r="W13" i="10" s="1"/>
  <c r="N13" i="10"/>
  <c r="H13" i="10"/>
  <c r="G13" i="10"/>
  <c r="P12" i="10"/>
  <c r="T12" i="10" s="1"/>
  <c r="W12" i="10" s="1"/>
  <c r="N12" i="10"/>
  <c r="H12" i="10"/>
  <c r="G12" i="10"/>
  <c r="Q12" i="10" s="1"/>
  <c r="R12" i="10" s="1"/>
  <c r="U12" i="10" s="1"/>
  <c r="P11" i="10"/>
  <c r="N11" i="10"/>
  <c r="H11" i="10"/>
  <c r="P10" i="10"/>
  <c r="N10" i="10"/>
  <c r="H10" i="10"/>
  <c r="P9" i="10"/>
  <c r="T9" i="10" s="1"/>
  <c r="W9" i="10" s="1"/>
  <c r="N9" i="10"/>
  <c r="H9" i="10"/>
  <c r="G9" i="10"/>
  <c r="Q9" i="10" s="1"/>
  <c r="R9" i="10" s="1"/>
  <c r="U9" i="10" s="1"/>
  <c r="P8" i="10"/>
  <c r="T8" i="10" s="1"/>
  <c r="W8" i="10" s="1"/>
  <c r="N8" i="10"/>
  <c r="H8" i="10"/>
  <c r="G8" i="10"/>
  <c r="Q8" i="10" s="1"/>
  <c r="R8" i="10" s="1"/>
  <c r="U8" i="10" s="1"/>
  <c r="P7" i="10"/>
  <c r="N7" i="10"/>
  <c r="H7" i="10"/>
  <c r="G7" i="10"/>
  <c r="P6" i="10"/>
  <c r="N6" i="10"/>
  <c r="Q6" i="10" s="1"/>
  <c r="R6" i="10" s="1"/>
  <c r="U6" i="10" s="1"/>
  <c r="H6" i="10"/>
  <c r="G6" i="10"/>
  <c r="P5" i="10"/>
  <c r="T5" i="10" s="1"/>
  <c r="W5" i="10" s="1"/>
  <c r="N5" i="10"/>
  <c r="H5" i="10"/>
  <c r="G5" i="10"/>
  <c r="Q5" i="10" s="1"/>
  <c r="R5" i="10" s="1"/>
  <c r="U5" i="10" s="1"/>
  <c r="P4" i="10"/>
  <c r="T4" i="10" s="1"/>
  <c r="W4" i="10" s="1"/>
  <c r="N4" i="10"/>
  <c r="N14" i="10" s="1"/>
  <c r="Q14" i="10" s="1"/>
  <c r="R14" i="10" s="1"/>
  <c r="U14" i="10" s="1"/>
  <c r="H4" i="10"/>
  <c r="G4" i="10"/>
  <c r="Q4" i="10" s="1"/>
  <c r="R4" i="10" s="1"/>
  <c r="U4" i="10" s="1"/>
  <c r="P3" i="10"/>
  <c r="N3" i="10"/>
  <c r="H3" i="10"/>
  <c r="G3" i="10"/>
  <c r="G11" i="10" s="1"/>
  <c r="P2" i="10"/>
  <c r="N2" i="10"/>
  <c r="Q2" i="10" s="1"/>
  <c r="R2" i="10" s="1"/>
  <c r="U2" i="10" s="1"/>
  <c r="M16" i="9"/>
  <c r="L16" i="9"/>
  <c r="K16" i="9"/>
  <c r="P16" i="9" s="1"/>
  <c r="J16" i="9"/>
  <c r="M15" i="9"/>
  <c r="L15" i="9"/>
  <c r="K15" i="9"/>
  <c r="J15" i="9"/>
  <c r="M14" i="9"/>
  <c r="L14" i="9"/>
  <c r="K14" i="9"/>
  <c r="J14" i="9"/>
  <c r="H14" i="9"/>
  <c r="H15" i="9" s="1"/>
  <c r="G14" i="9"/>
  <c r="G15" i="9" s="1"/>
  <c r="P13" i="9"/>
  <c r="N13" i="9"/>
  <c r="H13" i="9"/>
  <c r="G13" i="9"/>
  <c r="Q13" i="9" s="1"/>
  <c r="P12" i="9"/>
  <c r="N12" i="9"/>
  <c r="H12" i="9"/>
  <c r="G12" i="9"/>
  <c r="Q12" i="9" s="1"/>
  <c r="P11" i="9"/>
  <c r="N11" i="9"/>
  <c r="H11" i="9"/>
  <c r="P10" i="9"/>
  <c r="N10" i="9"/>
  <c r="H10" i="9"/>
  <c r="H16" i="9" s="1"/>
  <c r="P9" i="9"/>
  <c r="N9" i="9"/>
  <c r="N15" i="9" s="1"/>
  <c r="H9" i="9"/>
  <c r="P8" i="9"/>
  <c r="N8" i="9"/>
  <c r="H8" i="9"/>
  <c r="G8" i="9"/>
  <c r="Q8" i="9" s="1"/>
  <c r="R8" i="9" s="1"/>
  <c r="U8" i="9" s="1"/>
  <c r="O10" i="13" s="1"/>
  <c r="P7" i="9"/>
  <c r="N7" i="9"/>
  <c r="Q7" i="9" s="1"/>
  <c r="R7" i="9" s="1"/>
  <c r="U7" i="9" s="1"/>
  <c r="M10" i="13" s="1"/>
  <c r="H7" i="9"/>
  <c r="G7" i="9"/>
  <c r="P6" i="9"/>
  <c r="N6" i="9"/>
  <c r="Q6" i="9" s="1"/>
  <c r="R6" i="9" s="1"/>
  <c r="U6" i="9" s="1"/>
  <c r="H6" i="9"/>
  <c r="G6" i="9"/>
  <c r="P5" i="9"/>
  <c r="N5" i="9"/>
  <c r="H5" i="9"/>
  <c r="G5" i="9"/>
  <c r="P4" i="9"/>
  <c r="N4" i="9"/>
  <c r="N14" i="9" s="1"/>
  <c r="Q14" i="9" s="1"/>
  <c r="R14" i="9" s="1"/>
  <c r="U14" i="9" s="1"/>
  <c r="G10" i="13" s="1"/>
  <c r="H4" i="9"/>
  <c r="G4" i="9"/>
  <c r="P3" i="9"/>
  <c r="N3" i="9"/>
  <c r="H3" i="9"/>
  <c r="G3" i="9"/>
  <c r="G11" i="9" s="1"/>
  <c r="P2" i="9"/>
  <c r="N2" i="9"/>
  <c r="Q2" i="9" s="1"/>
  <c r="R2" i="9" s="1"/>
  <c r="U2" i="9" s="1"/>
  <c r="M16" i="8"/>
  <c r="L16" i="8"/>
  <c r="K16" i="8"/>
  <c r="J16" i="8"/>
  <c r="H16" i="8"/>
  <c r="M15" i="8"/>
  <c r="L15" i="8"/>
  <c r="K15" i="8"/>
  <c r="P15" i="8" s="1"/>
  <c r="J15" i="8"/>
  <c r="M14" i="8"/>
  <c r="L14" i="8"/>
  <c r="K14" i="8"/>
  <c r="J14" i="8"/>
  <c r="H14" i="8"/>
  <c r="H15" i="8" s="1"/>
  <c r="G14" i="8"/>
  <c r="G15" i="8" s="1"/>
  <c r="P13" i="8"/>
  <c r="N13" i="8"/>
  <c r="H13" i="8"/>
  <c r="P12" i="8"/>
  <c r="N12" i="8"/>
  <c r="H12" i="8"/>
  <c r="G12" i="8"/>
  <c r="P11" i="8"/>
  <c r="N11" i="8"/>
  <c r="H11" i="8"/>
  <c r="P10" i="8"/>
  <c r="N10" i="8"/>
  <c r="H10" i="8"/>
  <c r="P9" i="8"/>
  <c r="N9" i="8"/>
  <c r="N15" i="8" s="1"/>
  <c r="H9" i="8"/>
  <c r="P8" i="8"/>
  <c r="N8" i="8"/>
  <c r="H8" i="8"/>
  <c r="G8" i="8"/>
  <c r="P7" i="8"/>
  <c r="N7" i="8"/>
  <c r="H7" i="8"/>
  <c r="G7" i="8"/>
  <c r="P6" i="8"/>
  <c r="N6" i="8"/>
  <c r="Q6" i="8" s="1"/>
  <c r="H6" i="8"/>
  <c r="G6" i="8"/>
  <c r="P5" i="8"/>
  <c r="N5" i="8"/>
  <c r="H5" i="8"/>
  <c r="G5" i="8"/>
  <c r="P4" i="8"/>
  <c r="N4" i="8"/>
  <c r="H4" i="8"/>
  <c r="G4" i="8"/>
  <c r="Q4" i="8" s="1"/>
  <c r="P3" i="8"/>
  <c r="N3" i="8"/>
  <c r="H3" i="8"/>
  <c r="G3" i="8"/>
  <c r="G11" i="8" s="1"/>
  <c r="P2" i="8"/>
  <c r="N2" i="8"/>
  <c r="Q2" i="8" s="1"/>
  <c r="R2" i="8" s="1"/>
  <c r="U2" i="8" s="1"/>
  <c r="M16" i="7"/>
  <c r="L16" i="7"/>
  <c r="K16" i="7"/>
  <c r="P16" i="7" s="1"/>
  <c r="J16" i="7"/>
  <c r="M15" i="7"/>
  <c r="L15" i="7"/>
  <c r="K15" i="7"/>
  <c r="P15" i="7" s="1"/>
  <c r="J15" i="7"/>
  <c r="M14" i="7"/>
  <c r="L14" i="7"/>
  <c r="K14" i="7"/>
  <c r="P14" i="7" s="1"/>
  <c r="J14" i="7"/>
  <c r="H14" i="7"/>
  <c r="H15" i="7" s="1"/>
  <c r="G14" i="7"/>
  <c r="G15" i="7" s="1"/>
  <c r="P13" i="7"/>
  <c r="N13" i="7"/>
  <c r="H13" i="7"/>
  <c r="P12" i="7"/>
  <c r="N12" i="7"/>
  <c r="H12" i="7"/>
  <c r="G12" i="7"/>
  <c r="P11" i="7"/>
  <c r="N11" i="7"/>
  <c r="N16" i="7" s="1"/>
  <c r="Q16" i="7" s="1"/>
  <c r="H11" i="7"/>
  <c r="P10" i="7"/>
  <c r="N10" i="7"/>
  <c r="H10" i="7"/>
  <c r="H16" i="7" s="1"/>
  <c r="P9" i="7"/>
  <c r="N9" i="7"/>
  <c r="H9" i="7"/>
  <c r="P8" i="7"/>
  <c r="N8" i="7"/>
  <c r="H8" i="7"/>
  <c r="G8" i="7"/>
  <c r="P7" i="7"/>
  <c r="N7" i="7"/>
  <c r="H7" i="7"/>
  <c r="G7" i="7"/>
  <c r="P6" i="7"/>
  <c r="N6" i="7"/>
  <c r="H6" i="7"/>
  <c r="G6" i="7"/>
  <c r="P5" i="7"/>
  <c r="N5" i="7"/>
  <c r="N14" i="7" s="1"/>
  <c r="H5" i="7"/>
  <c r="G5" i="7"/>
  <c r="P4" i="7"/>
  <c r="N4" i="7"/>
  <c r="H4" i="7"/>
  <c r="G4" i="7"/>
  <c r="G10" i="7" s="1"/>
  <c r="G16" i="7" s="1"/>
  <c r="P3" i="7"/>
  <c r="N3" i="7"/>
  <c r="H3" i="7"/>
  <c r="G3" i="7"/>
  <c r="G11" i="7" s="1"/>
  <c r="P2" i="7"/>
  <c r="N2" i="7"/>
  <c r="Q2" i="7" s="1"/>
  <c r="R2" i="7" s="1"/>
  <c r="U2" i="7" s="1"/>
  <c r="M16" i="6"/>
  <c r="L16" i="6"/>
  <c r="K16" i="6"/>
  <c r="P16" i="6" s="1"/>
  <c r="J16" i="6"/>
  <c r="H16" i="6"/>
  <c r="N15" i="6"/>
  <c r="Q15" i="6" s="1"/>
  <c r="R15" i="6" s="1"/>
  <c r="U15" i="6" s="1"/>
  <c r="M15" i="6"/>
  <c r="L15" i="6"/>
  <c r="K15" i="6"/>
  <c r="P15" i="6" s="1"/>
  <c r="J15" i="6"/>
  <c r="M14" i="6"/>
  <c r="L14" i="6"/>
  <c r="K14" i="6"/>
  <c r="P14" i="6" s="1"/>
  <c r="T14" i="6" s="1"/>
  <c r="W14" i="6" s="1"/>
  <c r="J14" i="6"/>
  <c r="H14" i="6"/>
  <c r="H15" i="6" s="1"/>
  <c r="G14" i="6"/>
  <c r="G15" i="6" s="1"/>
  <c r="P13" i="6"/>
  <c r="T13" i="6" s="1"/>
  <c r="W13" i="6" s="1"/>
  <c r="N13" i="6"/>
  <c r="H13" i="6"/>
  <c r="G13" i="6"/>
  <c r="Q13" i="6" s="1"/>
  <c r="R13" i="6" s="1"/>
  <c r="U13" i="6" s="1"/>
  <c r="P12" i="6"/>
  <c r="T12" i="6" s="1"/>
  <c r="W12" i="6" s="1"/>
  <c r="N12" i="6"/>
  <c r="H12" i="6"/>
  <c r="G12" i="6"/>
  <c r="Q12" i="6" s="1"/>
  <c r="R12" i="6" s="1"/>
  <c r="U12" i="6" s="1"/>
  <c r="P11" i="6"/>
  <c r="N11" i="6"/>
  <c r="H11" i="6"/>
  <c r="P10" i="6"/>
  <c r="N10" i="6"/>
  <c r="H10" i="6"/>
  <c r="P9" i="6"/>
  <c r="N9" i="6"/>
  <c r="H9" i="6"/>
  <c r="G9" i="6"/>
  <c r="Q9" i="6" s="1"/>
  <c r="R9" i="6" s="1"/>
  <c r="U9" i="6" s="1"/>
  <c r="P8" i="6"/>
  <c r="N8" i="6"/>
  <c r="H8" i="6"/>
  <c r="G8" i="6"/>
  <c r="Q8" i="6" s="1"/>
  <c r="R8" i="6" s="1"/>
  <c r="U8" i="6" s="1"/>
  <c r="P7" i="6"/>
  <c r="N7" i="6"/>
  <c r="Q7" i="6" s="1"/>
  <c r="R7" i="6" s="1"/>
  <c r="U7" i="6" s="1"/>
  <c r="H7" i="6"/>
  <c r="G7" i="6"/>
  <c r="P6" i="6"/>
  <c r="N6" i="6"/>
  <c r="Q6" i="6" s="1"/>
  <c r="R6" i="6" s="1"/>
  <c r="U6" i="6" s="1"/>
  <c r="H6" i="6"/>
  <c r="G6" i="6"/>
  <c r="P5" i="6"/>
  <c r="N5" i="6"/>
  <c r="H5" i="6"/>
  <c r="G5" i="6"/>
  <c r="Q5" i="6" s="1"/>
  <c r="R5" i="6" s="1"/>
  <c r="U5" i="6" s="1"/>
  <c r="P4" i="6"/>
  <c r="N4" i="6"/>
  <c r="N14" i="6" s="1"/>
  <c r="Q14" i="6" s="1"/>
  <c r="R14" i="6" s="1"/>
  <c r="U14" i="6" s="1"/>
  <c r="H4" i="6"/>
  <c r="G4" i="6"/>
  <c r="Q4" i="6" s="1"/>
  <c r="R4" i="6" s="1"/>
  <c r="U4" i="6" s="1"/>
  <c r="P3" i="6"/>
  <c r="N3" i="6"/>
  <c r="H3" i="6"/>
  <c r="G3" i="6"/>
  <c r="G11" i="6" s="1"/>
  <c r="P2" i="6"/>
  <c r="N2" i="6"/>
  <c r="Q2" i="6" s="1"/>
  <c r="R2" i="6" s="1"/>
  <c r="U2" i="6" s="1"/>
  <c r="M16" i="5"/>
  <c r="L16" i="5"/>
  <c r="K16" i="5"/>
  <c r="P16" i="5" s="1"/>
  <c r="J16" i="5"/>
  <c r="M15" i="5"/>
  <c r="L15" i="5"/>
  <c r="K15" i="5"/>
  <c r="J15" i="5"/>
  <c r="M14" i="5"/>
  <c r="L14" i="5"/>
  <c r="K14" i="5"/>
  <c r="J14" i="5"/>
  <c r="H14" i="5"/>
  <c r="H15" i="5" s="1"/>
  <c r="G14" i="5"/>
  <c r="G15" i="5" s="1"/>
  <c r="P13" i="5"/>
  <c r="N13" i="5"/>
  <c r="H13" i="5"/>
  <c r="P12" i="5"/>
  <c r="N12" i="5"/>
  <c r="H12" i="5"/>
  <c r="G12" i="5"/>
  <c r="P11" i="5"/>
  <c r="N11" i="5"/>
  <c r="H11" i="5"/>
  <c r="P10" i="5"/>
  <c r="N10" i="5"/>
  <c r="H10" i="5"/>
  <c r="H16" i="5" s="1"/>
  <c r="P9" i="5"/>
  <c r="N9" i="5"/>
  <c r="N15" i="5" s="1"/>
  <c r="H9" i="5"/>
  <c r="P8" i="5"/>
  <c r="N8" i="5"/>
  <c r="H8" i="5"/>
  <c r="G8" i="5"/>
  <c r="P7" i="5"/>
  <c r="N7" i="5"/>
  <c r="H7" i="5"/>
  <c r="G7" i="5"/>
  <c r="P6" i="5"/>
  <c r="N6" i="5"/>
  <c r="H6" i="5"/>
  <c r="G6" i="5"/>
  <c r="P5" i="5"/>
  <c r="N5" i="5"/>
  <c r="H5" i="5"/>
  <c r="G5" i="5"/>
  <c r="P4" i="5"/>
  <c r="N4" i="5"/>
  <c r="H4" i="5"/>
  <c r="G4" i="5"/>
  <c r="G10" i="5" s="1"/>
  <c r="G16" i="5" s="1"/>
  <c r="P3" i="5"/>
  <c r="N3" i="5"/>
  <c r="H3" i="5"/>
  <c r="G3" i="5"/>
  <c r="G11" i="5" s="1"/>
  <c r="P2" i="5"/>
  <c r="N2" i="5"/>
  <c r="Q2" i="5" s="1"/>
  <c r="R2" i="5" s="1"/>
  <c r="U2" i="5" s="1"/>
  <c r="M16" i="4"/>
  <c r="L16" i="4"/>
  <c r="K16" i="4"/>
  <c r="P16" i="4" s="1"/>
  <c r="J16" i="4"/>
  <c r="H16" i="4"/>
  <c r="N15" i="4"/>
  <c r="Q15" i="4" s="1"/>
  <c r="R15" i="4" s="1"/>
  <c r="U15" i="4" s="1"/>
  <c r="M15" i="4"/>
  <c r="L15" i="4"/>
  <c r="K15" i="4"/>
  <c r="P15" i="4" s="1"/>
  <c r="J15" i="4"/>
  <c r="M14" i="4"/>
  <c r="L14" i="4"/>
  <c r="K14" i="4"/>
  <c r="P14" i="4" s="1"/>
  <c r="T14" i="4" s="1"/>
  <c r="W14" i="4" s="1"/>
  <c r="J14" i="4"/>
  <c r="H14" i="4"/>
  <c r="H15" i="4" s="1"/>
  <c r="G14" i="4"/>
  <c r="G15" i="4" s="1"/>
  <c r="P13" i="4"/>
  <c r="T13" i="4" s="1"/>
  <c r="W13" i="4" s="1"/>
  <c r="N13" i="4"/>
  <c r="H13" i="4"/>
  <c r="G13" i="4"/>
  <c r="Q13" i="4" s="1"/>
  <c r="R13" i="4" s="1"/>
  <c r="U13" i="4" s="1"/>
  <c r="P12" i="4"/>
  <c r="T12" i="4" s="1"/>
  <c r="W12" i="4" s="1"/>
  <c r="N12" i="4"/>
  <c r="H12" i="4"/>
  <c r="G12" i="4"/>
  <c r="Q12" i="4" s="1"/>
  <c r="R12" i="4" s="1"/>
  <c r="U12" i="4" s="1"/>
  <c r="P11" i="4"/>
  <c r="N11" i="4"/>
  <c r="H11" i="4"/>
  <c r="P10" i="4"/>
  <c r="N10" i="4"/>
  <c r="H10" i="4"/>
  <c r="P9" i="4"/>
  <c r="N9" i="4"/>
  <c r="H9" i="4"/>
  <c r="G9" i="4"/>
  <c r="Q9" i="4" s="1"/>
  <c r="R9" i="4" s="1"/>
  <c r="U9" i="4" s="1"/>
  <c r="P8" i="4"/>
  <c r="N8" i="4"/>
  <c r="H8" i="4"/>
  <c r="G8" i="4"/>
  <c r="Q8" i="4" s="1"/>
  <c r="R8" i="4" s="1"/>
  <c r="U8" i="4" s="1"/>
  <c r="P7" i="4"/>
  <c r="N7" i="4"/>
  <c r="Q7" i="4" s="1"/>
  <c r="R7" i="4" s="1"/>
  <c r="U7" i="4" s="1"/>
  <c r="H7" i="4"/>
  <c r="G7" i="4"/>
  <c r="P6" i="4"/>
  <c r="N6" i="4"/>
  <c r="Q6" i="4" s="1"/>
  <c r="R6" i="4" s="1"/>
  <c r="U6" i="4" s="1"/>
  <c r="H6" i="4"/>
  <c r="G6" i="4"/>
  <c r="P5" i="4"/>
  <c r="N5" i="4"/>
  <c r="H5" i="4"/>
  <c r="G5" i="4"/>
  <c r="Q5" i="4" s="1"/>
  <c r="R5" i="4" s="1"/>
  <c r="U5" i="4" s="1"/>
  <c r="P4" i="4"/>
  <c r="N4" i="4"/>
  <c r="N14" i="4" s="1"/>
  <c r="Q14" i="4" s="1"/>
  <c r="R14" i="4" s="1"/>
  <c r="U14" i="4" s="1"/>
  <c r="H4" i="4"/>
  <c r="G4" i="4"/>
  <c r="Q4" i="4" s="1"/>
  <c r="R4" i="4" s="1"/>
  <c r="U4" i="4" s="1"/>
  <c r="P3" i="4"/>
  <c r="N3" i="4"/>
  <c r="Q3" i="4" s="1"/>
  <c r="R3" i="4" s="1"/>
  <c r="U3" i="4" s="1"/>
  <c r="H3" i="4"/>
  <c r="G3" i="4"/>
  <c r="G11" i="4" s="1"/>
  <c r="P2" i="4"/>
  <c r="N2" i="4"/>
  <c r="Q2" i="4" s="1"/>
  <c r="R2" i="4" s="1"/>
  <c r="U2" i="4" s="1"/>
  <c r="M16" i="3"/>
  <c r="L16" i="3"/>
  <c r="K16" i="3"/>
  <c r="J16" i="3"/>
  <c r="M15" i="3"/>
  <c r="L15" i="3"/>
  <c r="K15" i="3"/>
  <c r="P15" i="3" s="1"/>
  <c r="J15" i="3"/>
  <c r="M14" i="3"/>
  <c r="L14" i="3"/>
  <c r="K14" i="3"/>
  <c r="P14" i="3" s="1"/>
  <c r="J14" i="3"/>
  <c r="H14" i="3"/>
  <c r="H15" i="3" s="1"/>
  <c r="G14" i="3"/>
  <c r="G15" i="3" s="1"/>
  <c r="P13" i="3"/>
  <c r="N13" i="3"/>
  <c r="H13" i="3"/>
  <c r="P12" i="3"/>
  <c r="N12" i="3"/>
  <c r="H12" i="3"/>
  <c r="G12" i="3"/>
  <c r="P11" i="3"/>
  <c r="N11" i="3"/>
  <c r="H11" i="3"/>
  <c r="P10" i="3"/>
  <c r="N10" i="3"/>
  <c r="H10" i="3"/>
  <c r="H16" i="3" s="1"/>
  <c r="P9" i="3"/>
  <c r="N9" i="3"/>
  <c r="N15" i="3" s="1"/>
  <c r="H9" i="3"/>
  <c r="P8" i="3"/>
  <c r="N8" i="3"/>
  <c r="H8" i="3"/>
  <c r="G8" i="3"/>
  <c r="P7" i="3"/>
  <c r="N7" i="3"/>
  <c r="H7" i="3"/>
  <c r="G7" i="3"/>
  <c r="P6" i="3"/>
  <c r="N6" i="3"/>
  <c r="H6" i="3"/>
  <c r="G6" i="3"/>
  <c r="P5" i="3"/>
  <c r="N5" i="3"/>
  <c r="H5" i="3"/>
  <c r="G5" i="3"/>
  <c r="P4" i="3"/>
  <c r="N4" i="3"/>
  <c r="H4" i="3"/>
  <c r="G4" i="3"/>
  <c r="P3" i="3"/>
  <c r="N3" i="3"/>
  <c r="H3" i="3"/>
  <c r="G3" i="3"/>
  <c r="G11" i="3" s="1"/>
  <c r="P2" i="3"/>
  <c r="N2" i="3"/>
  <c r="Q2" i="3" s="1"/>
  <c r="R2" i="3" s="1"/>
  <c r="U2" i="3" s="1"/>
  <c r="M16" i="2"/>
  <c r="L16" i="2"/>
  <c r="K16" i="2"/>
  <c r="J16" i="2"/>
  <c r="H16" i="2"/>
  <c r="M15" i="2"/>
  <c r="L15" i="2"/>
  <c r="K15" i="2"/>
  <c r="P15" i="2" s="1"/>
  <c r="J15" i="2"/>
  <c r="M14" i="2"/>
  <c r="L14" i="2"/>
  <c r="K14" i="2"/>
  <c r="P14" i="2" s="1"/>
  <c r="J14" i="2"/>
  <c r="H14" i="2"/>
  <c r="H15" i="2" s="1"/>
  <c r="G14" i="2"/>
  <c r="G15" i="2" s="1"/>
  <c r="P13" i="2"/>
  <c r="N13" i="2"/>
  <c r="H13" i="2"/>
  <c r="P12" i="2"/>
  <c r="N12" i="2"/>
  <c r="H12" i="2"/>
  <c r="G12" i="2"/>
  <c r="P11" i="2"/>
  <c r="N11" i="2"/>
  <c r="H11" i="2"/>
  <c r="P10" i="2"/>
  <c r="N10" i="2"/>
  <c r="H10" i="2"/>
  <c r="P9" i="2"/>
  <c r="N9" i="2"/>
  <c r="N15" i="2" s="1"/>
  <c r="Q15" i="2" s="1"/>
  <c r="R15" i="2" s="1"/>
  <c r="U15" i="2" s="1"/>
  <c r="H9" i="2"/>
  <c r="P8" i="2"/>
  <c r="N8" i="2"/>
  <c r="H8" i="2"/>
  <c r="G8" i="2"/>
  <c r="Q8" i="2" s="1"/>
  <c r="P7" i="2"/>
  <c r="N7" i="2"/>
  <c r="H7" i="2"/>
  <c r="G7" i="2"/>
  <c r="P6" i="2"/>
  <c r="N6" i="2"/>
  <c r="H6" i="2"/>
  <c r="G6" i="2"/>
  <c r="P5" i="2"/>
  <c r="N5" i="2"/>
  <c r="H5" i="2"/>
  <c r="G5" i="2"/>
  <c r="P4" i="2"/>
  <c r="N4" i="2"/>
  <c r="N14" i="2" s="1"/>
  <c r="Q14" i="2" s="1"/>
  <c r="R14" i="2" s="1"/>
  <c r="U14" i="2" s="1"/>
  <c r="G3" i="13" s="1"/>
  <c r="H4" i="2"/>
  <c r="G4" i="2"/>
  <c r="P3" i="2"/>
  <c r="N3" i="2"/>
  <c r="H3" i="2"/>
  <c r="G3" i="2"/>
  <c r="G11" i="2" s="1"/>
  <c r="P2" i="2"/>
  <c r="N2" i="2"/>
  <c r="Q2" i="2" s="1"/>
  <c r="R2" i="2" s="1"/>
  <c r="U2" i="2" s="1"/>
  <c r="M16" i="1"/>
  <c r="L16" i="1"/>
  <c r="K16" i="1"/>
  <c r="J16" i="1"/>
  <c r="M15" i="1"/>
  <c r="L15" i="1"/>
  <c r="K15" i="1"/>
  <c r="J15" i="1"/>
  <c r="M14" i="1"/>
  <c r="L14" i="1"/>
  <c r="K14" i="1"/>
  <c r="J14" i="1"/>
  <c r="H14" i="1"/>
  <c r="H15" i="1" s="1"/>
  <c r="G14" i="1"/>
  <c r="G15" i="1" s="1"/>
  <c r="P13" i="1"/>
  <c r="N13" i="1"/>
  <c r="H13" i="1"/>
  <c r="P12" i="1"/>
  <c r="N12" i="1"/>
  <c r="H12" i="1"/>
  <c r="G12" i="1"/>
  <c r="Q12" i="1" s="1"/>
  <c r="R12" i="1" s="1"/>
  <c r="U12" i="1" s="1"/>
  <c r="P11" i="1"/>
  <c r="N11" i="1"/>
  <c r="H11" i="1"/>
  <c r="P10" i="1"/>
  <c r="N10" i="1"/>
  <c r="H10" i="1"/>
  <c r="H16" i="1" s="1"/>
  <c r="P9" i="1"/>
  <c r="N9" i="1"/>
  <c r="N15" i="1" s="1"/>
  <c r="Q15" i="1" s="1"/>
  <c r="R15" i="1" s="1"/>
  <c r="U15" i="1" s="1"/>
  <c r="H9" i="1"/>
  <c r="P8" i="1"/>
  <c r="N8" i="1"/>
  <c r="H8" i="1"/>
  <c r="G8" i="1"/>
  <c r="P7" i="1"/>
  <c r="N7" i="1"/>
  <c r="H7" i="1"/>
  <c r="G7" i="1"/>
  <c r="P6" i="1"/>
  <c r="N6" i="1"/>
  <c r="H6" i="1"/>
  <c r="G6" i="1"/>
  <c r="P5" i="1"/>
  <c r="N5" i="1"/>
  <c r="H5" i="1"/>
  <c r="G5" i="1"/>
  <c r="P4" i="1"/>
  <c r="N4" i="1"/>
  <c r="N14" i="1" s="1"/>
  <c r="Q14" i="1" s="1"/>
  <c r="H4" i="1"/>
  <c r="G4" i="1"/>
  <c r="P3" i="1"/>
  <c r="N3" i="1"/>
  <c r="H3" i="1"/>
  <c r="G3" i="1"/>
  <c r="G11" i="1" s="1"/>
  <c r="P2" i="1"/>
  <c r="N2" i="1"/>
  <c r="Q2" i="1" s="1"/>
  <c r="R2" i="1" s="1"/>
  <c r="U2" i="1" s="1"/>
  <c r="N14" i="19" l="1"/>
  <c r="Q14" i="19" s="1"/>
  <c r="R14" i="19" s="1"/>
  <c r="U14" i="19" s="1"/>
  <c r="G19" i="13" s="1"/>
  <c r="P16" i="19"/>
  <c r="N16" i="19"/>
  <c r="Q5" i="19"/>
  <c r="R5" i="19" s="1"/>
  <c r="U5" i="19" s="1"/>
  <c r="Q6" i="19"/>
  <c r="R6" i="19" s="1"/>
  <c r="U6" i="19" s="1"/>
  <c r="R8" i="19"/>
  <c r="U8" i="19" s="1"/>
  <c r="O19" i="13" s="1"/>
  <c r="G13" i="19"/>
  <c r="Q13" i="19" s="1"/>
  <c r="R13" i="19" s="1"/>
  <c r="U13" i="19" s="1"/>
  <c r="G9" i="19"/>
  <c r="Q9" i="19" s="1"/>
  <c r="R9" i="19" s="1"/>
  <c r="U9" i="19" s="1"/>
  <c r="Q12" i="19"/>
  <c r="R12" i="19" s="1"/>
  <c r="U12" i="19" s="1"/>
  <c r="T14" i="15"/>
  <c r="W14" i="15" s="1"/>
  <c r="H15" i="13" s="1"/>
  <c r="Q12" i="15"/>
  <c r="R12" i="15" s="1"/>
  <c r="U12" i="15" s="1"/>
  <c r="P16" i="15"/>
  <c r="Q4" i="15"/>
  <c r="Q5" i="15"/>
  <c r="Q8" i="15"/>
  <c r="R8" i="15" s="1"/>
  <c r="R4" i="15"/>
  <c r="U4" i="15" s="1"/>
  <c r="R5" i="15"/>
  <c r="U5" i="15" s="1"/>
  <c r="T12" i="15"/>
  <c r="W12" i="15" s="1"/>
  <c r="Q3" i="15"/>
  <c r="R3" i="15" s="1"/>
  <c r="U3" i="15" s="1"/>
  <c r="Q6" i="15"/>
  <c r="R6" i="15" s="1"/>
  <c r="U6" i="15" s="1"/>
  <c r="Q7" i="15"/>
  <c r="R7" i="15" s="1"/>
  <c r="U7" i="15" s="1"/>
  <c r="M15" i="13" s="1"/>
  <c r="G13" i="15"/>
  <c r="Q13" i="15" s="1"/>
  <c r="R13" i="15" s="1"/>
  <c r="U13" i="15" s="1"/>
  <c r="G9" i="15"/>
  <c r="Q9" i="15" s="1"/>
  <c r="R9" i="15" s="1"/>
  <c r="U9" i="15" s="1"/>
  <c r="Q15" i="15"/>
  <c r="R15" i="15" s="1"/>
  <c r="U15" i="15" s="1"/>
  <c r="Q8" i="12"/>
  <c r="R3" i="12"/>
  <c r="U3" i="12" s="1"/>
  <c r="R6" i="12"/>
  <c r="U6" i="12" s="1"/>
  <c r="R7" i="12"/>
  <c r="U7" i="12" s="1"/>
  <c r="M13" i="13" s="1"/>
  <c r="R4" i="12"/>
  <c r="U4" i="12" s="1"/>
  <c r="R5" i="12"/>
  <c r="U5" i="12" s="1"/>
  <c r="R8" i="12"/>
  <c r="U8" i="12" s="1"/>
  <c r="O13" i="13" s="1"/>
  <c r="T8" i="12"/>
  <c r="W8" i="12" s="1"/>
  <c r="P13" i="13" s="1"/>
  <c r="G9" i="12"/>
  <c r="Q9" i="12" s="1"/>
  <c r="R9" i="12" s="1"/>
  <c r="U9" i="12" s="1"/>
  <c r="Q8" i="8"/>
  <c r="N14" i="8"/>
  <c r="Q14" i="8" s="1"/>
  <c r="R14" i="8" s="1"/>
  <c r="U14" i="8" s="1"/>
  <c r="G9" i="13" s="1"/>
  <c r="Q5" i="8"/>
  <c r="Q12" i="8"/>
  <c r="P16" i="8"/>
  <c r="P14" i="8"/>
  <c r="G13" i="8"/>
  <c r="Q13" i="8" s="1"/>
  <c r="G9" i="8"/>
  <c r="Q9" i="8" s="1"/>
  <c r="R9" i="8" s="1"/>
  <c r="R6" i="8"/>
  <c r="U6" i="8" s="1"/>
  <c r="R12" i="8"/>
  <c r="U12" i="8" s="1"/>
  <c r="R13" i="8"/>
  <c r="U13" i="8" s="1"/>
  <c r="R4" i="8"/>
  <c r="U4" i="8" s="1"/>
  <c r="R5" i="8"/>
  <c r="U5" i="8" s="1"/>
  <c r="R8" i="8"/>
  <c r="U8" i="8" s="1"/>
  <c r="O9" i="13" s="1"/>
  <c r="R8" i="2"/>
  <c r="U8" i="2" s="1"/>
  <c r="O3" i="13" s="1"/>
  <c r="Q12" i="2"/>
  <c r="R12" i="2" s="1"/>
  <c r="U12" i="2" s="1"/>
  <c r="P16" i="2"/>
  <c r="T12" i="2"/>
  <c r="W12" i="2" s="1"/>
  <c r="T14" i="2"/>
  <c r="W14" i="2" s="1"/>
  <c r="H3" i="13" s="1"/>
  <c r="Q4" i="2"/>
  <c r="R4" i="2" s="1"/>
  <c r="U4" i="2" s="1"/>
  <c r="Q5" i="2"/>
  <c r="R5" i="2" s="1"/>
  <c r="U5" i="2" s="1"/>
  <c r="G13" i="2"/>
  <c r="Q13" i="2" s="1"/>
  <c r="R13" i="2" s="1"/>
  <c r="U13" i="2" s="1"/>
  <c r="Q6" i="2"/>
  <c r="R6" i="2" s="1"/>
  <c r="U6" i="2" s="1"/>
  <c r="Q7" i="2"/>
  <c r="R7" i="2" s="1"/>
  <c r="U7" i="2" s="1"/>
  <c r="M3" i="13" s="1"/>
  <c r="G9" i="2"/>
  <c r="Q9" i="2" s="1"/>
  <c r="R9" i="2" s="1"/>
  <c r="U9" i="2" s="1"/>
  <c r="R6" i="22"/>
  <c r="U6" i="22" s="1"/>
  <c r="R7" i="22"/>
  <c r="U7" i="22" s="1"/>
  <c r="M22" i="13" s="1"/>
  <c r="N15" i="22"/>
  <c r="P16" i="22"/>
  <c r="N14" i="22"/>
  <c r="Q14" i="22" s="1"/>
  <c r="R14" i="22" s="1"/>
  <c r="U14" i="22" s="1"/>
  <c r="G22" i="13" s="1"/>
  <c r="Q4" i="22"/>
  <c r="R4" i="22" s="1"/>
  <c r="U4" i="22" s="1"/>
  <c r="Q5" i="22"/>
  <c r="R5" i="22" s="1"/>
  <c r="U5" i="22" s="1"/>
  <c r="Q8" i="22"/>
  <c r="R8" i="22" s="1"/>
  <c r="U8" i="22" s="1"/>
  <c r="O22" i="13" s="1"/>
  <c r="P14" i="22"/>
  <c r="T14" i="22" s="1"/>
  <c r="W14" i="22" s="1"/>
  <c r="H22" i="13" s="1"/>
  <c r="G9" i="22"/>
  <c r="Q9" i="22" s="1"/>
  <c r="R9" i="22" s="1"/>
  <c r="U9" i="22" s="1"/>
  <c r="Q15" i="22"/>
  <c r="R15" i="22" s="1"/>
  <c r="U15" i="22" s="1"/>
  <c r="T12" i="22"/>
  <c r="W12" i="22" s="1"/>
  <c r="T13" i="22"/>
  <c r="W13" i="22" s="1"/>
  <c r="P15" i="20"/>
  <c r="N14" i="20"/>
  <c r="Q14" i="20" s="1"/>
  <c r="R14" i="20" s="1"/>
  <c r="U14" i="20" s="1"/>
  <c r="G20" i="13" s="1"/>
  <c r="Q4" i="20"/>
  <c r="R4" i="20" s="1"/>
  <c r="U4" i="20" s="1"/>
  <c r="Q5" i="20"/>
  <c r="R5" i="20" s="1"/>
  <c r="U5" i="20" s="1"/>
  <c r="Q8" i="20"/>
  <c r="R8" i="20" s="1"/>
  <c r="U8" i="20" s="1"/>
  <c r="O20" i="13" s="1"/>
  <c r="G9" i="20"/>
  <c r="Q9" i="20" s="1"/>
  <c r="R9" i="20" s="1"/>
  <c r="U9" i="20" s="1"/>
  <c r="Q15" i="20"/>
  <c r="Q3" i="20"/>
  <c r="R3" i="20" s="1"/>
  <c r="U3" i="20" s="1"/>
  <c r="Q6" i="20"/>
  <c r="R6" i="20" s="1"/>
  <c r="U6" i="20" s="1"/>
  <c r="Q7" i="20"/>
  <c r="R7" i="20" s="1"/>
  <c r="U7" i="20" s="1"/>
  <c r="M20" i="13" s="1"/>
  <c r="G13" i="20"/>
  <c r="Q13" i="20" s="1"/>
  <c r="R13" i="20" s="1"/>
  <c r="U13" i="20" s="1"/>
  <c r="R12" i="21"/>
  <c r="U12" i="21" s="1"/>
  <c r="R13" i="21"/>
  <c r="U13" i="21" s="1"/>
  <c r="P15" i="21"/>
  <c r="Q4" i="21"/>
  <c r="R4" i="21" s="1"/>
  <c r="U4" i="21" s="1"/>
  <c r="Q5" i="21"/>
  <c r="R5" i="21" s="1"/>
  <c r="U5" i="21" s="1"/>
  <c r="Q8" i="21"/>
  <c r="R8" i="21" s="1"/>
  <c r="U8" i="21" s="1"/>
  <c r="O21" i="13" s="1"/>
  <c r="P14" i="21"/>
  <c r="T14" i="21" s="1"/>
  <c r="W14" i="21" s="1"/>
  <c r="H21" i="13" s="1"/>
  <c r="G9" i="21"/>
  <c r="Q9" i="21" s="1"/>
  <c r="R9" i="21" s="1"/>
  <c r="U9" i="21" s="1"/>
  <c r="Q12" i="18"/>
  <c r="R12" i="18" s="1"/>
  <c r="U12" i="18" s="1"/>
  <c r="P16" i="18"/>
  <c r="Q4" i="18"/>
  <c r="R4" i="18" s="1"/>
  <c r="U4" i="18" s="1"/>
  <c r="Q5" i="18"/>
  <c r="R5" i="18" s="1"/>
  <c r="U5" i="18" s="1"/>
  <c r="Q8" i="18"/>
  <c r="R8" i="18" s="1"/>
  <c r="U8" i="18" s="1"/>
  <c r="O18" i="13" s="1"/>
  <c r="Q3" i="18"/>
  <c r="R3" i="18" s="1"/>
  <c r="U3" i="18" s="1"/>
  <c r="Q6" i="18"/>
  <c r="R6" i="18" s="1"/>
  <c r="U6" i="18" s="1"/>
  <c r="G13" i="18"/>
  <c r="Q13" i="18" s="1"/>
  <c r="R13" i="18" s="1"/>
  <c r="U13" i="18" s="1"/>
  <c r="G9" i="18"/>
  <c r="Q9" i="18" s="1"/>
  <c r="R9" i="18" s="1"/>
  <c r="U9" i="18" s="1"/>
  <c r="Q12" i="16"/>
  <c r="R12" i="16" s="1"/>
  <c r="U12" i="16" s="1"/>
  <c r="P16" i="16"/>
  <c r="N14" i="16"/>
  <c r="Q14" i="16" s="1"/>
  <c r="R14" i="16" s="1"/>
  <c r="U14" i="16" s="1"/>
  <c r="G16" i="13" s="1"/>
  <c r="Q4" i="16"/>
  <c r="R4" i="16" s="1"/>
  <c r="U4" i="16" s="1"/>
  <c r="Q5" i="16"/>
  <c r="R5" i="16" s="1"/>
  <c r="U5" i="16" s="1"/>
  <c r="Q8" i="16"/>
  <c r="R8" i="16" s="1"/>
  <c r="U8" i="16" s="1"/>
  <c r="O16" i="13" s="1"/>
  <c r="G9" i="16"/>
  <c r="Q9" i="16" s="1"/>
  <c r="R9" i="16" s="1"/>
  <c r="U9" i="16" s="1"/>
  <c r="Q6" i="16"/>
  <c r="R6" i="16" s="1"/>
  <c r="U6" i="16" s="1"/>
  <c r="G13" i="16"/>
  <c r="Q13" i="16" s="1"/>
  <c r="R13" i="16" s="1"/>
  <c r="U13" i="16" s="1"/>
  <c r="R4" i="14"/>
  <c r="U4" i="14" s="1"/>
  <c r="R12" i="9"/>
  <c r="U12" i="9" s="1"/>
  <c r="R13" i="9"/>
  <c r="U13" i="9" s="1"/>
  <c r="R14" i="1"/>
  <c r="U14" i="1" s="1"/>
  <c r="G2" i="13" s="1"/>
  <c r="N14" i="23"/>
  <c r="Q14" i="23" s="1"/>
  <c r="R14" i="23" s="1"/>
  <c r="U14" i="23" s="1"/>
  <c r="G23" i="13" s="1"/>
  <c r="Q12" i="23"/>
  <c r="R12" i="23" s="1"/>
  <c r="U12" i="23" s="1"/>
  <c r="P16" i="23"/>
  <c r="P14" i="23"/>
  <c r="T14" i="23" s="1"/>
  <c r="W14" i="23" s="1"/>
  <c r="H23" i="13" s="1"/>
  <c r="Q4" i="23"/>
  <c r="R4" i="23" s="1"/>
  <c r="U4" i="23" s="1"/>
  <c r="Q5" i="23"/>
  <c r="R5" i="23" s="1"/>
  <c r="U5" i="23" s="1"/>
  <c r="Q8" i="23"/>
  <c r="R8" i="23" s="1"/>
  <c r="U8" i="23" s="1"/>
  <c r="O23" i="13" s="1"/>
  <c r="G9" i="23"/>
  <c r="Q9" i="23" s="1"/>
  <c r="R9" i="23" s="1"/>
  <c r="U9" i="23" s="1"/>
  <c r="Q3" i="23"/>
  <c r="R3" i="23" s="1"/>
  <c r="U3" i="23" s="1"/>
  <c r="Q6" i="23"/>
  <c r="R6" i="23" s="1"/>
  <c r="U6" i="23" s="1"/>
  <c r="Q7" i="23"/>
  <c r="R7" i="23" s="1"/>
  <c r="U7" i="23" s="1"/>
  <c r="M23" i="13" s="1"/>
  <c r="G13" i="23"/>
  <c r="Q13" i="23" s="1"/>
  <c r="R13" i="23" s="1"/>
  <c r="U13" i="23" s="1"/>
  <c r="Q8" i="14"/>
  <c r="R8" i="14" s="1"/>
  <c r="U8" i="14" s="1"/>
  <c r="O14" i="13" s="1"/>
  <c r="N14" i="14"/>
  <c r="Q14" i="14" s="1"/>
  <c r="R14" i="14" s="1"/>
  <c r="U14" i="14" s="1"/>
  <c r="G14" i="13" s="1"/>
  <c r="Q5" i="14"/>
  <c r="R5" i="14" s="1"/>
  <c r="U5" i="14" s="1"/>
  <c r="Q12" i="14"/>
  <c r="R12" i="14" s="1"/>
  <c r="U12" i="14" s="1"/>
  <c r="P16" i="14"/>
  <c r="Q6" i="14"/>
  <c r="R6" i="14" s="1"/>
  <c r="U6" i="14" s="1"/>
  <c r="G13" i="14"/>
  <c r="Q13" i="14" s="1"/>
  <c r="R13" i="14" s="1"/>
  <c r="U13" i="14" s="1"/>
  <c r="G9" i="14"/>
  <c r="Q9" i="14" s="1"/>
  <c r="R9" i="14" s="1"/>
  <c r="U9" i="14" s="1"/>
  <c r="Q12" i="11"/>
  <c r="R12" i="11" s="1"/>
  <c r="U12" i="11" s="1"/>
  <c r="Q13" i="11"/>
  <c r="R13" i="11" s="1"/>
  <c r="U13" i="11" s="1"/>
  <c r="P16" i="11"/>
  <c r="T4" i="11"/>
  <c r="W4" i="11" s="1"/>
  <c r="T5" i="11"/>
  <c r="W5" i="11" s="1"/>
  <c r="T8" i="11"/>
  <c r="W8" i="11" s="1"/>
  <c r="P12" i="13" s="1"/>
  <c r="G9" i="11"/>
  <c r="Q9" i="11" s="1"/>
  <c r="R9" i="11" s="1"/>
  <c r="U9" i="11" s="1"/>
  <c r="P15" i="9"/>
  <c r="Q4" i="9"/>
  <c r="R4" i="9" s="1"/>
  <c r="U4" i="9" s="1"/>
  <c r="Q5" i="9"/>
  <c r="R5" i="9" s="1"/>
  <c r="U5" i="9" s="1"/>
  <c r="P14" i="9"/>
  <c r="T14" i="9" s="1"/>
  <c r="W14" i="9" s="1"/>
  <c r="H10" i="13" s="1"/>
  <c r="T5" i="9"/>
  <c r="W5" i="9" s="1"/>
  <c r="T8" i="9"/>
  <c r="W8" i="9" s="1"/>
  <c r="P10" i="13" s="1"/>
  <c r="G9" i="9"/>
  <c r="Q9" i="9" s="1"/>
  <c r="R9" i="9" s="1"/>
  <c r="U9" i="9" s="1"/>
  <c r="Q11" i="7"/>
  <c r="R11" i="7" s="1"/>
  <c r="U11" i="7" s="1"/>
  <c r="N15" i="7"/>
  <c r="Q12" i="7"/>
  <c r="R12" i="7" s="1"/>
  <c r="U12" i="7" s="1"/>
  <c r="Q7" i="7"/>
  <c r="R7" i="7" s="1"/>
  <c r="U7" i="7" s="1"/>
  <c r="M8" i="13" s="1"/>
  <c r="Q8" i="7"/>
  <c r="R8" i="7" s="1"/>
  <c r="U8" i="7" s="1"/>
  <c r="O8" i="13" s="1"/>
  <c r="Q15" i="7"/>
  <c r="R15" i="7" s="1"/>
  <c r="U15" i="7" s="1"/>
  <c r="Q14" i="7"/>
  <c r="R14" i="7" s="1"/>
  <c r="U14" i="7" s="1"/>
  <c r="G8" i="13" s="1"/>
  <c r="P15" i="5"/>
  <c r="N16" i="5"/>
  <c r="P14" i="5"/>
  <c r="N14" i="5"/>
  <c r="Q14" i="5" s="1"/>
  <c r="R14" i="5" s="1"/>
  <c r="U14" i="5" s="1"/>
  <c r="G6" i="13" s="1"/>
  <c r="Q5" i="5"/>
  <c r="R5" i="5" s="1"/>
  <c r="U5" i="5" s="1"/>
  <c r="Q6" i="5"/>
  <c r="R6" i="5" s="1"/>
  <c r="U6" i="5" s="1"/>
  <c r="G9" i="5"/>
  <c r="Q9" i="5" s="1"/>
  <c r="R9" i="5" s="1"/>
  <c r="U9" i="5" s="1"/>
  <c r="Q12" i="5"/>
  <c r="R12" i="5" s="1"/>
  <c r="U12" i="5" s="1"/>
  <c r="Q7" i="5"/>
  <c r="R7" i="5" s="1"/>
  <c r="U7" i="5" s="1"/>
  <c r="M6" i="13" s="1"/>
  <c r="Q8" i="5"/>
  <c r="R8" i="5" s="1"/>
  <c r="U8" i="5" s="1"/>
  <c r="O6" i="13" s="1"/>
  <c r="G13" i="5"/>
  <c r="Q13" i="5" s="1"/>
  <c r="R13" i="5" s="1"/>
  <c r="U13" i="5" s="1"/>
  <c r="N14" i="3"/>
  <c r="Q14" i="3" s="1"/>
  <c r="R14" i="3" s="1"/>
  <c r="U14" i="3" s="1"/>
  <c r="G4" i="13" s="1"/>
  <c r="Q12" i="3"/>
  <c r="R12" i="3" s="1"/>
  <c r="U12" i="3" s="1"/>
  <c r="P16" i="3"/>
  <c r="Q4" i="3"/>
  <c r="R4" i="3" s="1"/>
  <c r="U4" i="3" s="1"/>
  <c r="Q5" i="3"/>
  <c r="R5" i="3" s="1"/>
  <c r="U5" i="3" s="1"/>
  <c r="Q8" i="3"/>
  <c r="R8" i="3" s="1"/>
  <c r="U8" i="3" s="1"/>
  <c r="O4" i="13" s="1"/>
  <c r="Q3" i="3"/>
  <c r="R3" i="3" s="1"/>
  <c r="U3" i="3" s="1"/>
  <c r="G13" i="3"/>
  <c r="Q13" i="3" s="1"/>
  <c r="R13" i="3" s="1"/>
  <c r="U13" i="3" s="1"/>
  <c r="Q6" i="3"/>
  <c r="R6" i="3" s="1"/>
  <c r="U6" i="3" s="1"/>
  <c r="G9" i="3"/>
  <c r="Q9" i="3" s="1"/>
  <c r="R9" i="3" s="1"/>
  <c r="U9" i="3" s="1"/>
  <c r="Q15" i="3"/>
  <c r="R15" i="3" s="1"/>
  <c r="U15" i="3" s="1"/>
  <c r="N16" i="1"/>
  <c r="P15" i="1"/>
  <c r="P16" i="1"/>
  <c r="Q11" i="1"/>
  <c r="R11" i="1" s="1"/>
  <c r="U11" i="1" s="1"/>
  <c r="P14" i="1"/>
  <c r="Q4" i="1"/>
  <c r="R4" i="1" s="1"/>
  <c r="U4" i="1" s="1"/>
  <c r="Q7" i="1"/>
  <c r="R7" i="1" s="1"/>
  <c r="U7" i="1" s="1"/>
  <c r="M2" i="13" s="1"/>
  <c r="Q8" i="1"/>
  <c r="R8" i="1" s="1"/>
  <c r="U8" i="1" s="1"/>
  <c r="O2" i="13" s="1"/>
  <c r="Q5" i="1"/>
  <c r="R5" i="1" s="1"/>
  <c r="U5" i="1" s="1"/>
  <c r="T12" i="1"/>
  <c r="W12" i="1" s="1"/>
  <c r="T2" i="23"/>
  <c r="W2" i="23" s="1"/>
  <c r="Q15" i="23"/>
  <c r="R15" i="23" s="1"/>
  <c r="U15" i="23" s="1"/>
  <c r="T12" i="23"/>
  <c r="W12" i="23" s="1"/>
  <c r="T3" i="23"/>
  <c r="W3" i="23" s="1"/>
  <c r="G10" i="23"/>
  <c r="G16" i="23" s="1"/>
  <c r="N16" i="23"/>
  <c r="Q11" i="23"/>
  <c r="R11" i="23" s="1"/>
  <c r="U11" i="23" s="1"/>
  <c r="T2" i="22"/>
  <c r="W2" i="22" s="1"/>
  <c r="T6" i="22"/>
  <c r="W6" i="22" s="1"/>
  <c r="G10" i="22"/>
  <c r="G16" i="22" s="1"/>
  <c r="N16" i="22"/>
  <c r="T7" i="22"/>
  <c r="W7" i="22" s="1"/>
  <c r="N22" i="13" s="1"/>
  <c r="Q3" i="22"/>
  <c r="R3" i="22" s="1"/>
  <c r="U3" i="22" s="1"/>
  <c r="Q11" i="22"/>
  <c r="R11" i="22" s="1"/>
  <c r="U11" i="22" s="1"/>
  <c r="T2" i="21"/>
  <c r="W2" i="21" s="1"/>
  <c r="T5" i="21"/>
  <c r="W5" i="21" s="1"/>
  <c r="T6" i="21"/>
  <c r="W6" i="21" s="1"/>
  <c r="T9" i="21"/>
  <c r="W9" i="21" s="1"/>
  <c r="Q11" i="21"/>
  <c r="R11" i="21" s="1"/>
  <c r="U11" i="21" s="1"/>
  <c r="Q15" i="21"/>
  <c r="R15" i="21" s="1"/>
  <c r="U15" i="21" s="1"/>
  <c r="T12" i="21"/>
  <c r="W12" i="21" s="1"/>
  <c r="T13" i="21"/>
  <c r="W13" i="21" s="1"/>
  <c r="T7" i="21"/>
  <c r="W7" i="21" s="1"/>
  <c r="N21" i="13" s="1"/>
  <c r="T11" i="21"/>
  <c r="W11" i="21" s="1"/>
  <c r="G10" i="21"/>
  <c r="G16" i="21" s="1"/>
  <c r="N16" i="21"/>
  <c r="Q3" i="21"/>
  <c r="R3" i="21" s="1"/>
  <c r="U3" i="21" s="1"/>
  <c r="T2" i="20"/>
  <c r="W2" i="20" s="1"/>
  <c r="T4" i="20"/>
  <c r="W4" i="20" s="1"/>
  <c r="T9" i="20"/>
  <c r="W9" i="20" s="1"/>
  <c r="Q11" i="20"/>
  <c r="R11" i="20" s="1"/>
  <c r="U11" i="20" s="1"/>
  <c r="R15" i="20"/>
  <c r="U15" i="20" s="1"/>
  <c r="T12" i="20"/>
  <c r="W12" i="20" s="1"/>
  <c r="T13" i="20"/>
  <c r="W13" i="20" s="1"/>
  <c r="T14" i="20"/>
  <c r="W14" i="20" s="1"/>
  <c r="H20" i="13" s="1"/>
  <c r="T3" i="20"/>
  <c r="W3" i="20" s="1"/>
  <c r="G10" i="20"/>
  <c r="G16" i="20" s="1"/>
  <c r="N16" i="20"/>
  <c r="Q16" i="19"/>
  <c r="R16" i="19" s="1"/>
  <c r="U16" i="19" s="1"/>
  <c r="Q15" i="19"/>
  <c r="R15" i="19" s="1"/>
  <c r="U15" i="19" s="1"/>
  <c r="T2" i="19"/>
  <c r="W2" i="19" s="1"/>
  <c r="T13" i="19"/>
  <c r="W13" i="19" s="1"/>
  <c r="T14" i="19"/>
  <c r="W14" i="19" s="1"/>
  <c r="H19" i="13" s="1"/>
  <c r="T3" i="19"/>
  <c r="W3" i="19" s="1"/>
  <c r="T7" i="19"/>
  <c r="W7" i="19" s="1"/>
  <c r="N19" i="13" s="1"/>
  <c r="T12" i="19"/>
  <c r="W12" i="19" s="1"/>
  <c r="Q11" i="19"/>
  <c r="R11" i="19" s="1"/>
  <c r="U11" i="19" s="1"/>
  <c r="Q10" i="19"/>
  <c r="R10" i="19" s="1"/>
  <c r="U10" i="19" s="1"/>
  <c r="Q4" i="19"/>
  <c r="R4" i="19" s="1"/>
  <c r="U4" i="19" s="1"/>
  <c r="T2" i="18"/>
  <c r="W2" i="18" s="1"/>
  <c r="T4" i="18"/>
  <c r="W4" i="18" s="1"/>
  <c r="T6" i="18"/>
  <c r="W6" i="18" s="1"/>
  <c r="T9" i="18"/>
  <c r="W9" i="18" s="1"/>
  <c r="Q15" i="18"/>
  <c r="R15" i="18" s="1"/>
  <c r="U15" i="18" s="1"/>
  <c r="T12" i="18"/>
  <c r="W12" i="18" s="1"/>
  <c r="T14" i="18"/>
  <c r="W14" i="18" s="1"/>
  <c r="H18" i="13" s="1"/>
  <c r="G10" i="18"/>
  <c r="G16" i="18" s="1"/>
  <c r="N16" i="18"/>
  <c r="Q7" i="18"/>
  <c r="R7" i="18" s="1"/>
  <c r="U7" i="18" s="1"/>
  <c r="M18" i="13" s="1"/>
  <c r="Q11" i="18"/>
  <c r="R11" i="18" s="1"/>
  <c r="U11" i="18" s="1"/>
  <c r="T6" i="17"/>
  <c r="W6" i="17" s="1"/>
  <c r="Q11" i="17"/>
  <c r="R11" i="17" s="1"/>
  <c r="U11" i="17" s="1"/>
  <c r="Q15" i="17"/>
  <c r="R15" i="17" s="1"/>
  <c r="U15" i="17" s="1"/>
  <c r="T2" i="17"/>
  <c r="W2" i="17" s="1"/>
  <c r="Q10" i="17"/>
  <c r="R10" i="17" s="1"/>
  <c r="U10" i="17" s="1"/>
  <c r="T12" i="17"/>
  <c r="W12" i="17" s="1"/>
  <c r="T13" i="17"/>
  <c r="W13" i="17" s="1"/>
  <c r="T14" i="17"/>
  <c r="W14" i="17" s="1"/>
  <c r="T15" i="17"/>
  <c r="W15" i="17" s="1"/>
  <c r="G10" i="17"/>
  <c r="G16" i="17" s="1"/>
  <c r="N16" i="17"/>
  <c r="Q16" i="17" s="1"/>
  <c r="R16" i="17" s="1"/>
  <c r="U16" i="17" s="1"/>
  <c r="T3" i="17"/>
  <c r="W3" i="17" s="1"/>
  <c r="Q7" i="17"/>
  <c r="R7" i="17" s="1"/>
  <c r="U7" i="17" s="1"/>
  <c r="T2" i="16"/>
  <c r="W2" i="16" s="1"/>
  <c r="T4" i="16"/>
  <c r="W4" i="16" s="1"/>
  <c r="T5" i="16"/>
  <c r="W5" i="16" s="1"/>
  <c r="T6" i="16"/>
  <c r="W6" i="16" s="1"/>
  <c r="Q15" i="16"/>
  <c r="R15" i="16" s="1"/>
  <c r="U15" i="16" s="1"/>
  <c r="T12" i="16"/>
  <c r="W12" i="16" s="1"/>
  <c r="T13" i="16"/>
  <c r="W13" i="16" s="1"/>
  <c r="T15" i="16"/>
  <c r="W15" i="16" s="1"/>
  <c r="G10" i="16"/>
  <c r="G16" i="16" s="1"/>
  <c r="N16" i="16"/>
  <c r="Q16" i="16" s="1"/>
  <c r="R16" i="16" s="1"/>
  <c r="U16" i="16" s="1"/>
  <c r="Q3" i="16"/>
  <c r="R3" i="16" s="1"/>
  <c r="U3" i="16" s="1"/>
  <c r="Q7" i="16"/>
  <c r="R7" i="16" s="1"/>
  <c r="U7" i="16" s="1"/>
  <c r="M16" i="13" s="1"/>
  <c r="Q11" i="16"/>
  <c r="R11" i="16" s="1"/>
  <c r="U11" i="16" s="1"/>
  <c r="T2" i="15"/>
  <c r="W2" i="15" s="1"/>
  <c r="T4" i="15"/>
  <c r="W4" i="15" s="1"/>
  <c r="T6" i="15"/>
  <c r="W6" i="15" s="1"/>
  <c r="T9" i="15"/>
  <c r="W9" i="15" s="1"/>
  <c r="T15" i="15"/>
  <c r="W15" i="15" s="1"/>
  <c r="G10" i="15"/>
  <c r="G16" i="15" s="1"/>
  <c r="N16" i="15"/>
  <c r="Q11" i="15"/>
  <c r="R11" i="15" s="1"/>
  <c r="U11" i="15" s="1"/>
  <c r="T2" i="14"/>
  <c r="W2" i="14" s="1"/>
  <c r="T4" i="14"/>
  <c r="W4" i="14" s="1"/>
  <c r="T5" i="14"/>
  <c r="W5" i="14" s="1"/>
  <c r="T6" i="14"/>
  <c r="W6" i="14" s="1"/>
  <c r="T8" i="14"/>
  <c r="W8" i="14" s="1"/>
  <c r="P14" i="13" s="1"/>
  <c r="Q11" i="14"/>
  <c r="R11" i="14" s="1"/>
  <c r="U11" i="14" s="1"/>
  <c r="Q15" i="14"/>
  <c r="R15" i="14" s="1"/>
  <c r="U15" i="14" s="1"/>
  <c r="T13" i="14"/>
  <c r="W13" i="14" s="1"/>
  <c r="T14" i="14"/>
  <c r="W14" i="14" s="1"/>
  <c r="H14" i="13" s="1"/>
  <c r="G10" i="14"/>
  <c r="G16" i="14" s="1"/>
  <c r="N16" i="14"/>
  <c r="Q3" i="14"/>
  <c r="R3" i="14" s="1"/>
  <c r="U3" i="14" s="1"/>
  <c r="Q7" i="14"/>
  <c r="R7" i="14" s="1"/>
  <c r="U7" i="14" s="1"/>
  <c r="M14" i="13" s="1"/>
  <c r="Q11" i="12"/>
  <c r="R11" i="12" s="1"/>
  <c r="U11" i="12" s="1"/>
  <c r="Q15" i="12"/>
  <c r="R15" i="12" s="1"/>
  <c r="U15" i="12" s="1"/>
  <c r="T2" i="12"/>
  <c r="W2" i="12" s="1"/>
  <c r="T6" i="12"/>
  <c r="W6" i="12" s="1"/>
  <c r="Q10" i="12"/>
  <c r="R10" i="12" s="1"/>
  <c r="U10" i="12" s="1"/>
  <c r="T12" i="12"/>
  <c r="W12" i="12" s="1"/>
  <c r="T13" i="12"/>
  <c r="W13" i="12" s="1"/>
  <c r="T14" i="12"/>
  <c r="W14" i="12" s="1"/>
  <c r="H13" i="13" s="1"/>
  <c r="T3" i="12"/>
  <c r="W3" i="12" s="1"/>
  <c r="G10" i="12"/>
  <c r="G16" i="12" s="1"/>
  <c r="N16" i="12"/>
  <c r="T7" i="12"/>
  <c r="W7" i="12" s="1"/>
  <c r="N13" i="13" s="1"/>
  <c r="T11" i="12"/>
  <c r="W11" i="12" s="1"/>
  <c r="T2" i="11"/>
  <c r="W2" i="11" s="1"/>
  <c r="T6" i="11"/>
  <c r="W6" i="11" s="1"/>
  <c r="Q15" i="11"/>
  <c r="R15" i="11" s="1"/>
  <c r="U15" i="11" s="1"/>
  <c r="T13" i="11"/>
  <c r="W13" i="11" s="1"/>
  <c r="T14" i="11"/>
  <c r="W14" i="11" s="1"/>
  <c r="H12" i="13" s="1"/>
  <c r="G10" i="11"/>
  <c r="G16" i="11" s="1"/>
  <c r="N16" i="11"/>
  <c r="Q16" i="11" s="1"/>
  <c r="R16" i="11" s="1"/>
  <c r="U16" i="11" s="1"/>
  <c r="Q3" i="11"/>
  <c r="R3" i="11" s="1"/>
  <c r="U3" i="11" s="1"/>
  <c r="Q7" i="11"/>
  <c r="R7" i="11" s="1"/>
  <c r="U7" i="11" s="1"/>
  <c r="M12" i="13" s="1"/>
  <c r="Q11" i="11"/>
  <c r="R11" i="11" s="1"/>
  <c r="U11" i="11" s="1"/>
  <c r="T14" i="10"/>
  <c r="W14" i="10" s="1"/>
  <c r="T15" i="10"/>
  <c r="W15" i="10" s="1"/>
  <c r="T2" i="10"/>
  <c r="W2" i="10" s="1"/>
  <c r="T6" i="10"/>
  <c r="W6" i="10" s="1"/>
  <c r="Q11" i="10"/>
  <c r="R11" i="10" s="1"/>
  <c r="U11" i="10" s="1"/>
  <c r="G10" i="10"/>
  <c r="G16" i="10" s="1"/>
  <c r="N16" i="10"/>
  <c r="Q3" i="10"/>
  <c r="R3" i="10" s="1"/>
  <c r="U3" i="10" s="1"/>
  <c r="Q7" i="10"/>
  <c r="R7" i="10" s="1"/>
  <c r="U7" i="10" s="1"/>
  <c r="T2" i="9"/>
  <c r="W2" i="9" s="1"/>
  <c r="T6" i="9"/>
  <c r="W6" i="9" s="1"/>
  <c r="Q11" i="9"/>
  <c r="R11" i="9" s="1"/>
  <c r="U11" i="9" s="1"/>
  <c r="Q15" i="9"/>
  <c r="R15" i="9" s="1"/>
  <c r="U15" i="9" s="1"/>
  <c r="T12" i="9"/>
  <c r="W12" i="9" s="1"/>
  <c r="T13" i="9"/>
  <c r="W13" i="9" s="1"/>
  <c r="G10" i="9"/>
  <c r="G16" i="9" s="1"/>
  <c r="N16" i="9"/>
  <c r="T7" i="9"/>
  <c r="W7" i="9" s="1"/>
  <c r="N10" i="13" s="1"/>
  <c r="Q3" i="9"/>
  <c r="R3" i="9" s="1"/>
  <c r="U3" i="9" s="1"/>
  <c r="T2" i="8"/>
  <c r="W2" i="8" s="1"/>
  <c r="T4" i="8"/>
  <c r="W4" i="8" s="1"/>
  <c r="T5" i="8"/>
  <c r="W5" i="8" s="1"/>
  <c r="T6" i="8"/>
  <c r="W6" i="8" s="1"/>
  <c r="Q15" i="8"/>
  <c r="R15" i="8" s="1"/>
  <c r="U15" i="8" s="1"/>
  <c r="T14" i="8"/>
  <c r="W14" i="8" s="1"/>
  <c r="H9" i="13" s="1"/>
  <c r="G10" i="8"/>
  <c r="G16" i="8" s="1"/>
  <c r="N16" i="8"/>
  <c r="Q3" i="8"/>
  <c r="R3" i="8" s="1"/>
  <c r="U3" i="8" s="1"/>
  <c r="Q7" i="8"/>
  <c r="R7" i="8" s="1"/>
  <c r="U7" i="8" s="1"/>
  <c r="M9" i="13" s="1"/>
  <c r="Q11" i="8"/>
  <c r="R11" i="8" s="1"/>
  <c r="U11" i="8" s="1"/>
  <c r="R16" i="7"/>
  <c r="U16" i="7" s="1"/>
  <c r="T2" i="7"/>
  <c r="W2" i="7" s="1"/>
  <c r="Q4" i="7"/>
  <c r="R4" i="7" s="1"/>
  <c r="U4" i="7" s="1"/>
  <c r="Q5" i="7"/>
  <c r="R5" i="7" s="1"/>
  <c r="U5" i="7" s="1"/>
  <c r="G9" i="7"/>
  <c r="Q9" i="7" s="1"/>
  <c r="R9" i="7" s="1"/>
  <c r="U9" i="7" s="1"/>
  <c r="T11" i="7"/>
  <c r="W11" i="7" s="1"/>
  <c r="G13" i="7"/>
  <c r="Q13" i="7" s="1"/>
  <c r="R13" i="7" s="1"/>
  <c r="Q6" i="7"/>
  <c r="R6" i="7" s="1"/>
  <c r="U6" i="7" s="1"/>
  <c r="Q10" i="7"/>
  <c r="R10" i="7" s="1"/>
  <c r="U10" i="7" s="1"/>
  <c r="Q3" i="7"/>
  <c r="R3" i="7" s="1"/>
  <c r="U3" i="7" s="1"/>
  <c r="T15" i="6"/>
  <c r="W15" i="6" s="1"/>
  <c r="T2" i="6"/>
  <c r="W2" i="6" s="1"/>
  <c r="T4" i="6"/>
  <c r="W4" i="6" s="1"/>
  <c r="T5" i="6"/>
  <c r="W5" i="6" s="1"/>
  <c r="T6" i="6"/>
  <c r="W6" i="6" s="1"/>
  <c r="T8" i="6"/>
  <c r="W8" i="6" s="1"/>
  <c r="T9" i="6"/>
  <c r="W9" i="6" s="1"/>
  <c r="T16" i="6"/>
  <c r="W16" i="6" s="1"/>
  <c r="G10" i="6"/>
  <c r="G16" i="6" s="1"/>
  <c r="N16" i="6"/>
  <c r="Q16" i="6" s="1"/>
  <c r="R16" i="6" s="1"/>
  <c r="U16" i="6" s="1"/>
  <c r="T7" i="6"/>
  <c r="W7" i="6" s="1"/>
  <c r="Q3" i="6"/>
  <c r="R3" i="6" s="1"/>
  <c r="U3" i="6" s="1"/>
  <c r="Q11" i="6"/>
  <c r="R11" i="6" s="1"/>
  <c r="U11" i="6" s="1"/>
  <c r="Q16" i="5"/>
  <c r="R16" i="5" s="1"/>
  <c r="U16" i="5" s="1"/>
  <c r="Q15" i="5"/>
  <c r="R15" i="5" s="1"/>
  <c r="U15" i="5" s="1"/>
  <c r="T2" i="5"/>
  <c r="W2" i="5" s="1"/>
  <c r="T7" i="5"/>
  <c r="W7" i="5" s="1"/>
  <c r="N6" i="13" s="1"/>
  <c r="Q10" i="5"/>
  <c r="R10" i="5" s="1"/>
  <c r="U10" i="5" s="1"/>
  <c r="Q3" i="5"/>
  <c r="R3" i="5" s="1"/>
  <c r="U3" i="5" s="1"/>
  <c r="Q11" i="5"/>
  <c r="R11" i="5" s="1"/>
  <c r="U11" i="5" s="1"/>
  <c r="Q4" i="5"/>
  <c r="R4" i="5" s="1"/>
  <c r="U4" i="5" s="1"/>
  <c r="T15" i="4"/>
  <c r="W15" i="4" s="1"/>
  <c r="T2" i="4"/>
  <c r="W2" i="4" s="1"/>
  <c r="T4" i="4"/>
  <c r="W4" i="4" s="1"/>
  <c r="T5" i="4"/>
  <c r="W5" i="4" s="1"/>
  <c r="T6" i="4"/>
  <c r="W6" i="4" s="1"/>
  <c r="T8" i="4"/>
  <c r="W8" i="4" s="1"/>
  <c r="T9" i="4"/>
  <c r="W9" i="4" s="1"/>
  <c r="T3" i="4"/>
  <c r="W3" i="4" s="1"/>
  <c r="T7" i="4"/>
  <c r="W7" i="4" s="1"/>
  <c r="G10" i="4"/>
  <c r="G16" i="4" s="1"/>
  <c r="N16" i="4"/>
  <c r="Q16" i="4" s="1"/>
  <c r="R16" i="4" s="1"/>
  <c r="U16" i="4" s="1"/>
  <c r="Q11" i="4"/>
  <c r="R11" i="4" s="1"/>
  <c r="U11" i="4" s="1"/>
  <c r="Q11" i="3"/>
  <c r="R11" i="3" s="1"/>
  <c r="U11" i="3" s="1"/>
  <c r="T2" i="3"/>
  <c r="W2" i="3" s="1"/>
  <c r="T5" i="3"/>
  <c r="W5" i="3" s="1"/>
  <c r="T8" i="3"/>
  <c r="W8" i="3" s="1"/>
  <c r="P4" i="13" s="1"/>
  <c r="G10" i="3"/>
  <c r="G16" i="3" s="1"/>
  <c r="N16" i="3"/>
  <c r="Q16" i="3" s="1"/>
  <c r="R16" i="3" s="1"/>
  <c r="U16" i="3" s="1"/>
  <c r="Q7" i="3"/>
  <c r="R7" i="3" s="1"/>
  <c r="U7" i="3" s="1"/>
  <c r="M4" i="13" s="1"/>
  <c r="Q11" i="2"/>
  <c r="R11" i="2" s="1"/>
  <c r="U11" i="2" s="1"/>
  <c r="T15" i="2"/>
  <c r="W15" i="2" s="1"/>
  <c r="T2" i="2"/>
  <c r="W2" i="2" s="1"/>
  <c r="T4" i="2"/>
  <c r="W4" i="2" s="1"/>
  <c r="T5" i="2"/>
  <c r="W5" i="2" s="1"/>
  <c r="T8" i="2"/>
  <c r="W8" i="2" s="1"/>
  <c r="P3" i="13" s="1"/>
  <c r="T9" i="2"/>
  <c r="W9" i="2" s="1"/>
  <c r="T7" i="2"/>
  <c r="W7" i="2" s="1"/>
  <c r="N3" i="13" s="1"/>
  <c r="G10" i="2"/>
  <c r="G16" i="2" s="1"/>
  <c r="N16" i="2"/>
  <c r="Q16" i="2" s="1"/>
  <c r="R16" i="2" s="1"/>
  <c r="U16" i="2" s="1"/>
  <c r="Q3" i="2"/>
  <c r="R3" i="2" s="1"/>
  <c r="U3" i="2" s="1"/>
  <c r="T4" i="1"/>
  <c r="W4" i="1" s="1"/>
  <c r="T7" i="1"/>
  <c r="W7" i="1" s="1"/>
  <c r="N2" i="13" s="1"/>
  <c r="T8" i="1"/>
  <c r="W8" i="1" s="1"/>
  <c r="P2" i="13" s="1"/>
  <c r="T14" i="1"/>
  <c r="W14" i="1" s="1"/>
  <c r="H2" i="13" s="1"/>
  <c r="T15" i="1"/>
  <c r="W15" i="1" s="1"/>
  <c r="G9" i="1"/>
  <c r="Q9" i="1" s="1"/>
  <c r="R9" i="1" s="1"/>
  <c r="G13" i="1"/>
  <c r="Q13" i="1" s="1"/>
  <c r="R13" i="1" s="1"/>
  <c r="T2" i="1"/>
  <c r="W2" i="1" s="1"/>
  <c r="Q6" i="1"/>
  <c r="R6" i="1" s="1"/>
  <c r="U6" i="1" s="1"/>
  <c r="G10" i="1"/>
  <c r="G16" i="1" s="1"/>
  <c r="Q16" i="1" s="1"/>
  <c r="R16" i="1" s="1"/>
  <c r="Q3" i="1"/>
  <c r="R3" i="1" s="1"/>
  <c r="U3" i="1" s="1"/>
  <c r="T5" i="19" l="1"/>
  <c r="W5" i="19" s="1"/>
  <c r="T6" i="19"/>
  <c r="W6" i="19" s="1"/>
  <c r="T8" i="19"/>
  <c r="W8" i="19" s="1"/>
  <c r="P19" i="13" s="1"/>
  <c r="T4" i="19"/>
  <c r="W4" i="19" s="1"/>
  <c r="T9" i="19"/>
  <c r="W9" i="19" s="1"/>
  <c r="T5" i="15"/>
  <c r="W5" i="15" s="1"/>
  <c r="U8" i="15"/>
  <c r="O15" i="13" s="1"/>
  <c r="T8" i="15"/>
  <c r="T3" i="15"/>
  <c r="W3" i="15" s="1"/>
  <c r="T11" i="15"/>
  <c r="W11" i="15" s="1"/>
  <c r="T7" i="15"/>
  <c r="W7" i="15" s="1"/>
  <c r="N15" i="13" s="1"/>
  <c r="Q16" i="15"/>
  <c r="R16" i="15" s="1"/>
  <c r="T13" i="15"/>
  <c r="W13" i="15" s="1"/>
  <c r="T5" i="12"/>
  <c r="W5" i="12" s="1"/>
  <c r="T4" i="12"/>
  <c r="W4" i="12" s="1"/>
  <c r="T9" i="12"/>
  <c r="W9" i="12" s="1"/>
  <c r="Q16" i="12"/>
  <c r="R16" i="12" s="1"/>
  <c r="U16" i="12" s="1"/>
  <c r="U9" i="8"/>
  <c r="T9" i="8"/>
  <c r="T13" i="8"/>
  <c r="W13" i="8" s="1"/>
  <c r="T12" i="8"/>
  <c r="W12" i="8" s="1"/>
  <c r="T8" i="8"/>
  <c r="W8" i="8" s="1"/>
  <c r="P9" i="13" s="1"/>
  <c r="T11" i="2"/>
  <c r="W11" i="2" s="1"/>
  <c r="T6" i="2"/>
  <c r="W6" i="2" s="1"/>
  <c r="T3" i="2"/>
  <c r="W3" i="2" s="1"/>
  <c r="T13" i="2"/>
  <c r="W13" i="2" s="1"/>
  <c r="T8" i="22"/>
  <c r="W8" i="22" s="1"/>
  <c r="P22" i="13" s="1"/>
  <c r="T9" i="22"/>
  <c r="W9" i="22" s="1"/>
  <c r="T15" i="22"/>
  <c r="W15" i="22" s="1"/>
  <c r="T5" i="22"/>
  <c r="W5" i="22" s="1"/>
  <c r="T4" i="22"/>
  <c r="W4" i="22" s="1"/>
  <c r="Q10" i="22"/>
  <c r="R10" i="22" s="1"/>
  <c r="U10" i="22" s="1"/>
  <c r="T7" i="20"/>
  <c r="W7" i="20" s="1"/>
  <c r="N20" i="13" s="1"/>
  <c r="T5" i="20"/>
  <c r="W5" i="20" s="1"/>
  <c r="T11" i="20"/>
  <c r="W11" i="20" s="1"/>
  <c r="T8" i="20"/>
  <c r="W8" i="20" s="1"/>
  <c r="P20" i="13" s="1"/>
  <c r="T6" i="20"/>
  <c r="W6" i="20" s="1"/>
  <c r="T14" i="16"/>
  <c r="W14" i="16" s="1"/>
  <c r="H16" i="13" s="1"/>
  <c r="T9" i="16"/>
  <c r="W9" i="16" s="1"/>
  <c r="T4" i="21"/>
  <c r="W4" i="21" s="1"/>
  <c r="T8" i="21"/>
  <c r="W8" i="21" s="1"/>
  <c r="P21" i="13" s="1"/>
  <c r="T3" i="21"/>
  <c r="W3" i="21" s="1"/>
  <c r="Q16" i="21"/>
  <c r="R16" i="21" s="1"/>
  <c r="U16" i="21" s="1"/>
  <c r="T15" i="21"/>
  <c r="W15" i="21" s="1"/>
  <c r="Q10" i="21"/>
  <c r="R10" i="21" s="1"/>
  <c r="U10" i="21" s="1"/>
  <c r="T15" i="18"/>
  <c r="W15" i="18" s="1"/>
  <c r="T5" i="18"/>
  <c r="W5" i="18" s="1"/>
  <c r="T13" i="18"/>
  <c r="W13" i="18" s="1"/>
  <c r="T8" i="18"/>
  <c r="W8" i="18" s="1"/>
  <c r="P18" i="13" s="1"/>
  <c r="T3" i="18"/>
  <c r="W3" i="18" s="1"/>
  <c r="Q10" i="18"/>
  <c r="R10" i="18" s="1"/>
  <c r="U10" i="18" s="1"/>
  <c r="Q16" i="18"/>
  <c r="R16" i="18" s="1"/>
  <c r="U16" i="18" s="1"/>
  <c r="T8" i="16"/>
  <c r="W8" i="16" s="1"/>
  <c r="P16" i="13" s="1"/>
  <c r="T13" i="23"/>
  <c r="W13" i="23" s="1"/>
  <c r="T12" i="14"/>
  <c r="W12" i="14" s="1"/>
  <c r="T11" i="14"/>
  <c r="W11" i="14" s="1"/>
  <c r="T12" i="11"/>
  <c r="W12" i="11" s="1"/>
  <c r="T4" i="9"/>
  <c r="W4" i="9" s="1"/>
  <c r="T9" i="9"/>
  <c r="W9" i="9" s="1"/>
  <c r="T14" i="5"/>
  <c r="W14" i="5" s="1"/>
  <c r="H6" i="13" s="1"/>
  <c r="T9" i="3"/>
  <c r="W9" i="3" s="1"/>
  <c r="T9" i="23"/>
  <c r="W9" i="23" s="1"/>
  <c r="T4" i="23"/>
  <c r="W4" i="23" s="1"/>
  <c r="T6" i="23"/>
  <c r="W6" i="23" s="1"/>
  <c r="T8" i="23"/>
  <c r="W8" i="23" s="1"/>
  <c r="P23" i="13" s="1"/>
  <c r="T5" i="23"/>
  <c r="W5" i="23" s="1"/>
  <c r="T7" i="23"/>
  <c r="W7" i="23" s="1"/>
  <c r="N23" i="13" s="1"/>
  <c r="T9" i="14"/>
  <c r="W9" i="14" s="1"/>
  <c r="Q16" i="14"/>
  <c r="R16" i="14" s="1"/>
  <c r="U16" i="14" s="1"/>
  <c r="T9" i="11"/>
  <c r="W9" i="11" s="1"/>
  <c r="T11" i="11"/>
  <c r="W11" i="11" s="1"/>
  <c r="T15" i="11"/>
  <c r="W15" i="11" s="1"/>
  <c r="T16" i="11"/>
  <c r="W16" i="11" s="1"/>
  <c r="T15" i="9"/>
  <c r="W15" i="9" s="1"/>
  <c r="Q10" i="9"/>
  <c r="R10" i="9" s="1"/>
  <c r="U10" i="9" s="1"/>
  <c r="T7" i="7"/>
  <c r="W7" i="7" s="1"/>
  <c r="N8" i="13" s="1"/>
  <c r="T12" i="7"/>
  <c r="W12" i="7" s="1"/>
  <c r="T14" i="7"/>
  <c r="W14" i="7" s="1"/>
  <c r="H8" i="13" s="1"/>
  <c r="T8" i="7"/>
  <c r="W8" i="7" s="1"/>
  <c r="P8" i="13" s="1"/>
  <c r="T15" i="7"/>
  <c r="W15" i="7" s="1"/>
  <c r="T6" i="7"/>
  <c r="W6" i="7" s="1"/>
  <c r="T12" i="5"/>
  <c r="W12" i="5" s="1"/>
  <c r="T16" i="5"/>
  <c r="W16" i="5" s="1"/>
  <c r="T9" i="5"/>
  <c r="W9" i="5" s="1"/>
  <c r="T6" i="5"/>
  <c r="W6" i="5" s="1"/>
  <c r="T5" i="5"/>
  <c r="W5" i="5" s="1"/>
  <c r="T13" i="5"/>
  <c r="W13" i="5" s="1"/>
  <c r="T8" i="5"/>
  <c r="W8" i="5" s="1"/>
  <c r="P6" i="13" s="1"/>
  <c r="T4" i="5"/>
  <c r="W4" i="5" s="1"/>
  <c r="T10" i="5"/>
  <c r="W10" i="5" s="1"/>
  <c r="T14" i="3"/>
  <c r="W14" i="3" s="1"/>
  <c r="H4" i="13" s="1"/>
  <c r="T4" i="3"/>
  <c r="W4" i="3" s="1"/>
  <c r="T15" i="3"/>
  <c r="W15" i="3" s="1"/>
  <c r="T12" i="3"/>
  <c r="W12" i="3" s="1"/>
  <c r="T3" i="3"/>
  <c r="W3" i="3" s="1"/>
  <c r="T13" i="3"/>
  <c r="W13" i="3" s="1"/>
  <c r="T11" i="3"/>
  <c r="W11" i="3" s="1"/>
  <c r="T6" i="3"/>
  <c r="W6" i="3" s="1"/>
  <c r="T7" i="3"/>
  <c r="W7" i="3" s="1"/>
  <c r="N4" i="13" s="1"/>
  <c r="T11" i="1"/>
  <c r="W11" i="1" s="1"/>
  <c r="T5" i="1"/>
  <c r="W5" i="1" s="1"/>
  <c r="Q16" i="23"/>
  <c r="R16" i="23" s="1"/>
  <c r="U16" i="23" s="1"/>
  <c r="T15" i="23"/>
  <c r="W15" i="23" s="1"/>
  <c r="Q10" i="23"/>
  <c r="R10" i="23" s="1"/>
  <c r="T11" i="23"/>
  <c r="W11" i="23" s="1"/>
  <c r="Q16" i="22"/>
  <c r="R16" i="22" s="1"/>
  <c r="U16" i="22" s="1"/>
  <c r="T11" i="22"/>
  <c r="W11" i="22" s="1"/>
  <c r="T10" i="22"/>
  <c r="W10" i="22" s="1"/>
  <c r="T3" i="22"/>
  <c r="W3" i="22" s="1"/>
  <c r="T16" i="21"/>
  <c r="W16" i="21" s="1"/>
  <c r="Q16" i="20"/>
  <c r="R16" i="20" s="1"/>
  <c r="U16" i="20" s="1"/>
  <c r="T15" i="20"/>
  <c r="W15" i="20" s="1"/>
  <c r="Q10" i="20"/>
  <c r="R10" i="20" s="1"/>
  <c r="T15" i="19"/>
  <c r="W15" i="19" s="1"/>
  <c r="T11" i="19"/>
  <c r="W11" i="19" s="1"/>
  <c r="T16" i="19"/>
  <c r="W16" i="19" s="1"/>
  <c r="T10" i="19"/>
  <c r="W10" i="19" s="1"/>
  <c r="T16" i="18"/>
  <c r="W16" i="18" s="1"/>
  <c r="T7" i="18"/>
  <c r="W7" i="18" s="1"/>
  <c r="N18" i="13" s="1"/>
  <c r="T11" i="18"/>
  <c r="W11" i="18" s="1"/>
  <c r="T10" i="17"/>
  <c r="W10" i="17" s="1"/>
  <c r="T16" i="17"/>
  <c r="W16" i="17" s="1"/>
  <c r="T11" i="17"/>
  <c r="W11" i="17" s="1"/>
  <c r="T7" i="17"/>
  <c r="W7" i="17" s="1"/>
  <c r="T16" i="16"/>
  <c r="W16" i="16" s="1"/>
  <c r="T3" i="16"/>
  <c r="W3" i="16" s="1"/>
  <c r="T11" i="16"/>
  <c r="W11" i="16" s="1"/>
  <c r="Q10" i="16"/>
  <c r="R10" i="16" s="1"/>
  <c r="T7" i="16"/>
  <c r="W7" i="16" s="1"/>
  <c r="N16" i="13" s="1"/>
  <c r="Q10" i="15"/>
  <c r="R10" i="15" s="1"/>
  <c r="T7" i="14"/>
  <c r="W7" i="14" s="1"/>
  <c r="N14" i="13" s="1"/>
  <c r="T15" i="14"/>
  <c r="W15" i="14" s="1"/>
  <c r="Q10" i="14"/>
  <c r="R10" i="14" s="1"/>
  <c r="T3" i="14"/>
  <c r="W3" i="14" s="1"/>
  <c r="T15" i="12"/>
  <c r="W15" i="12" s="1"/>
  <c r="T10" i="12"/>
  <c r="W10" i="12" s="1"/>
  <c r="T3" i="11"/>
  <c r="W3" i="11" s="1"/>
  <c r="Q10" i="11"/>
  <c r="R10" i="11" s="1"/>
  <c r="T7" i="11"/>
  <c r="W7" i="11" s="1"/>
  <c r="N12" i="13" s="1"/>
  <c r="T11" i="10"/>
  <c r="W11" i="10" s="1"/>
  <c r="Q10" i="10"/>
  <c r="R10" i="10" s="1"/>
  <c r="T7" i="10"/>
  <c r="W7" i="10" s="1"/>
  <c r="Q16" i="10"/>
  <c r="R16" i="10" s="1"/>
  <c r="U16" i="10" s="1"/>
  <c r="T3" i="10"/>
  <c r="W3" i="10" s="1"/>
  <c r="Q16" i="9"/>
  <c r="R16" i="9" s="1"/>
  <c r="U16" i="9" s="1"/>
  <c r="T3" i="9"/>
  <c r="W3" i="9" s="1"/>
  <c r="T11" i="9"/>
  <c r="W11" i="9" s="1"/>
  <c r="T10" i="9"/>
  <c r="W10" i="9" s="1"/>
  <c r="Q16" i="8"/>
  <c r="R16" i="8" s="1"/>
  <c r="T3" i="8"/>
  <c r="W3" i="8" s="1"/>
  <c r="T15" i="8"/>
  <c r="W15" i="8" s="1"/>
  <c r="Q10" i="8"/>
  <c r="R10" i="8" s="1"/>
  <c r="T11" i="8"/>
  <c r="W11" i="8" s="1"/>
  <c r="T7" i="8"/>
  <c r="W7" i="8" s="1"/>
  <c r="N9" i="13" s="1"/>
  <c r="U13" i="7"/>
  <c r="T13" i="7"/>
  <c r="T3" i="7"/>
  <c r="W3" i="7" s="1"/>
  <c r="T10" i="7"/>
  <c r="W10" i="7" s="1"/>
  <c r="T9" i="7"/>
  <c r="W9" i="7" s="1"/>
  <c r="T16" i="7"/>
  <c r="W16" i="7" s="1"/>
  <c r="T5" i="7"/>
  <c r="W5" i="7" s="1"/>
  <c r="T4" i="7"/>
  <c r="W4" i="7" s="1"/>
  <c r="T3" i="6"/>
  <c r="W3" i="6" s="1"/>
  <c r="Q10" i="6"/>
  <c r="R10" i="6" s="1"/>
  <c r="T11" i="6"/>
  <c r="W11" i="6" s="1"/>
  <c r="T11" i="5"/>
  <c r="W11" i="5" s="1"/>
  <c r="T3" i="5"/>
  <c r="W3" i="5" s="1"/>
  <c r="T15" i="5"/>
  <c r="W15" i="5" s="1"/>
  <c r="T16" i="4"/>
  <c r="W16" i="4" s="1"/>
  <c r="Q10" i="4"/>
  <c r="R10" i="4" s="1"/>
  <c r="T11" i="4"/>
  <c r="W11" i="4" s="1"/>
  <c r="Q10" i="3"/>
  <c r="R10" i="3" s="1"/>
  <c r="T16" i="3"/>
  <c r="W16" i="3" s="1"/>
  <c r="Q10" i="2"/>
  <c r="R10" i="2" s="1"/>
  <c r="T16" i="2"/>
  <c r="W16" i="2" s="1"/>
  <c r="U13" i="1"/>
  <c r="T13" i="1"/>
  <c r="U16" i="1"/>
  <c r="T16" i="1"/>
  <c r="U9" i="1"/>
  <c r="T9" i="1"/>
  <c r="T3" i="1"/>
  <c r="W3" i="1" s="1"/>
  <c r="Q10" i="1"/>
  <c r="R10" i="1" s="1"/>
  <c r="T6" i="1"/>
  <c r="W6" i="1" s="1"/>
  <c r="W8" i="15" l="1"/>
  <c r="P15" i="13" s="1"/>
  <c r="U16" i="15"/>
  <c r="T16" i="15"/>
  <c r="T16" i="12"/>
  <c r="W16" i="12" s="1"/>
  <c r="W9" i="8"/>
  <c r="T16" i="22"/>
  <c r="W16" i="22" s="1"/>
  <c r="T10" i="18"/>
  <c r="W10" i="18" s="1"/>
  <c r="T10" i="21"/>
  <c r="W10" i="21" s="1"/>
  <c r="T16" i="23"/>
  <c r="W16" i="23" s="1"/>
  <c r="T16" i="14"/>
  <c r="W16" i="14" s="1"/>
  <c r="W13" i="7"/>
  <c r="W16" i="1"/>
  <c r="W9" i="1"/>
  <c r="W13" i="1"/>
  <c r="U10" i="23"/>
  <c r="T10" i="23"/>
  <c r="U10" i="20"/>
  <c r="T10" i="20"/>
  <c r="W10" i="20" s="1"/>
  <c r="T16" i="20"/>
  <c r="W16" i="20" s="1"/>
  <c r="U10" i="16"/>
  <c r="T10" i="16"/>
  <c r="U10" i="15"/>
  <c r="T10" i="15"/>
  <c r="U10" i="14"/>
  <c r="T10" i="14"/>
  <c r="U10" i="11"/>
  <c r="T10" i="11"/>
  <c r="W10" i="11" s="1"/>
  <c r="U10" i="10"/>
  <c r="T10" i="10"/>
  <c r="W10" i="10" s="1"/>
  <c r="T16" i="10"/>
  <c r="W16" i="10" s="1"/>
  <c r="T16" i="9"/>
  <c r="W16" i="9" s="1"/>
  <c r="U10" i="8"/>
  <c r="T10" i="8"/>
  <c r="W10" i="8" s="1"/>
  <c r="U16" i="8"/>
  <c r="T16" i="8"/>
  <c r="W16" i="8" s="1"/>
  <c r="U10" i="6"/>
  <c r="T10" i="6"/>
  <c r="U10" i="4"/>
  <c r="T10" i="4"/>
  <c r="W10" i="4" s="1"/>
  <c r="U10" i="3"/>
  <c r="T10" i="3"/>
  <c r="U10" i="2"/>
  <c r="T10" i="2"/>
  <c r="U10" i="1"/>
  <c r="T10" i="1"/>
  <c r="W10" i="15" l="1"/>
  <c r="W16" i="15"/>
  <c r="W10" i="23"/>
  <c r="W10" i="14"/>
  <c r="W10" i="3"/>
  <c r="W10" i="1"/>
  <c r="W10" i="16"/>
  <c r="W10" i="6"/>
  <c r="W10" i="2"/>
  <c r="L23" i="13" l="1"/>
  <c r="K23" i="13"/>
  <c r="F23" i="13"/>
  <c r="E23" i="13"/>
  <c r="L16" i="13"/>
  <c r="K16" i="13"/>
  <c r="F16" i="13"/>
  <c r="E16" i="13"/>
  <c r="L14" i="13"/>
  <c r="K14" i="13"/>
  <c r="F14" i="13"/>
  <c r="E14" i="13"/>
  <c r="L11" i="13"/>
  <c r="K11" i="13"/>
  <c r="F11" i="13"/>
  <c r="E11" i="13"/>
  <c r="L10" i="13"/>
  <c r="K10" i="13"/>
  <c r="F10" i="13"/>
  <c r="E10" i="13"/>
  <c r="L7" i="13"/>
  <c r="K7" i="13"/>
  <c r="F7" i="13"/>
  <c r="E7" i="13"/>
  <c r="L6" i="13"/>
  <c r="K6" i="13"/>
  <c r="F6" i="13"/>
  <c r="E6" i="13"/>
  <c r="L4" i="13"/>
  <c r="K4" i="13"/>
  <c r="F4" i="13"/>
  <c r="E4" i="13"/>
  <c r="L3" i="13"/>
  <c r="K3" i="13"/>
  <c r="F3" i="13"/>
  <c r="E3" i="13"/>
  <c r="J14" i="13" l="1"/>
  <c r="J10" i="13"/>
  <c r="I10" i="13"/>
  <c r="I23" i="13"/>
  <c r="I14" i="13"/>
  <c r="I16" i="13"/>
  <c r="I11" i="13"/>
  <c r="I7" i="13"/>
  <c r="J7" i="13"/>
  <c r="I6" i="13"/>
  <c r="J6" i="13"/>
  <c r="J4" i="13"/>
  <c r="I4" i="13"/>
  <c r="J3" i="13"/>
  <c r="I3" i="13"/>
  <c r="J23" i="13"/>
  <c r="J16" i="13"/>
  <c r="J11" i="13"/>
  <c r="K22" i="13"/>
  <c r="E22" i="13"/>
  <c r="K21" i="13"/>
  <c r="E21" i="13"/>
  <c r="K20" i="13"/>
  <c r="E20" i="13"/>
  <c r="K19" i="13"/>
  <c r="E19" i="13"/>
  <c r="K18" i="13"/>
  <c r="E18" i="13"/>
  <c r="K17" i="13"/>
  <c r="E17" i="13"/>
  <c r="K15" i="13"/>
  <c r="E15" i="13"/>
  <c r="K13" i="13"/>
  <c r="E13" i="13"/>
  <c r="K12" i="13"/>
  <c r="E12" i="13"/>
  <c r="K9" i="13"/>
  <c r="K8" i="13"/>
  <c r="E8" i="13"/>
  <c r="I17" i="13" l="1"/>
  <c r="K2" i="13"/>
  <c r="I18" i="13"/>
  <c r="I21" i="13"/>
  <c r="F20" i="13"/>
  <c r="L20" i="13"/>
  <c r="I15" i="13"/>
  <c r="F15" i="13"/>
  <c r="L15" i="13"/>
  <c r="I13" i="13"/>
  <c r="F21" i="13"/>
  <c r="L21" i="13"/>
  <c r="E9" i="13"/>
  <c r="I9" i="13" s="1"/>
  <c r="L9" i="13"/>
  <c r="F9" i="13"/>
  <c r="I19" i="13"/>
  <c r="I8" i="13"/>
  <c r="F22" i="13"/>
  <c r="L22" i="13"/>
  <c r="I22" i="13"/>
  <c r="I20" i="13"/>
  <c r="F19" i="13"/>
  <c r="L19" i="13"/>
  <c r="F18" i="13"/>
  <c r="J18" i="13" s="1"/>
  <c r="L18" i="13"/>
  <c r="F17" i="13"/>
  <c r="L17" i="13"/>
  <c r="F13" i="13"/>
  <c r="L13" i="13"/>
  <c r="L12" i="13"/>
  <c r="F12" i="13"/>
  <c r="F8" i="13"/>
  <c r="L8" i="13"/>
  <c r="E5" i="13"/>
  <c r="K5" i="13"/>
  <c r="J13" i="13" l="1"/>
  <c r="J21" i="13"/>
  <c r="J19" i="13"/>
  <c r="L2" i="13"/>
  <c r="J17" i="13"/>
  <c r="J15" i="13"/>
  <c r="J9" i="13"/>
  <c r="I5" i="13"/>
  <c r="I12" i="13"/>
  <c r="J8" i="13"/>
  <c r="E2" i="13"/>
  <c r="J22" i="13"/>
  <c r="J20" i="13"/>
  <c r="F5" i="13"/>
  <c r="L5" i="13"/>
  <c r="J5" i="13" l="1"/>
  <c r="J12" i="13"/>
  <c r="F2" i="13"/>
  <c r="I2" i="13"/>
  <c r="J2" i="13" l="1"/>
</calcChain>
</file>

<file path=xl/sharedStrings.xml><?xml version="1.0" encoding="utf-8"?>
<sst xmlns="http://schemas.openxmlformats.org/spreadsheetml/2006/main" count="4522" uniqueCount="427">
  <si>
    <t>210Pb</t>
  </si>
  <si>
    <t>±</t>
  </si>
  <si>
    <t>RGU</t>
  </si>
  <si>
    <t>Nucleide</t>
  </si>
  <si>
    <t>E kev</t>
  </si>
  <si>
    <t>Canaux</t>
  </si>
  <si>
    <t>%emis</t>
  </si>
  <si>
    <t>temps</t>
  </si>
  <si>
    <t>poids</t>
  </si>
  <si>
    <t>bdf</t>
  </si>
  <si>
    <t>eff</t>
  </si>
  <si>
    <t>bdfg</t>
  </si>
  <si>
    <t>pic1</t>
  </si>
  <si>
    <t>bdfd</t>
  </si>
  <si>
    <t>pic net</t>
  </si>
  <si>
    <t>cpm</t>
  </si>
  <si>
    <t>dpm/g</t>
  </si>
  <si>
    <t>Bq/k</t>
  </si>
  <si>
    <t>Data Certif</t>
  </si>
  <si>
    <t>RGU1</t>
  </si>
  <si>
    <t>214Bi</t>
  </si>
  <si>
    <t>Somme 226Ra</t>
  </si>
  <si>
    <t>IAEA447</t>
  </si>
  <si>
    <t>137Cs</t>
  </si>
  <si>
    <t xml:space="preserve">Rendement </t>
  </si>
  <si>
    <t>40K</t>
  </si>
  <si>
    <t>241Am</t>
  </si>
  <si>
    <t>N° Ech</t>
  </si>
  <si>
    <t>Profondeur</t>
  </si>
  <si>
    <t xml:space="preserve">A 210Pb </t>
  </si>
  <si>
    <t>Err 210Pb</t>
  </si>
  <si>
    <t>A. 226Ra</t>
  </si>
  <si>
    <t>Err 226 Ra</t>
  </si>
  <si>
    <t>PbExc</t>
  </si>
  <si>
    <t>err 137 Cs</t>
  </si>
  <si>
    <t>err 40K</t>
  </si>
  <si>
    <t>Err 241Am</t>
  </si>
  <si>
    <t>err Pb exc</t>
  </si>
  <si>
    <t xml:space="preserve">Tx sed </t>
  </si>
  <si>
    <t xml:space="preserve">Age </t>
  </si>
  <si>
    <t>epaisseur</t>
  </si>
  <si>
    <t>RGTh</t>
  </si>
  <si>
    <t>212Pb</t>
  </si>
  <si>
    <t>208Tl</t>
  </si>
  <si>
    <t>Somme 228Th</t>
  </si>
  <si>
    <t>228Ac</t>
  </si>
  <si>
    <t>Somme 228Ra</t>
  </si>
  <si>
    <t>NOM</t>
  </si>
  <si>
    <t xml:space="preserve">GLD22_1  </t>
  </si>
  <si>
    <t xml:space="preserve">  85 493,000   </t>
  </si>
  <si>
    <t xml:space="preserve">Isotope </t>
  </si>
  <si>
    <t xml:space="preserve"> Energie(Kev) </t>
  </si>
  <si>
    <t xml:space="preserve"> Somme pic </t>
  </si>
  <si>
    <t xml:space="preserve"> Somme bkg gauche </t>
  </si>
  <si>
    <t>Somme bkg  droit</t>
  </si>
  <si>
    <t xml:space="preserve"> Somme-bkg</t>
  </si>
  <si>
    <t xml:space="preserve"> Sigma</t>
  </si>
  <si>
    <t xml:space="preserve">210Pb </t>
  </si>
  <si>
    <t xml:space="preserve"> 46.3156 </t>
  </si>
  <si>
    <t xml:space="preserve"> 1 713 </t>
  </si>
  <si>
    <t xml:space="preserve"> 1 628 </t>
  </si>
  <si>
    <t xml:space="preserve">234Th </t>
  </si>
  <si>
    <t xml:space="preserve"> 59.4889 </t>
  </si>
  <si>
    <t xml:space="preserve">214Pb </t>
  </si>
  <si>
    <t xml:space="preserve"> 294.489 </t>
  </si>
  <si>
    <t xml:space="preserve"> 351.051 </t>
  </si>
  <si>
    <t xml:space="preserve">214Bi </t>
  </si>
  <si>
    <t xml:space="preserve"> 608.16 </t>
  </si>
  <si>
    <t xml:space="preserve">Po214 </t>
  </si>
  <si>
    <t xml:space="preserve"> 660.3 </t>
  </si>
  <si>
    <t xml:space="preserve"> 1456.5 </t>
  </si>
  <si>
    <t xml:space="preserve"> 1118.32 </t>
  </si>
  <si>
    <t xml:space="preserve"> 63.0816 </t>
  </si>
  <si>
    <t xml:space="preserve"> 185.418 </t>
  </si>
  <si>
    <t xml:space="preserve"> 238.019 </t>
  </si>
  <si>
    <t xml:space="preserve"> 581.906 </t>
  </si>
  <si>
    <t xml:space="preserve"> 337.509 </t>
  </si>
  <si>
    <t xml:space="preserve"> 909.579 </t>
  </si>
  <si>
    <t xml:space="preserve"> 966.878 </t>
  </si>
  <si>
    <t xml:space="preserve">GLD22_3  </t>
  </si>
  <si>
    <t xml:space="preserve">  505 132,000   </t>
  </si>
  <si>
    <t xml:space="preserve"> 9 298 </t>
  </si>
  <si>
    <t xml:space="preserve"> 8 746 </t>
  </si>
  <si>
    <t xml:space="preserve"> 3 848 </t>
  </si>
  <si>
    <t xml:space="preserve"> 3 668 </t>
  </si>
  <si>
    <t xml:space="preserve"> 6 525 </t>
  </si>
  <si>
    <t xml:space="preserve"> 6 349 </t>
  </si>
  <si>
    <t xml:space="preserve"> 2 196 </t>
  </si>
  <si>
    <t xml:space="preserve"> 2 066 </t>
  </si>
  <si>
    <t xml:space="preserve"> 7 800 </t>
  </si>
  <si>
    <t xml:space="preserve"> 7 642 </t>
  </si>
  <si>
    <t xml:space="preserve"> 1457.61 </t>
  </si>
  <si>
    <t xml:space="preserve"> 5 885 </t>
  </si>
  <si>
    <t xml:space="preserve"> 5 818 </t>
  </si>
  <si>
    <t xml:space="preserve"> 1 495 </t>
  </si>
  <si>
    <t xml:space="preserve"> 2 057 </t>
  </si>
  <si>
    <t xml:space="preserve"> 1 765 </t>
  </si>
  <si>
    <t xml:space="preserve"> 7 083 </t>
  </si>
  <si>
    <t xml:space="preserve"> 6 804 </t>
  </si>
  <si>
    <t xml:space="preserve"> 582.274 </t>
  </si>
  <si>
    <t xml:space="preserve"> 1 164 </t>
  </si>
  <si>
    <t xml:space="preserve"> 1 009 </t>
  </si>
  <si>
    <t xml:space="preserve"> 1 097 </t>
  </si>
  <si>
    <t xml:space="preserve">GLD22_5  </t>
  </si>
  <si>
    <t xml:space="preserve">  88 007,000   </t>
  </si>
  <si>
    <t xml:space="preserve"> 1 333 </t>
  </si>
  <si>
    <t xml:space="preserve"> 1 238 </t>
  </si>
  <si>
    <t xml:space="preserve"> 1 206 </t>
  </si>
  <si>
    <t xml:space="preserve"> 1 191 </t>
  </si>
  <si>
    <t xml:space="preserve"> 1 161 </t>
  </si>
  <si>
    <t xml:space="preserve"> 1 183 </t>
  </si>
  <si>
    <t xml:space="preserve"> 1 174 </t>
  </si>
  <si>
    <t xml:space="preserve"> 1 427 </t>
  </si>
  <si>
    <t xml:space="preserve"> 1 372 </t>
  </si>
  <si>
    <t xml:space="preserve">GLD22_7  </t>
  </si>
  <si>
    <t xml:space="preserve">  86 136,000   </t>
  </si>
  <si>
    <t xml:space="preserve"> 1 496 </t>
  </si>
  <si>
    <t xml:space="preserve"> 1 397 </t>
  </si>
  <si>
    <t xml:space="preserve"> 1 222 </t>
  </si>
  <si>
    <t xml:space="preserve"> 1 188 </t>
  </si>
  <si>
    <t xml:space="preserve"> 1 542 </t>
  </si>
  <si>
    <t xml:space="preserve"> 1 515 </t>
  </si>
  <si>
    <t xml:space="preserve"> 1456.68 </t>
  </si>
  <si>
    <t xml:space="preserve"> 1 224 </t>
  </si>
  <si>
    <t xml:space="preserve"> 1 209 </t>
  </si>
  <si>
    <t xml:space="preserve"> 1 359 </t>
  </si>
  <si>
    <t xml:space="preserve"> 1 301 </t>
  </si>
  <si>
    <t xml:space="preserve">GLD22_9  </t>
  </si>
  <si>
    <t xml:space="preserve">  81 847,000   </t>
  </si>
  <si>
    <t xml:space="preserve"> 1 216 </t>
  </si>
  <si>
    <t xml:space="preserve"> 1 169 </t>
  </si>
  <si>
    <t xml:space="preserve"> 2 118 </t>
  </si>
  <si>
    <t xml:space="preserve"> 2 086 </t>
  </si>
  <si>
    <t xml:space="preserve"> 1 220 </t>
  </si>
  <si>
    <t xml:space="preserve"> 1 207 </t>
  </si>
  <si>
    <t xml:space="preserve"> 1 274 </t>
  </si>
  <si>
    <t xml:space="preserve">GLD22_11  </t>
  </si>
  <si>
    <t xml:space="preserve">  89 317,000   </t>
  </si>
  <si>
    <t xml:space="preserve"> 1 063 </t>
  </si>
  <si>
    <t xml:space="preserve"> 1 396 </t>
  </si>
  <si>
    <t xml:space="preserve"> 1 338 </t>
  </si>
  <si>
    <t xml:space="preserve"> 5 212 </t>
  </si>
  <si>
    <t xml:space="preserve"> 5 176 </t>
  </si>
  <si>
    <t xml:space="preserve"> 1 370 </t>
  </si>
  <si>
    <t xml:space="preserve"> 1 353 </t>
  </si>
  <si>
    <t xml:space="preserve"> 1 484 </t>
  </si>
  <si>
    <t xml:space="preserve"> 1 398 </t>
  </si>
  <si>
    <t xml:space="preserve">GLD22_13  </t>
  </si>
  <si>
    <t xml:space="preserve">  82 969,000   </t>
  </si>
  <si>
    <t xml:space="preserve"> 1 284 </t>
  </si>
  <si>
    <t xml:space="preserve"> 1 225 </t>
  </si>
  <si>
    <t xml:space="preserve"> 4 639 </t>
  </si>
  <si>
    <t xml:space="preserve"> 4 605 </t>
  </si>
  <si>
    <t xml:space="preserve"> 1 219 </t>
  </si>
  <si>
    <t xml:space="preserve"> 1 307 </t>
  </si>
  <si>
    <t xml:space="preserve"> 1 228 </t>
  </si>
  <si>
    <t xml:space="preserve">GLD22_22  </t>
  </si>
  <si>
    <t xml:space="preserve">  252 400,000   </t>
  </si>
  <si>
    <t xml:space="preserve"> 1 585 </t>
  </si>
  <si>
    <t xml:space="preserve"> 1 310 </t>
  </si>
  <si>
    <t xml:space="preserve"> 2 258 </t>
  </si>
  <si>
    <t xml:space="preserve"> 2 171 </t>
  </si>
  <si>
    <t xml:space="preserve"> 3 837 </t>
  </si>
  <si>
    <t xml:space="preserve"> 3 742 </t>
  </si>
  <si>
    <t xml:space="preserve"> 1 239 </t>
  </si>
  <si>
    <t xml:space="preserve"> 4 203 </t>
  </si>
  <si>
    <t xml:space="preserve"> 4 165 </t>
  </si>
  <si>
    <t xml:space="preserve"> 1 017 </t>
  </si>
  <si>
    <t xml:space="preserve"> 4 099 </t>
  </si>
  <si>
    <t xml:space="preserve"> 3 927 </t>
  </si>
  <si>
    <t xml:space="preserve">GLD22_15  </t>
  </si>
  <si>
    <t xml:space="preserve">  83 325,000   </t>
  </si>
  <si>
    <t xml:space="preserve"> 1 029 </t>
  </si>
  <si>
    <t xml:space="preserve"> 1 486 </t>
  </si>
  <si>
    <t xml:space="preserve"> 1 440 </t>
  </si>
  <si>
    <t xml:space="preserve"> 3 920 </t>
  </si>
  <si>
    <t xml:space="preserve"> 3 883 </t>
  </si>
  <si>
    <t xml:space="preserve"> 1 378 </t>
  </si>
  <si>
    <t xml:space="preserve"> 1 366 </t>
  </si>
  <si>
    <t xml:space="preserve"> 1 512 </t>
  </si>
  <si>
    <t xml:space="preserve"> 1 442 </t>
  </si>
  <si>
    <t xml:space="preserve">GLD22_17  </t>
  </si>
  <si>
    <t xml:space="preserve">  82 525,000   </t>
  </si>
  <si>
    <t xml:space="preserve"> 1 312 </t>
  </si>
  <si>
    <t xml:space="preserve"> 5 006 </t>
  </si>
  <si>
    <t xml:space="preserve"> 4 967 </t>
  </si>
  <si>
    <t xml:space="preserve"> 1 004 </t>
  </si>
  <si>
    <t xml:space="preserve">GLD22_20  </t>
  </si>
  <si>
    <t xml:space="preserve">  429 611,000   </t>
  </si>
  <si>
    <t xml:space="preserve"> 3 145 </t>
  </si>
  <si>
    <t xml:space="preserve"> 2 688 </t>
  </si>
  <si>
    <t xml:space="preserve"> 3 952 </t>
  </si>
  <si>
    <t xml:space="preserve"> 3 791 </t>
  </si>
  <si>
    <t xml:space="preserve"> 6 512 </t>
  </si>
  <si>
    <t xml:space="preserve"> 6 363 </t>
  </si>
  <si>
    <t xml:space="preserve"> 2 207 </t>
  </si>
  <si>
    <t xml:space="preserve"> 2 081 </t>
  </si>
  <si>
    <t xml:space="preserve"> 2 136 </t>
  </si>
  <si>
    <t xml:space="preserve"> 2 001 </t>
  </si>
  <si>
    <t xml:space="preserve"> 6 509 </t>
  </si>
  <si>
    <t xml:space="preserve"> 6 439 </t>
  </si>
  <si>
    <t xml:space="preserve"> 1 387 </t>
  </si>
  <si>
    <t xml:space="preserve"> 2 053 </t>
  </si>
  <si>
    <t xml:space="preserve"> 1 774 </t>
  </si>
  <si>
    <t xml:space="preserve"> 6 633 </t>
  </si>
  <si>
    <t xml:space="preserve"> 6 373 </t>
  </si>
  <si>
    <t xml:space="preserve"> 1 100 </t>
  </si>
  <si>
    <t xml:space="preserve">GLD22_19  </t>
  </si>
  <si>
    <t xml:space="preserve">  86 065,000   </t>
  </si>
  <si>
    <t xml:space="preserve"> 1 391 </t>
  </si>
  <si>
    <t xml:space="preserve"> 1 352 </t>
  </si>
  <si>
    <t xml:space="preserve"> 1 483 </t>
  </si>
  <si>
    <t xml:space="preserve"> 1 462 </t>
  </si>
  <si>
    <t xml:space="preserve"> 1 450 </t>
  </si>
  <si>
    <t xml:space="preserve"> 1 388 </t>
  </si>
  <si>
    <t xml:space="preserve">GLD22_21  </t>
  </si>
  <si>
    <t xml:space="preserve">  256 682,000   </t>
  </si>
  <si>
    <t xml:space="preserve"> 1 664 </t>
  </si>
  <si>
    <t xml:space="preserve"> 1 385 </t>
  </si>
  <si>
    <t xml:space="preserve"> 2 300 </t>
  </si>
  <si>
    <t xml:space="preserve"> 2 211 </t>
  </si>
  <si>
    <t xml:space="preserve"> 3 773 </t>
  </si>
  <si>
    <t xml:space="preserve"> 3 673 </t>
  </si>
  <si>
    <t xml:space="preserve"> 1 250 </t>
  </si>
  <si>
    <t xml:space="preserve"> 1 185 </t>
  </si>
  <si>
    <t xml:space="preserve"> 4 241 </t>
  </si>
  <si>
    <t xml:space="preserve"> 4 200 </t>
  </si>
  <si>
    <t xml:space="preserve"> 1 231 </t>
  </si>
  <si>
    <t xml:space="preserve"> 1 060 </t>
  </si>
  <si>
    <t xml:space="preserve"> 4 152 </t>
  </si>
  <si>
    <t xml:space="preserve"> 4 000 </t>
  </si>
  <si>
    <t xml:space="preserve">GDL22_23  </t>
  </si>
  <si>
    <t xml:space="preserve">  81 547,000   </t>
  </si>
  <si>
    <t xml:space="preserve"> 350.867 </t>
  </si>
  <si>
    <t xml:space="preserve"> 1 317 </t>
  </si>
  <si>
    <t xml:space="preserve"> 1 282 </t>
  </si>
  <si>
    <t xml:space="preserve"> 607.239 </t>
  </si>
  <si>
    <t xml:space="preserve"> 659.563 </t>
  </si>
  <si>
    <t xml:space="preserve"> 1456.13 </t>
  </si>
  <si>
    <t xml:space="preserve"> 1 682 </t>
  </si>
  <si>
    <t xml:space="preserve"> 1 667 </t>
  </si>
  <si>
    <t xml:space="preserve"> 1 351 </t>
  </si>
  <si>
    <t xml:space="preserve"> 1 298 </t>
  </si>
  <si>
    <t xml:space="preserve"> 581.537 </t>
  </si>
  <si>
    <t xml:space="preserve"> 337.325 </t>
  </si>
  <si>
    <t xml:space="preserve"> 908.289 </t>
  </si>
  <si>
    <t xml:space="preserve"> 965.957 </t>
  </si>
  <si>
    <t xml:space="preserve">GDL22_24  </t>
  </si>
  <si>
    <t xml:space="preserve">  82 586,000   </t>
  </si>
  <si>
    <t xml:space="preserve"> 1 127 </t>
  </si>
  <si>
    <t xml:space="preserve"> 1 095 </t>
  </si>
  <si>
    <t xml:space="preserve"> 607.607 </t>
  </si>
  <si>
    <t xml:space="preserve"> 1 487 </t>
  </si>
  <si>
    <t xml:space="preserve"> 1 472 </t>
  </si>
  <si>
    <t xml:space="preserve"> 1 311 </t>
  </si>
  <si>
    <t xml:space="preserve"> 1 259 </t>
  </si>
  <si>
    <t xml:space="preserve"> 337.141 </t>
  </si>
  <si>
    <t xml:space="preserve"> 909.026 </t>
  </si>
  <si>
    <t xml:space="preserve"> 966.326 </t>
  </si>
  <si>
    <t xml:space="preserve">GDL22_25  </t>
  </si>
  <si>
    <t xml:space="preserve">  258 237,000   </t>
  </si>
  <si>
    <t xml:space="preserve"> 1 516 </t>
  </si>
  <si>
    <t xml:space="preserve"> 1 237 </t>
  </si>
  <si>
    <t xml:space="preserve"> 2 160 </t>
  </si>
  <si>
    <t xml:space="preserve"> 2 074 </t>
  </si>
  <si>
    <t xml:space="preserve"> 3 693 </t>
  </si>
  <si>
    <t xml:space="preserve"> 3 609 </t>
  </si>
  <si>
    <t xml:space="preserve"> 1 229 </t>
  </si>
  <si>
    <t xml:space="preserve"> 4 224 </t>
  </si>
  <si>
    <t xml:space="preserve"> 4 183 </t>
  </si>
  <si>
    <t xml:space="preserve"> 1 202 </t>
  </si>
  <si>
    <t xml:space="preserve"> 1 049 </t>
  </si>
  <si>
    <t xml:space="preserve"> 4 214 </t>
  </si>
  <si>
    <t xml:space="preserve"> 4 050 </t>
  </si>
  <si>
    <t xml:space="preserve">GDL22_26  </t>
  </si>
  <si>
    <t xml:space="preserve">  86 784,000   </t>
  </si>
  <si>
    <t xml:space="preserve"> 1 281 </t>
  </si>
  <si>
    <t xml:space="preserve"> 1456.87 </t>
  </si>
  <si>
    <t xml:space="preserve"> 1 464 </t>
  </si>
  <si>
    <t xml:space="preserve"> 1 445 </t>
  </si>
  <si>
    <t xml:space="preserve"> 1117.4 </t>
  </si>
  <si>
    <t xml:space="preserve"> 1 447 </t>
  </si>
  <si>
    <t xml:space="preserve"> 1 390 </t>
  </si>
  <si>
    <t xml:space="preserve"> 908.842 </t>
  </si>
  <si>
    <t xml:space="preserve">GDL22_27  </t>
  </si>
  <si>
    <t xml:space="preserve">  82 901,000   </t>
  </si>
  <si>
    <t xml:space="preserve"> 1 079 </t>
  </si>
  <si>
    <t xml:space="preserve"> 1 048 </t>
  </si>
  <si>
    <t xml:space="preserve"> 1456.32 </t>
  </si>
  <si>
    <t xml:space="preserve"> 1 349 </t>
  </si>
  <si>
    <t xml:space="preserve"> 1 335 </t>
  </si>
  <si>
    <t xml:space="preserve"> 1 272 </t>
  </si>
  <si>
    <t xml:space="preserve"> 908.658 </t>
  </si>
  <si>
    <t xml:space="preserve">GDL22_2  </t>
  </si>
  <si>
    <t xml:space="preserve">  92 905,000   </t>
  </si>
  <si>
    <t xml:space="preserve"> 2 065 </t>
  </si>
  <si>
    <t xml:space="preserve"> 1 959 </t>
  </si>
  <si>
    <t xml:space="preserve"> 1 080 </t>
  </si>
  <si>
    <t xml:space="preserve"> 1 055 </t>
  </si>
  <si>
    <t xml:space="preserve"> 1 190 </t>
  </si>
  <si>
    <t xml:space="preserve"> 1 148 </t>
  </si>
  <si>
    <t xml:space="preserve">GDL22_8  </t>
  </si>
  <si>
    <t xml:space="preserve">  82 704,000   </t>
  </si>
  <si>
    <t xml:space="preserve"> 1 134 </t>
  </si>
  <si>
    <t xml:space="preserve"> 1 043 </t>
  </si>
  <si>
    <t xml:space="preserve"> 1 108 </t>
  </si>
  <si>
    <t xml:space="preserve"> 1 071 </t>
  </si>
  <si>
    <t xml:space="preserve"> 1 748 </t>
  </si>
  <si>
    <t xml:space="preserve"> 1 016 </t>
  </si>
  <si>
    <t xml:space="preserve"> 1 003 </t>
  </si>
  <si>
    <t xml:space="preserve"> 1 163 </t>
  </si>
  <si>
    <t xml:space="preserve">GDL22_12  </t>
  </si>
  <si>
    <t xml:space="preserve">  83 423,000   </t>
  </si>
  <si>
    <t xml:space="preserve"> 1 289 </t>
  </si>
  <si>
    <t xml:space="preserve"> 1 096 </t>
  </si>
  <si>
    <t xml:space="preserve"> 1 425 </t>
  </si>
  <si>
    <t xml:space="preserve"> 1 285 </t>
  </si>
  <si>
    <t xml:space="preserve"> 20 547 </t>
  </si>
  <si>
    <t xml:space="preserve"> 20 488 </t>
  </si>
  <si>
    <t xml:space="preserve"> 1 137 </t>
  </si>
  <si>
    <t xml:space="preserve"> 1 122 </t>
  </si>
  <si>
    <t xml:space="preserve"> 1 248 </t>
  </si>
  <si>
    <t xml:space="preserve">GDL22_14  </t>
  </si>
  <si>
    <t xml:space="preserve">  78 622,000   </t>
  </si>
  <si>
    <t xml:space="preserve"> 1 243 </t>
  </si>
  <si>
    <t xml:space="preserve"> 1 205 </t>
  </si>
  <si>
    <t xml:space="preserve"> 2 308 </t>
  </si>
  <si>
    <t xml:space="preserve"> 2 283 </t>
  </si>
  <si>
    <t xml:space="preserve"> 1 330 </t>
  </si>
  <si>
    <t xml:space="preserve"> 1 318 </t>
  </si>
  <si>
    <t xml:space="preserve"> 1 215 </t>
  </si>
  <si>
    <t xml:space="preserve">GDL22_18  </t>
  </si>
  <si>
    <t xml:space="preserve">  257 520,000   </t>
  </si>
  <si>
    <t xml:space="preserve"> 2 490 </t>
  </si>
  <si>
    <t xml:space="preserve"> 2 170 </t>
  </si>
  <si>
    <t xml:space="preserve"> 2 217 </t>
  </si>
  <si>
    <t xml:space="preserve"> 2 103 </t>
  </si>
  <si>
    <t xml:space="preserve"> 3 858 </t>
  </si>
  <si>
    <t xml:space="preserve"> 3 750 </t>
  </si>
  <si>
    <t xml:space="preserve"> 1 232 </t>
  </si>
  <si>
    <t xml:space="preserve"> 5 898 </t>
  </si>
  <si>
    <t xml:space="preserve"> 5 808 </t>
  </si>
  <si>
    <t xml:space="preserve"> 4 143 </t>
  </si>
  <si>
    <t xml:space="preserve"> 4 101 </t>
  </si>
  <si>
    <t xml:space="preserve"> 1 263 </t>
  </si>
  <si>
    <t xml:space="preserve"> 1 075 </t>
  </si>
  <si>
    <t xml:space="preserve"> 3 993 </t>
  </si>
  <si>
    <t xml:space="preserve"> 3 794 </t>
  </si>
  <si>
    <t xml:space="preserve">GDL22_28  </t>
  </si>
  <si>
    <t xml:space="preserve">  85 497,000   </t>
  </si>
  <si>
    <t xml:space="preserve"> 350.683 </t>
  </si>
  <si>
    <t xml:space="preserve"> 1 235 </t>
  </si>
  <si>
    <t xml:space="preserve"> 1 196 </t>
  </si>
  <si>
    <t xml:space="preserve"> 607.976 </t>
  </si>
  <si>
    <t xml:space="preserve"> 1 535 </t>
  </si>
  <si>
    <t xml:space="preserve"> 1 520 </t>
  </si>
  <si>
    <t xml:space="preserve"> 1 463 </t>
  </si>
  <si>
    <t xml:space="preserve">GDL22_29  </t>
  </si>
  <si>
    <t xml:space="preserve">  79 433,000   </t>
  </si>
  <si>
    <t xml:space="preserve"> 294.305 </t>
  </si>
  <si>
    <t xml:space="preserve"> 350.498 </t>
  </si>
  <si>
    <t xml:space="preserve"> 1 111 </t>
  </si>
  <si>
    <t xml:space="preserve"> 1 085 </t>
  </si>
  <si>
    <t xml:space="preserve"> 1455.95 </t>
  </si>
  <si>
    <t xml:space="preserve"> 1 453 </t>
  </si>
  <si>
    <t xml:space="preserve"> 1 439 </t>
  </si>
  <si>
    <t xml:space="preserve"> 1 412 </t>
  </si>
  <si>
    <t xml:space="preserve"> 1 365 </t>
  </si>
  <si>
    <t xml:space="preserve">GDL22_30  </t>
  </si>
  <si>
    <t xml:space="preserve">  256 792,000   </t>
  </si>
  <si>
    <t xml:space="preserve"> 1 052 </t>
  </si>
  <si>
    <t xml:space="preserve"> 1 937 </t>
  </si>
  <si>
    <t xml:space="preserve"> 1 841 </t>
  </si>
  <si>
    <t xml:space="preserve"> 3 437 </t>
  </si>
  <si>
    <t xml:space="preserve"> 3 350 </t>
  </si>
  <si>
    <t xml:space="preserve"> 1 230 </t>
  </si>
  <si>
    <t xml:space="preserve"> 1 156 </t>
  </si>
  <si>
    <t xml:space="preserve"> 4 655 </t>
  </si>
  <si>
    <t xml:space="preserve"> 4 609 </t>
  </si>
  <si>
    <t xml:space="preserve"> 1 177 </t>
  </si>
  <si>
    <t xml:space="preserve"> 1 006 </t>
  </si>
  <si>
    <t xml:space="preserve"> 4 318 </t>
  </si>
  <si>
    <t xml:space="preserve"> 4 158 </t>
  </si>
  <si>
    <t xml:space="preserve"> 582.09 </t>
  </si>
  <si>
    <t xml:space="preserve">GDL22_31  </t>
  </si>
  <si>
    <t xml:space="preserve">  81 813,000   </t>
  </si>
  <si>
    <t xml:space="preserve"> 1 061 </t>
  </si>
  <si>
    <t xml:space="preserve"> 1 036 </t>
  </si>
  <si>
    <t xml:space="preserve"> 1 518 </t>
  </si>
  <si>
    <t xml:space="preserve"> 1 502 </t>
  </si>
  <si>
    <t xml:space="preserve"> 966.694 </t>
  </si>
  <si>
    <t xml:space="preserve">GDL22_32  </t>
  </si>
  <si>
    <t xml:space="preserve">  88 790,000   </t>
  </si>
  <si>
    <t xml:space="preserve"> 1 197 </t>
  </si>
  <si>
    <t xml:space="preserve"> 607.423 </t>
  </si>
  <si>
    <t xml:space="preserve"> 1 803 </t>
  </si>
  <si>
    <t xml:space="preserve"> 1 790 </t>
  </si>
  <si>
    <t xml:space="preserve"> 1 638 </t>
  </si>
  <si>
    <t xml:space="preserve"> 1 583 </t>
  </si>
  <si>
    <t xml:space="preserve"> 581.169 </t>
  </si>
  <si>
    <t xml:space="preserve"> 966.51 </t>
  </si>
  <si>
    <t xml:space="preserve">GDL22_36  </t>
  </si>
  <si>
    <t xml:space="preserve">  332 856,000   </t>
  </si>
  <si>
    <t xml:space="preserve"> 2 658 </t>
  </si>
  <si>
    <t xml:space="preserve"> 2 548 </t>
  </si>
  <si>
    <t xml:space="preserve"> 4 544 </t>
  </si>
  <si>
    <t xml:space="preserve"> 4 427 </t>
  </si>
  <si>
    <t xml:space="preserve"> 1 567 </t>
  </si>
  <si>
    <t xml:space="preserve"> 1 466 </t>
  </si>
  <si>
    <t xml:space="preserve"> 6 224 </t>
  </si>
  <si>
    <t xml:space="preserve"> 6 169 </t>
  </si>
  <si>
    <t xml:space="preserve"> 1 153 </t>
  </si>
  <si>
    <t xml:space="preserve"> 1 455 </t>
  </si>
  <si>
    <t xml:space="preserve"> 1 256 </t>
  </si>
  <si>
    <t xml:space="preserve"> 6 123 </t>
  </si>
  <si>
    <t xml:space="preserve"> 5 902 </t>
  </si>
  <si>
    <t xml:space="preserve"> 1 041 </t>
  </si>
  <si>
    <t>depth_top</t>
  </si>
  <si>
    <t>depth_bottom</t>
  </si>
  <si>
    <t>density</t>
  </si>
  <si>
    <t>Pbex</t>
  </si>
  <si>
    <t>Pbex_er</t>
  </si>
  <si>
    <t>Cs</t>
  </si>
  <si>
    <t>Cs_er</t>
  </si>
  <si>
    <t>Am</t>
  </si>
  <si>
    <t>Am_er</t>
  </si>
  <si>
    <t>1/2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</si>
</sst>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name val="Arial"/>
      <family val="2"/>
    </font>
    <font>
      <b/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6" fillId="7" borderId="0" applyNumberFormat="0" applyBorder="0" applyAlignment="0" applyProtection="0"/>
    <xf numFmtId="0" fontId="7" fillId="8" borderId="12" applyNumberFormat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/>
    <xf numFmtId="0" fontId="3" fillId="0" borderId="10" xfId="0" applyFont="1" applyBorder="1"/>
    <xf numFmtId="0" fontId="4" fillId="0" borderId="11" xfId="0" applyFont="1" applyBorder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8" fillId="0" borderId="0" xfId="0" applyFont="1"/>
    <xf numFmtId="0" fontId="6" fillId="7" borderId="0" xfId="1"/>
    <xf numFmtId="0" fontId="9" fillId="8" borderId="12" xfId="2" applyFont="1"/>
    <xf numFmtId="0" fontId="5" fillId="0" borderId="0" xfId="0" applyFont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1" fillId="10" borderId="0" xfId="0" applyFont="1" applyFill="1"/>
    <xf numFmtId="0" fontId="0" fillId="11" borderId="0" xfId="0" applyFill="1"/>
    <xf numFmtId="0" fontId="10" fillId="11" borderId="0" xfId="0" applyFont="1" applyFill="1"/>
    <xf numFmtId="0" fontId="0" fillId="0" borderId="0" xfId="0" applyAlignment="1">
      <alignment vertical="center" wrapText="1"/>
    </xf>
  </cellXfs>
  <cellStyles count="3">
    <cellStyle name="Entrée" xfId="2" builtinId="20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SYNTHESE!$I$1</c:f>
              <c:strCache>
                <c:ptCount val="1"/>
                <c:pt idx="0">
                  <c:v>PbExc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576031540809234"/>
                  <c:y val="-0.126662098713303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SYNTHESE!$J$2:$J$23</c:f>
                <c:numCache>
                  <c:formatCode>General</c:formatCode>
                  <c:ptCount val="18"/>
                  <c:pt idx="0">
                    <c:v>26.901534054594865</c:v>
                  </c:pt>
                  <c:pt idx="1">
                    <c:v>23.680237412323009</c:v>
                  </c:pt>
                  <c:pt idx="2">
                    <c:v>8.4481597377907995</c:v>
                  </c:pt>
                  <c:pt idx="3">
                    <c:v>18.500283202451318</c:v>
                  </c:pt>
                  <c:pt idx="4">
                    <c:v>19.082235356926304</c:v>
                  </c:pt>
                  <c:pt idx="5">
                    <c:v>18.407200394302674</c:v>
                  </c:pt>
                  <c:pt idx="6">
                    <c:v>15.530865089216478</c:v>
                  </c:pt>
                  <c:pt idx="7">
                    <c:v>13.703320497081565</c:v>
                  </c:pt>
                  <c:pt idx="8">
                    <c:v>16.896030485758615</c:v>
                  </c:pt>
                  <c:pt idx="9">
                    <c:v>15.367146216892184</c:v>
                  </c:pt>
                  <c:pt idx="10">
                    <c:v>16.146814213960788</c:v>
                  </c:pt>
                  <c:pt idx="11">
                    <c:v>14.607564641744526</c:v>
                  </c:pt>
                  <c:pt idx="12">
                    <c:v>15.887992314158547</c:v>
                  </c:pt>
                  <c:pt idx="13">
                    <c:v>8.1075759562360368</c:v>
                  </c:pt>
                  <c:pt idx="14">
                    <c:v>13.11504594101512</c:v>
                  </c:pt>
                  <c:pt idx="15">
                    <c:v>5.7609551744187213</c:v>
                  </c:pt>
                  <c:pt idx="16">
                    <c:v>7.0933592897714535</c:v>
                  </c:pt>
                  <c:pt idx="17">
                    <c:v>7.0047211875690305</c:v>
                  </c:pt>
                </c:numCache>
              </c:numRef>
            </c:plus>
            <c:minus>
              <c:numRef>
                <c:f>SYNTHESE!$J$2:$J$23</c:f>
                <c:numCache>
                  <c:formatCode>General</c:formatCode>
                  <c:ptCount val="18"/>
                  <c:pt idx="0">
                    <c:v>26.901534054594865</c:v>
                  </c:pt>
                  <c:pt idx="1">
                    <c:v>23.680237412323009</c:v>
                  </c:pt>
                  <c:pt idx="2">
                    <c:v>8.4481597377907995</c:v>
                  </c:pt>
                  <c:pt idx="3">
                    <c:v>18.500283202451318</c:v>
                  </c:pt>
                  <c:pt idx="4">
                    <c:v>19.082235356926304</c:v>
                  </c:pt>
                  <c:pt idx="5">
                    <c:v>18.407200394302674</c:v>
                  </c:pt>
                  <c:pt idx="6">
                    <c:v>15.530865089216478</c:v>
                  </c:pt>
                  <c:pt idx="7">
                    <c:v>13.703320497081565</c:v>
                  </c:pt>
                  <c:pt idx="8">
                    <c:v>16.896030485758615</c:v>
                  </c:pt>
                  <c:pt idx="9">
                    <c:v>15.367146216892184</c:v>
                  </c:pt>
                  <c:pt idx="10">
                    <c:v>16.146814213960788</c:v>
                  </c:pt>
                  <c:pt idx="11">
                    <c:v>14.607564641744526</c:v>
                  </c:pt>
                  <c:pt idx="12">
                    <c:v>15.887992314158547</c:v>
                  </c:pt>
                  <c:pt idx="13">
                    <c:v>8.1075759562360368</c:v>
                  </c:pt>
                  <c:pt idx="14">
                    <c:v>13.11504594101512</c:v>
                  </c:pt>
                  <c:pt idx="15">
                    <c:v>5.7609551744187213</c:v>
                  </c:pt>
                  <c:pt idx="16">
                    <c:v>7.0933592897714535</c:v>
                  </c:pt>
                  <c:pt idx="17">
                    <c:v>7.0047211875690305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SYNTHESE!$D$2:$D$37</c:f>
                <c:numCache>
                  <c:formatCode>General</c:formatCode>
                  <c:ptCount val="32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0.65</c:v>
                  </c:pt>
                  <c:pt idx="7">
                    <c:v>0.5</c:v>
                  </c:pt>
                  <c:pt idx="8">
                    <c:v>0.5</c:v>
                  </c:pt>
                  <c:pt idx="9">
                    <c:v>0.5</c:v>
                  </c:pt>
                  <c:pt idx="10">
                    <c:v>0.65</c:v>
                  </c:pt>
                  <c:pt idx="11">
                    <c:v>0.75</c:v>
                  </c:pt>
                  <c:pt idx="12">
                    <c:v>0.55000000000000004</c:v>
                  </c:pt>
                  <c:pt idx="13">
                    <c:v>0.75</c:v>
                  </c:pt>
                  <c:pt idx="14">
                    <c:v>0.5</c:v>
                  </c:pt>
                  <c:pt idx="15">
                    <c:v>0.5</c:v>
                  </c:pt>
                  <c:pt idx="16">
                    <c:v>0.5</c:v>
                  </c:pt>
                  <c:pt idx="17">
                    <c:v>0.5</c:v>
                  </c:pt>
                  <c:pt idx="18">
                    <c:v>0.5</c:v>
                  </c:pt>
                  <c:pt idx="19">
                    <c:v>0.5</c:v>
                  </c:pt>
                  <c:pt idx="20">
                    <c:v>0.8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0.8</c:v>
                  </c:pt>
                  <c:pt idx="25">
                    <c:v>0.5</c:v>
                  </c:pt>
                  <c:pt idx="26">
                    <c:v>0.7</c:v>
                  </c:pt>
                  <c:pt idx="27">
                    <c:v>0.4</c:v>
                  </c:pt>
                  <c:pt idx="28">
                    <c:v>0.9</c:v>
                  </c:pt>
                  <c:pt idx="29">
                    <c:v>0.5</c:v>
                  </c:pt>
                  <c:pt idx="30">
                    <c:v>0.5</c:v>
                  </c:pt>
                  <c:pt idx="31">
                    <c:v>0.5</c:v>
                  </c:pt>
                </c:numCache>
              </c:numRef>
            </c:plus>
            <c:minus>
              <c:numRef>
                <c:f>SYNTHESE!$D$2:$D$37</c:f>
                <c:numCache>
                  <c:formatCode>General</c:formatCode>
                  <c:ptCount val="32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0.65</c:v>
                  </c:pt>
                  <c:pt idx="7">
                    <c:v>0.5</c:v>
                  </c:pt>
                  <c:pt idx="8">
                    <c:v>0.5</c:v>
                  </c:pt>
                  <c:pt idx="9">
                    <c:v>0.5</c:v>
                  </c:pt>
                  <c:pt idx="10">
                    <c:v>0.65</c:v>
                  </c:pt>
                  <c:pt idx="11">
                    <c:v>0.75</c:v>
                  </c:pt>
                  <c:pt idx="12">
                    <c:v>0.55000000000000004</c:v>
                  </c:pt>
                  <c:pt idx="13">
                    <c:v>0.75</c:v>
                  </c:pt>
                  <c:pt idx="14">
                    <c:v>0.5</c:v>
                  </c:pt>
                  <c:pt idx="15">
                    <c:v>0.5</c:v>
                  </c:pt>
                  <c:pt idx="16">
                    <c:v>0.5</c:v>
                  </c:pt>
                  <c:pt idx="17">
                    <c:v>0.5</c:v>
                  </c:pt>
                  <c:pt idx="18">
                    <c:v>0.5</c:v>
                  </c:pt>
                  <c:pt idx="19">
                    <c:v>0.5</c:v>
                  </c:pt>
                  <c:pt idx="20">
                    <c:v>0.8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0.8</c:v>
                  </c:pt>
                  <c:pt idx="25">
                    <c:v>0.5</c:v>
                  </c:pt>
                  <c:pt idx="26">
                    <c:v>0.7</c:v>
                  </c:pt>
                  <c:pt idx="27">
                    <c:v>0.4</c:v>
                  </c:pt>
                  <c:pt idx="28">
                    <c:v>0.9</c:v>
                  </c:pt>
                  <c:pt idx="29">
                    <c:v>0.5</c:v>
                  </c:pt>
                  <c:pt idx="30">
                    <c:v>0.5</c:v>
                  </c:pt>
                  <c:pt idx="31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SYNTHESE!$B$2:$B$37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5.2</c:v>
                </c:pt>
                <c:pt idx="8">
                  <c:v>5.7</c:v>
                </c:pt>
                <c:pt idx="9">
                  <c:v>6.2</c:v>
                </c:pt>
                <c:pt idx="10">
                  <c:v>6.7</c:v>
                </c:pt>
                <c:pt idx="11">
                  <c:v>7.35</c:v>
                </c:pt>
                <c:pt idx="12">
                  <c:v>8.6999999999999993</c:v>
                </c:pt>
                <c:pt idx="13">
                  <c:v>9.25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13.8</c:v>
                </c:pt>
                <c:pt idx="22">
                  <c:v>14.4</c:v>
                </c:pt>
                <c:pt idx="23">
                  <c:v>15.7</c:v>
                </c:pt>
                <c:pt idx="24">
                  <c:v>16.600000000000001</c:v>
                </c:pt>
                <c:pt idx="25">
                  <c:v>17.25</c:v>
                </c:pt>
                <c:pt idx="26">
                  <c:v>17.850000000000001</c:v>
                </c:pt>
                <c:pt idx="27">
                  <c:v>18.399999999999999</c:v>
                </c:pt>
                <c:pt idx="28">
                  <c:v>19.05</c:v>
                </c:pt>
                <c:pt idx="29">
                  <c:v>19.75</c:v>
                </c:pt>
                <c:pt idx="30">
                  <c:v>20.25</c:v>
                </c:pt>
                <c:pt idx="31">
                  <c:v>20.75</c:v>
                </c:pt>
              </c:numCache>
            </c:numRef>
          </c:xVal>
          <c:yVal>
            <c:numRef>
              <c:f>SYNTHESE!$I$2:$I$37</c:f>
              <c:numCache>
                <c:formatCode>General</c:formatCode>
                <c:ptCount val="32"/>
                <c:pt idx="0">
                  <c:v>952.31738526965455</c:v>
                </c:pt>
                <c:pt idx="1">
                  <c:v>908.82317107206654</c:v>
                </c:pt>
                <c:pt idx="2">
                  <c:v>651.10354250096998</c:v>
                </c:pt>
                <c:pt idx="3">
                  <c:v>502.94632992564675</c:v>
                </c:pt>
                <c:pt idx="4">
                  <c:v>571.65570548024698</c:v>
                </c:pt>
                <c:pt idx="5">
                  <c:v>455.31448678514158</c:v>
                </c:pt>
                <c:pt idx="6">
                  <c:v>298.85464499329015</c:v>
                </c:pt>
                <c:pt idx="7">
                  <c:v>282.27329309457593</c:v>
                </c:pt>
                <c:pt idx="8">
                  <c:v>382.51410553603785</c:v>
                </c:pt>
                <c:pt idx="9">
                  <c:v>297.21007802707294</c:v>
                </c:pt>
                <c:pt idx="10">
                  <c:v>321.55785516890404</c:v>
                </c:pt>
                <c:pt idx="11">
                  <c:v>282.3112096806783</c:v>
                </c:pt>
                <c:pt idx="12">
                  <c:v>221.26771229299879</c:v>
                </c:pt>
                <c:pt idx="13">
                  <c:v>236.18217398183836</c:v>
                </c:pt>
                <c:pt idx="14">
                  <c:v>189.47857325646675</c:v>
                </c:pt>
                <c:pt idx="15">
                  <c:v>154.98642325056483</c:v>
                </c:pt>
                <c:pt idx="16">
                  <c:v>123.18940929556302</c:v>
                </c:pt>
                <c:pt idx="17">
                  <c:v>111.18555035641972</c:v>
                </c:pt>
                <c:pt idx="18">
                  <c:v>81.5919119379639</c:v>
                </c:pt>
                <c:pt idx="19">
                  <c:v>93.842559563799924</c:v>
                </c:pt>
                <c:pt idx="20">
                  <c:v>98.768112316542215</c:v>
                </c:pt>
                <c:pt idx="21">
                  <c:v>63.992945785916021</c:v>
                </c:pt>
                <c:pt idx="22">
                  <c:v>81.921820138295303</c:v>
                </c:pt>
                <c:pt idx="23">
                  <c:v>38.543010206663695</c:v>
                </c:pt>
                <c:pt idx="24">
                  <c:v>57.325098965451545</c:v>
                </c:pt>
                <c:pt idx="25">
                  <c:v>30.804163749883017</c:v>
                </c:pt>
                <c:pt idx="26">
                  <c:v>33.156098628909064</c:v>
                </c:pt>
                <c:pt idx="27">
                  <c:v>25.319191821088424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34.439249826058372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5-469B-9D32-15DBD6CAD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86047"/>
        <c:axId val="2077487295"/>
      </c:scatterChart>
      <c:valAx>
        <c:axId val="207748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487295"/>
        <c:crosses val="autoZero"/>
        <c:crossBetween val="midCat"/>
      </c:valAx>
      <c:valAx>
        <c:axId val="2077487295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48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SYNTHESE!$M$1</c:f>
              <c:strCache>
                <c:ptCount val="1"/>
                <c:pt idx="0">
                  <c:v>137Cs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SYNTHESE!$N$2:$N$23</c:f>
                <c:numCache>
                  <c:formatCode>General</c:formatCode>
                  <c:ptCount val="18"/>
                  <c:pt idx="0">
                    <c:v>2.0219698896437386</c:v>
                  </c:pt>
                  <c:pt idx="1">
                    <c:v>1.8835913390357779</c:v>
                  </c:pt>
                  <c:pt idx="2">
                    <c:v>0.84543965092826989</c:v>
                  </c:pt>
                  <c:pt idx="3">
                    <c:v>1.9005184932221337</c:v>
                  </c:pt>
                  <c:pt idx="4">
                    <c:v>2.1056337304525887</c:v>
                  </c:pt>
                  <c:pt idx="5">
                    <c:v>2.4777086824019019</c:v>
                  </c:pt>
                  <c:pt idx="6">
                    <c:v>2.4448627184648206</c:v>
                  </c:pt>
                  <c:pt idx="7">
                    <c:v>3.1861516525675952</c:v>
                  </c:pt>
                  <c:pt idx="8">
                    <c:v>6.9669982712845977</c:v>
                  </c:pt>
                  <c:pt idx="9">
                    <c:v>3.5258983361546195</c:v>
                  </c:pt>
                  <c:pt idx="10">
                    <c:v>2.6506133665249405</c:v>
                  </c:pt>
                  <c:pt idx="11">
                    <c:v>2.9880286712804791</c:v>
                  </c:pt>
                  <c:pt idx="12">
                    <c:v>4.2344181326587842</c:v>
                  </c:pt>
                  <c:pt idx="13">
                    <c:v>1.3075372988258573</c:v>
                  </c:pt>
                  <c:pt idx="14">
                    <c:v>1.496920095826171</c:v>
                  </c:pt>
                  <c:pt idx="15">
                    <c:v>0.50412418571928053</c:v>
                  </c:pt>
                  <c:pt idx="16">
                    <c:v>0.58077019265537722</c:v>
                  </c:pt>
                  <c:pt idx="17">
                    <c:v>0.52205328231351711</c:v>
                  </c:pt>
                </c:numCache>
              </c:numRef>
            </c:plus>
            <c:minus>
              <c:numRef>
                <c:f>SYNTHESE!$N$2:$N$23</c:f>
                <c:numCache>
                  <c:formatCode>General</c:formatCode>
                  <c:ptCount val="18"/>
                  <c:pt idx="0">
                    <c:v>2.0219698896437386</c:v>
                  </c:pt>
                  <c:pt idx="1">
                    <c:v>1.8835913390357779</c:v>
                  </c:pt>
                  <c:pt idx="2">
                    <c:v>0.84543965092826989</c:v>
                  </c:pt>
                  <c:pt idx="3">
                    <c:v>1.9005184932221337</c:v>
                  </c:pt>
                  <c:pt idx="4">
                    <c:v>2.1056337304525887</c:v>
                  </c:pt>
                  <c:pt idx="5">
                    <c:v>2.4777086824019019</c:v>
                  </c:pt>
                  <c:pt idx="6">
                    <c:v>2.4448627184648206</c:v>
                  </c:pt>
                  <c:pt idx="7">
                    <c:v>3.1861516525675952</c:v>
                  </c:pt>
                  <c:pt idx="8">
                    <c:v>6.9669982712845977</c:v>
                  </c:pt>
                  <c:pt idx="9">
                    <c:v>3.5258983361546195</c:v>
                  </c:pt>
                  <c:pt idx="10">
                    <c:v>2.6506133665249405</c:v>
                  </c:pt>
                  <c:pt idx="11">
                    <c:v>2.9880286712804791</c:v>
                  </c:pt>
                  <c:pt idx="12">
                    <c:v>4.2344181326587842</c:v>
                  </c:pt>
                  <c:pt idx="13">
                    <c:v>1.3075372988258573</c:v>
                  </c:pt>
                  <c:pt idx="14">
                    <c:v>1.496920095826171</c:v>
                  </c:pt>
                  <c:pt idx="15">
                    <c:v>0.50412418571928053</c:v>
                  </c:pt>
                  <c:pt idx="16">
                    <c:v>0.58077019265537722</c:v>
                  </c:pt>
                  <c:pt idx="17">
                    <c:v>0.52205328231351711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SYNTHESE!$D$2:$D$37</c:f>
                <c:numCache>
                  <c:formatCode>General</c:formatCode>
                  <c:ptCount val="32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0.65</c:v>
                  </c:pt>
                  <c:pt idx="7">
                    <c:v>0.5</c:v>
                  </c:pt>
                  <c:pt idx="8">
                    <c:v>0.5</c:v>
                  </c:pt>
                  <c:pt idx="9">
                    <c:v>0.5</c:v>
                  </c:pt>
                  <c:pt idx="10">
                    <c:v>0.65</c:v>
                  </c:pt>
                  <c:pt idx="11">
                    <c:v>0.75</c:v>
                  </c:pt>
                  <c:pt idx="12">
                    <c:v>0.55000000000000004</c:v>
                  </c:pt>
                  <c:pt idx="13">
                    <c:v>0.75</c:v>
                  </c:pt>
                  <c:pt idx="14">
                    <c:v>0.5</c:v>
                  </c:pt>
                  <c:pt idx="15">
                    <c:v>0.5</c:v>
                  </c:pt>
                  <c:pt idx="16">
                    <c:v>0.5</c:v>
                  </c:pt>
                  <c:pt idx="17">
                    <c:v>0.5</c:v>
                  </c:pt>
                  <c:pt idx="18">
                    <c:v>0.5</c:v>
                  </c:pt>
                  <c:pt idx="19">
                    <c:v>0.5</c:v>
                  </c:pt>
                  <c:pt idx="20">
                    <c:v>0.8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0.8</c:v>
                  </c:pt>
                  <c:pt idx="25">
                    <c:v>0.5</c:v>
                  </c:pt>
                  <c:pt idx="26">
                    <c:v>0.7</c:v>
                  </c:pt>
                  <c:pt idx="27">
                    <c:v>0.4</c:v>
                  </c:pt>
                  <c:pt idx="28">
                    <c:v>0.9</c:v>
                  </c:pt>
                  <c:pt idx="29">
                    <c:v>0.5</c:v>
                  </c:pt>
                  <c:pt idx="30">
                    <c:v>0.5</c:v>
                  </c:pt>
                  <c:pt idx="31">
                    <c:v>0.5</c:v>
                  </c:pt>
                </c:numCache>
              </c:numRef>
            </c:plus>
            <c:minus>
              <c:numRef>
                <c:f>SYNTHESE!$D$2:$D$37</c:f>
                <c:numCache>
                  <c:formatCode>General</c:formatCode>
                  <c:ptCount val="32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0.65</c:v>
                  </c:pt>
                  <c:pt idx="7">
                    <c:v>0.5</c:v>
                  </c:pt>
                  <c:pt idx="8">
                    <c:v>0.5</c:v>
                  </c:pt>
                  <c:pt idx="9">
                    <c:v>0.5</c:v>
                  </c:pt>
                  <c:pt idx="10">
                    <c:v>0.65</c:v>
                  </c:pt>
                  <c:pt idx="11">
                    <c:v>0.75</c:v>
                  </c:pt>
                  <c:pt idx="12">
                    <c:v>0.55000000000000004</c:v>
                  </c:pt>
                  <c:pt idx="13">
                    <c:v>0.75</c:v>
                  </c:pt>
                  <c:pt idx="14">
                    <c:v>0.5</c:v>
                  </c:pt>
                  <c:pt idx="15">
                    <c:v>0.5</c:v>
                  </c:pt>
                  <c:pt idx="16">
                    <c:v>0.5</c:v>
                  </c:pt>
                  <c:pt idx="17">
                    <c:v>0.5</c:v>
                  </c:pt>
                  <c:pt idx="18">
                    <c:v>0.5</c:v>
                  </c:pt>
                  <c:pt idx="19">
                    <c:v>0.5</c:v>
                  </c:pt>
                  <c:pt idx="20">
                    <c:v>0.8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0.8</c:v>
                  </c:pt>
                  <c:pt idx="25">
                    <c:v>0.5</c:v>
                  </c:pt>
                  <c:pt idx="26">
                    <c:v>0.7</c:v>
                  </c:pt>
                  <c:pt idx="27">
                    <c:v>0.4</c:v>
                  </c:pt>
                  <c:pt idx="28">
                    <c:v>0.9</c:v>
                  </c:pt>
                  <c:pt idx="29">
                    <c:v>0.5</c:v>
                  </c:pt>
                  <c:pt idx="30">
                    <c:v>0.5</c:v>
                  </c:pt>
                  <c:pt idx="31">
                    <c:v>0.5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SYNTHESE!$B$2:$B$37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5.2</c:v>
                </c:pt>
                <c:pt idx="8">
                  <c:v>5.7</c:v>
                </c:pt>
                <c:pt idx="9">
                  <c:v>6.2</c:v>
                </c:pt>
                <c:pt idx="10">
                  <c:v>6.7</c:v>
                </c:pt>
                <c:pt idx="11">
                  <c:v>7.35</c:v>
                </c:pt>
                <c:pt idx="12">
                  <c:v>8.6999999999999993</c:v>
                </c:pt>
                <c:pt idx="13">
                  <c:v>9.25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13.8</c:v>
                </c:pt>
                <c:pt idx="22">
                  <c:v>14.4</c:v>
                </c:pt>
                <c:pt idx="23">
                  <c:v>15.7</c:v>
                </c:pt>
                <c:pt idx="24">
                  <c:v>16.600000000000001</c:v>
                </c:pt>
                <c:pt idx="25">
                  <c:v>17.25</c:v>
                </c:pt>
                <c:pt idx="26">
                  <c:v>17.850000000000001</c:v>
                </c:pt>
                <c:pt idx="27">
                  <c:v>18.399999999999999</c:v>
                </c:pt>
                <c:pt idx="28">
                  <c:v>19.05</c:v>
                </c:pt>
                <c:pt idx="29">
                  <c:v>19.75</c:v>
                </c:pt>
                <c:pt idx="30">
                  <c:v>20.25</c:v>
                </c:pt>
                <c:pt idx="31">
                  <c:v>20.75</c:v>
                </c:pt>
              </c:numCache>
            </c:numRef>
          </c:xVal>
          <c:yVal>
            <c:numRef>
              <c:f>SYNTHESE!$M$2:$M$37</c:f>
              <c:numCache>
                <c:formatCode>General</c:formatCode>
                <c:ptCount val="32"/>
                <c:pt idx="0">
                  <c:v>55.300056087630779</c:v>
                </c:pt>
                <c:pt idx="1">
                  <c:v>59.738442495021793</c:v>
                </c:pt>
                <c:pt idx="2">
                  <c:v>72.305701173111331</c:v>
                </c:pt>
                <c:pt idx="3">
                  <c:v>63.065883787082392</c:v>
                </c:pt>
                <c:pt idx="4">
                  <c:v>80.416706782037423</c:v>
                </c:pt>
                <c:pt idx="5">
                  <c:v>101.99674002771974</c:v>
                </c:pt>
                <c:pt idx="6">
                  <c:v>109.87166409835613</c:v>
                </c:pt>
                <c:pt idx="7">
                  <c:v>227.54948896857056</c:v>
                </c:pt>
                <c:pt idx="8">
                  <c:v>994.15296347607682</c:v>
                </c:pt>
                <c:pt idx="9">
                  <c:v>237.44375235229319</c:v>
                </c:pt>
                <c:pt idx="10">
                  <c:v>125.24294387564363</c:v>
                </c:pt>
                <c:pt idx="11">
                  <c:v>184.33976361625079</c:v>
                </c:pt>
                <c:pt idx="12">
                  <c:v>295.93500635455598</c:v>
                </c:pt>
                <c:pt idx="13">
                  <c:v>98.025722922604629</c:v>
                </c:pt>
                <c:pt idx="14">
                  <c:v>41.04230959966695</c:v>
                </c:pt>
                <c:pt idx="15">
                  <c:v>21.053740081861338</c:v>
                </c:pt>
                <c:pt idx="16">
                  <c:v>15.670098818382987</c:v>
                </c:pt>
                <c:pt idx="17">
                  <c:v>11.798564638668067</c:v>
                </c:pt>
                <c:pt idx="18">
                  <c:v>8.4420156796887564</c:v>
                </c:pt>
                <c:pt idx="19">
                  <c:v>9.4027013375885904</c:v>
                </c:pt>
                <c:pt idx="20">
                  <c:v>10.869927794466514</c:v>
                </c:pt>
                <c:pt idx="21">
                  <c:v>10.358445893494798</c:v>
                </c:pt>
                <c:pt idx="22">
                  <c:v>9.9548034148530995</c:v>
                </c:pt>
                <c:pt idx="23">
                  <c:v>5.4243056911421741</c:v>
                </c:pt>
                <c:pt idx="24">
                  <c:v>4.0694556110277418</c:v>
                </c:pt>
                <c:pt idx="25">
                  <c:v>2.5579405983769625</c:v>
                </c:pt>
                <c:pt idx="26">
                  <c:v>3.2997653473084556</c:v>
                </c:pt>
                <c:pt idx="27">
                  <c:v>4.9555130082216463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2.5179799179634434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DA-48A6-8D93-57FDFD8FA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86047"/>
        <c:axId val="2077487295"/>
      </c:scatterChart>
      <c:scatterChart>
        <c:scatterStyle val="lineMarker"/>
        <c:varyColors val="0"/>
        <c:ser>
          <c:idx val="1"/>
          <c:order val="0"/>
          <c:tx>
            <c:strRef>
              <c:f>SYNTHESE!$K$1</c:f>
              <c:strCache>
                <c:ptCount val="1"/>
                <c:pt idx="0">
                  <c:v>241Am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SYNTHESE!$L$2:$L$23</c:f>
                <c:numCache>
                  <c:formatCode>General</c:formatCode>
                  <c:ptCount val="18"/>
                  <c:pt idx="0">
                    <c:v>0.58389120655904969</c:v>
                  </c:pt>
                  <c:pt idx="1">
                    <c:v>0.52854426708853564</c:v>
                  </c:pt>
                  <c:pt idx="2">
                    <c:v>0.21987440040277767</c:v>
                  </c:pt>
                  <c:pt idx="3">
                    <c:v>0.51648784135972658</c:v>
                  </c:pt>
                  <c:pt idx="4">
                    <c:v>0.55048075481620828</c:v>
                  </c:pt>
                  <c:pt idx="5">
                    <c:v>0.5644073537493306</c:v>
                  </c:pt>
                  <c:pt idx="6">
                    <c:v>0.52953535057852463</c:v>
                  </c:pt>
                  <c:pt idx="7">
                    <c:v>0.53677196846358433</c:v>
                  </c:pt>
                  <c:pt idx="8">
                    <c:v>0.7154753911477173</c:v>
                  </c:pt>
                  <c:pt idx="9">
                    <c:v>0.55773479878979271</c:v>
                  </c:pt>
                  <c:pt idx="10">
                    <c:v>0.59879086411724103</c:v>
                  </c:pt>
                  <c:pt idx="11">
                    <c:v>0.60610743075139151</c:v>
                  </c:pt>
                  <c:pt idx="12">
                    <c:v>0.73790132420049248</c:v>
                  </c:pt>
                  <c:pt idx="13">
                    <c:v>0.32493533065968627</c:v>
                  </c:pt>
                  <c:pt idx="14">
                    <c:v>0.49283765107544059</c:v>
                  </c:pt>
                  <c:pt idx="15">
                    <c:v>0.22461304487081335</c:v>
                  </c:pt>
                  <c:pt idx="16">
                    <c:v>0.29681798298463435</c:v>
                  </c:pt>
                  <c:pt idx="17">
                    <c:v>0.30265532514741444</c:v>
                  </c:pt>
                </c:numCache>
              </c:numRef>
            </c:plus>
            <c:minus>
              <c:numRef>
                <c:f>SYNTHESE!$L$2:$L$23</c:f>
                <c:numCache>
                  <c:formatCode>General</c:formatCode>
                  <c:ptCount val="18"/>
                  <c:pt idx="0">
                    <c:v>0.58389120655904969</c:v>
                  </c:pt>
                  <c:pt idx="1">
                    <c:v>0.52854426708853564</c:v>
                  </c:pt>
                  <c:pt idx="2">
                    <c:v>0.21987440040277767</c:v>
                  </c:pt>
                  <c:pt idx="3">
                    <c:v>0.51648784135972658</c:v>
                  </c:pt>
                  <c:pt idx="4">
                    <c:v>0.55048075481620828</c:v>
                  </c:pt>
                  <c:pt idx="5">
                    <c:v>0.5644073537493306</c:v>
                  </c:pt>
                  <c:pt idx="6">
                    <c:v>0.52953535057852463</c:v>
                  </c:pt>
                  <c:pt idx="7">
                    <c:v>0.53677196846358433</c:v>
                  </c:pt>
                  <c:pt idx="8">
                    <c:v>0.7154753911477173</c:v>
                  </c:pt>
                  <c:pt idx="9">
                    <c:v>0.55773479878979271</c:v>
                  </c:pt>
                  <c:pt idx="10">
                    <c:v>0.59879086411724103</c:v>
                  </c:pt>
                  <c:pt idx="11">
                    <c:v>0.60610743075139151</c:v>
                  </c:pt>
                  <c:pt idx="12">
                    <c:v>0.73790132420049248</c:v>
                  </c:pt>
                  <c:pt idx="13">
                    <c:v>0.32493533065968627</c:v>
                  </c:pt>
                  <c:pt idx="14">
                    <c:v>0.49283765107544059</c:v>
                  </c:pt>
                  <c:pt idx="15">
                    <c:v>0.22461304487081335</c:v>
                  </c:pt>
                  <c:pt idx="16">
                    <c:v>0.29681798298463435</c:v>
                  </c:pt>
                  <c:pt idx="17">
                    <c:v>0.30265532514741444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SYNTHESE!$D$2:$D$37</c:f>
                <c:numCache>
                  <c:formatCode>General</c:formatCode>
                  <c:ptCount val="32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0.65</c:v>
                  </c:pt>
                  <c:pt idx="7">
                    <c:v>0.5</c:v>
                  </c:pt>
                  <c:pt idx="8">
                    <c:v>0.5</c:v>
                  </c:pt>
                  <c:pt idx="9">
                    <c:v>0.5</c:v>
                  </c:pt>
                  <c:pt idx="10">
                    <c:v>0.65</c:v>
                  </c:pt>
                  <c:pt idx="11">
                    <c:v>0.75</c:v>
                  </c:pt>
                  <c:pt idx="12">
                    <c:v>0.55000000000000004</c:v>
                  </c:pt>
                  <c:pt idx="13">
                    <c:v>0.75</c:v>
                  </c:pt>
                  <c:pt idx="14">
                    <c:v>0.5</c:v>
                  </c:pt>
                  <c:pt idx="15">
                    <c:v>0.5</c:v>
                  </c:pt>
                  <c:pt idx="16">
                    <c:v>0.5</c:v>
                  </c:pt>
                  <c:pt idx="17">
                    <c:v>0.5</c:v>
                  </c:pt>
                  <c:pt idx="18">
                    <c:v>0.5</c:v>
                  </c:pt>
                  <c:pt idx="19">
                    <c:v>0.5</c:v>
                  </c:pt>
                  <c:pt idx="20">
                    <c:v>0.8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0.8</c:v>
                  </c:pt>
                  <c:pt idx="25">
                    <c:v>0.5</c:v>
                  </c:pt>
                  <c:pt idx="26">
                    <c:v>0.7</c:v>
                  </c:pt>
                  <c:pt idx="27">
                    <c:v>0.4</c:v>
                  </c:pt>
                  <c:pt idx="28">
                    <c:v>0.9</c:v>
                  </c:pt>
                  <c:pt idx="29">
                    <c:v>0.5</c:v>
                  </c:pt>
                  <c:pt idx="30">
                    <c:v>0.5</c:v>
                  </c:pt>
                  <c:pt idx="31">
                    <c:v>0.5</c:v>
                  </c:pt>
                </c:numCache>
              </c:numRef>
            </c:plus>
            <c:minus>
              <c:numRef>
                <c:f>SYNTHESE!$D$2:$D$37</c:f>
                <c:numCache>
                  <c:formatCode>General</c:formatCode>
                  <c:ptCount val="32"/>
                  <c:pt idx="0">
                    <c:v>0.5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  <c:pt idx="6">
                    <c:v>0.65</c:v>
                  </c:pt>
                  <c:pt idx="7">
                    <c:v>0.5</c:v>
                  </c:pt>
                  <c:pt idx="8">
                    <c:v>0.5</c:v>
                  </c:pt>
                  <c:pt idx="9">
                    <c:v>0.5</c:v>
                  </c:pt>
                  <c:pt idx="10">
                    <c:v>0.65</c:v>
                  </c:pt>
                  <c:pt idx="11">
                    <c:v>0.75</c:v>
                  </c:pt>
                  <c:pt idx="12">
                    <c:v>0.55000000000000004</c:v>
                  </c:pt>
                  <c:pt idx="13">
                    <c:v>0.75</c:v>
                  </c:pt>
                  <c:pt idx="14">
                    <c:v>0.5</c:v>
                  </c:pt>
                  <c:pt idx="15">
                    <c:v>0.5</c:v>
                  </c:pt>
                  <c:pt idx="16">
                    <c:v>0.5</c:v>
                  </c:pt>
                  <c:pt idx="17">
                    <c:v>0.5</c:v>
                  </c:pt>
                  <c:pt idx="18">
                    <c:v>0.5</c:v>
                  </c:pt>
                  <c:pt idx="19">
                    <c:v>0.5</c:v>
                  </c:pt>
                  <c:pt idx="20">
                    <c:v>0.8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0.8</c:v>
                  </c:pt>
                  <c:pt idx="25">
                    <c:v>0.5</c:v>
                  </c:pt>
                  <c:pt idx="26">
                    <c:v>0.7</c:v>
                  </c:pt>
                  <c:pt idx="27">
                    <c:v>0.4</c:v>
                  </c:pt>
                  <c:pt idx="28">
                    <c:v>0.9</c:v>
                  </c:pt>
                  <c:pt idx="29">
                    <c:v>0.5</c:v>
                  </c:pt>
                  <c:pt idx="30">
                    <c:v>0.5</c:v>
                  </c:pt>
                  <c:pt idx="31">
                    <c:v>0.5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SYNTHESE!$B$2:$B$37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5.2</c:v>
                </c:pt>
                <c:pt idx="8">
                  <c:v>5.7</c:v>
                </c:pt>
                <c:pt idx="9">
                  <c:v>6.2</c:v>
                </c:pt>
                <c:pt idx="10">
                  <c:v>6.7</c:v>
                </c:pt>
                <c:pt idx="11">
                  <c:v>7.35</c:v>
                </c:pt>
                <c:pt idx="12">
                  <c:v>8.6999999999999993</c:v>
                </c:pt>
                <c:pt idx="13">
                  <c:v>9.25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  <c:pt idx="19">
                  <c:v>12.5</c:v>
                </c:pt>
                <c:pt idx="20">
                  <c:v>13</c:v>
                </c:pt>
                <c:pt idx="21">
                  <c:v>13.8</c:v>
                </c:pt>
                <c:pt idx="22">
                  <c:v>14.4</c:v>
                </c:pt>
                <c:pt idx="23">
                  <c:v>15.7</c:v>
                </c:pt>
                <c:pt idx="24">
                  <c:v>16.600000000000001</c:v>
                </c:pt>
                <c:pt idx="25">
                  <c:v>17.25</c:v>
                </c:pt>
                <c:pt idx="26">
                  <c:v>17.850000000000001</c:v>
                </c:pt>
                <c:pt idx="27">
                  <c:v>18.399999999999999</c:v>
                </c:pt>
                <c:pt idx="28">
                  <c:v>19.05</c:v>
                </c:pt>
                <c:pt idx="29">
                  <c:v>19.75</c:v>
                </c:pt>
                <c:pt idx="30">
                  <c:v>20.25</c:v>
                </c:pt>
                <c:pt idx="31">
                  <c:v>20.75</c:v>
                </c:pt>
              </c:numCache>
            </c:numRef>
          </c:xVal>
          <c:yVal>
            <c:numRef>
              <c:f>SYNTHESE!$K$2:$K$37</c:f>
              <c:numCache>
                <c:formatCode>General</c:formatCode>
                <c:ptCount val="32"/>
                <c:pt idx="0">
                  <c:v>0.95664007651962291</c:v>
                </c:pt>
                <c:pt idx="1">
                  <c:v>-0.28979147433482505</c:v>
                </c:pt>
                <c:pt idx="2">
                  <c:v>1.0036841993637446</c:v>
                </c:pt>
                <c:pt idx="3">
                  <c:v>1.4700038561776831</c:v>
                </c:pt>
                <c:pt idx="4">
                  <c:v>1.0483538049651902</c:v>
                </c:pt>
                <c:pt idx="5">
                  <c:v>1.0666296401119912</c:v>
                </c:pt>
                <c:pt idx="6">
                  <c:v>0.96295072507185187</c:v>
                </c:pt>
                <c:pt idx="7">
                  <c:v>0.28922127454622559</c:v>
                </c:pt>
                <c:pt idx="8">
                  <c:v>0.67383117067810183</c:v>
                </c:pt>
                <c:pt idx="9">
                  <c:v>0.4145704758540173</c:v>
                </c:pt>
                <c:pt idx="10">
                  <c:v>1.9648021020848301</c:v>
                </c:pt>
                <c:pt idx="11">
                  <c:v>2.7417432315816894</c:v>
                </c:pt>
                <c:pt idx="12">
                  <c:v>5.3575033685846893</c:v>
                </c:pt>
                <c:pt idx="13">
                  <c:v>1.4194763411064353</c:v>
                </c:pt>
                <c:pt idx="14">
                  <c:v>0.21799484202404282</c:v>
                </c:pt>
                <c:pt idx="15">
                  <c:v>0.71775498687366579</c:v>
                </c:pt>
                <c:pt idx="16">
                  <c:v>0.77504068085195033</c:v>
                </c:pt>
                <c:pt idx="17">
                  <c:v>0.4428231905983947</c:v>
                </c:pt>
                <c:pt idx="18">
                  <c:v>0.41505087674781227</c:v>
                </c:pt>
                <c:pt idx="19">
                  <c:v>1.3360676045932505</c:v>
                </c:pt>
                <c:pt idx="20">
                  <c:v>0.37234728622872076</c:v>
                </c:pt>
                <c:pt idx="21">
                  <c:v>0.46091445427728606</c:v>
                </c:pt>
                <c:pt idx="22">
                  <c:v>1.7815503756565987</c:v>
                </c:pt>
                <c:pt idx="23">
                  <c:v>0.77434632227754085</c:v>
                </c:pt>
                <c:pt idx="24">
                  <c:v>0.45751276100311894</c:v>
                </c:pt>
                <c:pt idx="25">
                  <c:v>0.5542928789979682</c:v>
                </c:pt>
                <c:pt idx="26">
                  <c:v>0.28369023347900746</c:v>
                </c:pt>
                <c:pt idx="27">
                  <c:v>-6.9307874240862197E-2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0.83506782747153774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DA-48A6-8D93-57FDFD8FA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38735"/>
        <c:axId val="246139151"/>
      </c:scatterChart>
      <c:valAx>
        <c:axId val="207748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487295"/>
        <c:crosses val="autoZero"/>
        <c:crossBetween val="midCat"/>
      </c:valAx>
      <c:valAx>
        <c:axId val="20774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7486047"/>
        <c:crosses val="autoZero"/>
        <c:crossBetween val="midCat"/>
      </c:valAx>
      <c:valAx>
        <c:axId val="246139151"/>
        <c:scaling>
          <c:orientation val="minMax"/>
          <c:max val="30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138735"/>
        <c:crosses val="max"/>
        <c:crossBetween val="midCat"/>
      </c:valAx>
      <c:valAx>
        <c:axId val="2461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13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11207</xdr:colOff>
      <xdr:row>39</xdr:row>
      <xdr:rowOff>130489</xdr:rowOff>
    </xdr:from>
    <xdr:to>
      <xdr:col>10</xdr:col>
      <xdr:colOff>253662</xdr:colOff>
      <xdr:row>64</xdr:row>
      <xdr:rowOff>114097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20300</xdr:colOff>
      <xdr:row>40</xdr:row>
      <xdr:rowOff>7786</xdr:rowOff>
    </xdr:from>
    <xdr:to>
      <xdr:col>18</xdr:col>
      <xdr:colOff>660129</xdr:colOff>
      <xdr:row>64</xdr:row>
      <xdr:rowOff>125302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zoomScale="70" zoomScaleNormal="70" workbookViewId="0">
      <selection activeCell="H3" sqref="H3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85493/60</f>
        <v>1424.8833333333334</v>
      </c>
      <c r="H2" s="20">
        <v>0.87</v>
      </c>
      <c r="I2" s="20">
        <v>0</v>
      </c>
      <c r="J2" s="20">
        <v>2.1299999999999999E-2</v>
      </c>
      <c r="K2" s="20">
        <v>1713</v>
      </c>
      <c r="L2" s="20">
        <v>110</v>
      </c>
      <c r="M2" s="20">
        <v>77</v>
      </c>
      <c r="N2" s="20">
        <f t="shared" ref="N2:N13" si="0">K2-(L2+M2)/2</f>
        <v>1619.5</v>
      </c>
      <c r="O2" s="20" t="s">
        <v>1</v>
      </c>
      <c r="P2" s="20">
        <f t="shared" ref="P2:P16" si="1">SQRT((K2+(L2+M2)/2))</f>
        <v>42.502941074706818</v>
      </c>
      <c r="Q2" s="20">
        <f t="shared" ref="Q2:Q16" si="2">N2/G2</f>
        <v>1.1365842817540617</v>
      </c>
      <c r="R2" s="20">
        <f>(Q2/H2/J2)</f>
        <v>61.334211955861079</v>
      </c>
      <c r="S2" s="20" t="s">
        <v>1</v>
      </c>
      <c r="T2" s="20">
        <f>P2/N2*R2</f>
        <v>1.609684715420526</v>
      </c>
      <c r="U2" s="20">
        <f>R2/60*1000</f>
        <v>1022.236865931018</v>
      </c>
      <c r="V2" s="20" t="s">
        <v>1</v>
      </c>
      <c r="W2" s="20">
        <f>T2/R2*U2</f>
        <v>26.828078590342102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1424.8833333333334</v>
      </c>
      <c r="H3" s="21">
        <f>H2</f>
        <v>0.87</v>
      </c>
      <c r="I3" s="21">
        <v>0</v>
      </c>
      <c r="J3" s="21">
        <v>0.26</v>
      </c>
      <c r="K3" s="21">
        <v>73</v>
      </c>
      <c r="L3" s="21">
        <v>52</v>
      </c>
      <c r="M3" s="21">
        <v>57</v>
      </c>
      <c r="N3" s="21">
        <f t="shared" si="0"/>
        <v>18.5</v>
      </c>
      <c r="O3" s="21" t="s">
        <v>1</v>
      </c>
      <c r="P3" s="21">
        <f t="shared" si="1"/>
        <v>11.291589790636214</v>
      </c>
      <c r="Q3" s="21">
        <f t="shared" si="2"/>
        <v>1.2983519118524323E-2</v>
      </c>
      <c r="R3" s="21">
        <f>Q3/H3/J3</f>
        <v>5.7398404591177378E-2</v>
      </c>
      <c r="S3" s="21" t="s">
        <v>1</v>
      </c>
      <c r="T3" s="21">
        <f>P3/N3*R3</f>
        <v>3.5033472393542986E-2</v>
      </c>
      <c r="U3" s="21">
        <f>R3/60*1000</f>
        <v>0.95664007651962291</v>
      </c>
      <c r="V3" s="21" t="s">
        <v>1</v>
      </c>
      <c r="W3" s="21">
        <f>T3/R3*U3</f>
        <v>0.58389120655904969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1424.8833333333334</v>
      </c>
      <c r="H4" s="19">
        <f>H2</f>
        <v>0.87</v>
      </c>
      <c r="I4" s="19"/>
      <c r="J4" s="19">
        <v>8.1000000000000003E-2</v>
      </c>
      <c r="K4" s="19">
        <v>440</v>
      </c>
      <c r="L4" s="19">
        <v>22</v>
      </c>
      <c r="M4" s="19">
        <v>23</v>
      </c>
      <c r="N4" s="19">
        <f t="shared" si="0"/>
        <v>417.5</v>
      </c>
      <c r="O4" s="19" t="s">
        <v>1</v>
      </c>
      <c r="P4" s="19">
        <f t="shared" si="1"/>
        <v>21.505813167606568</v>
      </c>
      <c r="Q4" s="19">
        <f t="shared" si="2"/>
        <v>0.29300644497210293</v>
      </c>
      <c r="R4" s="19">
        <f>(Q4/H4/J4)</f>
        <v>4.1578891013495518</v>
      </c>
      <c r="S4" s="19" t="s">
        <v>1</v>
      </c>
      <c r="T4" s="19">
        <f t="shared" ref="T4:T6" si="3">P4/N4*R4</f>
        <v>0.21417673337784679</v>
      </c>
      <c r="U4" s="19">
        <f t="shared" ref="U4:U6" si="4">R4/60*1000</f>
        <v>69.298151689159184</v>
      </c>
      <c r="V4" s="19" t="s">
        <v>1</v>
      </c>
      <c r="W4" s="19">
        <f t="shared" ref="W4:W6" si="5">T4/R4*U4</f>
        <v>3.5696122229641123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1424.8833333333334</v>
      </c>
      <c r="H5" s="19">
        <f>H2</f>
        <v>0.87</v>
      </c>
      <c r="I5" s="19">
        <v>2E-3</v>
      </c>
      <c r="J5" s="19">
        <v>0.13600000000000001</v>
      </c>
      <c r="K5" s="19">
        <v>728</v>
      </c>
      <c r="L5" s="19">
        <v>23</v>
      </c>
      <c r="M5" s="19">
        <v>33</v>
      </c>
      <c r="N5" s="19">
        <f t="shared" si="0"/>
        <v>700</v>
      </c>
      <c r="O5" s="19" t="s">
        <v>1</v>
      </c>
      <c r="P5" s="19">
        <f t="shared" si="1"/>
        <v>27.495454169735041</v>
      </c>
      <c r="Q5" s="19">
        <f t="shared" si="2"/>
        <v>0.49126829097119057</v>
      </c>
      <c r="R5" s="19">
        <f>(Q5/H5/J5)</f>
        <v>4.1520308567544841</v>
      </c>
      <c r="S5" s="19" t="s">
        <v>1</v>
      </c>
      <c r="T5" s="19">
        <f t="shared" si="3"/>
        <v>0.16308853447602661</v>
      </c>
      <c r="U5" s="19">
        <f t="shared" si="4"/>
        <v>69.200514279241403</v>
      </c>
      <c r="V5" s="19" t="s">
        <v>1</v>
      </c>
      <c r="W5" s="19">
        <f t="shared" si="5"/>
        <v>2.7181422412671106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1424.8833333333334</v>
      </c>
      <c r="H6" s="19">
        <f>H2</f>
        <v>0.87</v>
      </c>
      <c r="I6" s="19">
        <v>2E-3</v>
      </c>
      <c r="J6" s="19">
        <v>4.48E-2</v>
      </c>
      <c r="K6" s="19">
        <v>261</v>
      </c>
      <c r="L6" s="19">
        <v>20</v>
      </c>
      <c r="M6" s="19">
        <v>14</v>
      </c>
      <c r="N6" s="19">
        <f t="shared" si="0"/>
        <v>244</v>
      </c>
      <c r="O6" s="19" t="s">
        <v>1</v>
      </c>
      <c r="P6" s="19">
        <f t="shared" si="1"/>
        <v>16.673332000533065</v>
      </c>
      <c r="Q6" s="19">
        <f t="shared" si="2"/>
        <v>0.17124208999567214</v>
      </c>
      <c r="R6" s="19">
        <f>(Q6/H6/J6)</f>
        <v>4.3935265290351024</v>
      </c>
      <c r="S6" s="19" t="s">
        <v>1</v>
      </c>
      <c r="T6" s="19">
        <f t="shared" si="3"/>
        <v>0.30022428881865554</v>
      </c>
      <c r="U6" s="19">
        <f t="shared" si="4"/>
        <v>73.225442150585053</v>
      </c>
      <c r="V6" s="19" t="s">
        <v>1</v>
      </c>
      <c r="W6" s="19">
        <f t="shared" si="5"/>
        <v>5.003738146977593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1424.8833333333334</v>
      </c>
      <c r="H7" s="23">
        <f>H2</f>
        <v>0.87</v>
      </c>
      <c r="I7" s="23">
        <v>1E-3</v>
      </c>
      <c r="J7" s="23">
        <v>0.19</v>
      </c>
      <c r="K7" s="23">
        <v>799</v>
      </c>
      <c r="L7" s="23">
        <v>19</v>
      </c>
      <c r="M7" s="23">
        <v>16</v>
      </c>
      <c r="N7" s="23">
        <f t="shared" si="0"/>
        <v>781.5</v>
      </c>
      <c r="O7" s="23" t="s">
        <v>1</v>
      </c>
      <c r="P7" s="23">
        <f t="shared" si="1"/>
        <v>28.574464124459098</v>
      </c>
      <c r="Q7" s="23">
        <f t="shared" si="2"/>
        <v>0.54846595627712202</v>
      </c>
      <c r="R7" s="23">
        <f>Q7/H7/J7</f>
        <v>3.3180033652578467</v>
      </c>
      <c r="S7" s="23" t="s">
        <v>1</v>
      </c>
      <c r="T7" s="23">
        <f>P7/N7*R7</f>
        <v>0.1213181933786243</v>
      </c>
      <c r="U7" s="23">
        <f>R7/60*1000</f>
        <v>55.300056087630779</v>
      </c>
      <c r="V7" s="23" t="s">
        <v>1</v>
      </c>
      <c r="W7" s="23">
        <f>T7/R7*U7</f>
        <v>2.0219698896437386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1424.8833333333334</v>
      </c>
      <c r="H8" s="25">
        <f>H2</f>
        <v>0.87</v>
      </c>
      <c r="I8" s="25">
        <v>4.0000000000000001E-3</v>
      </c>
      <c r="J8" s="25">
        <v>1.2500000000000001E-2</v>
      </c>
      <c r="K8" s="25">
        <v>739</v>
      </c>
      <c r="L8" s="25">
        <v>13</v>
      </c>
      <c r="M8" s="25">
        <v>10</v>
      </c>
      <c r="N8" s="25">
        <f t="shared" si="0"/>
        <v>727.5</v>
      </c>
      <c r="O8" s="25" t="s">
        <v>1</v>
      </c>
      <c r="P8" s="25">
        <f t="shared" si="1"/>
        <v>27.39525506360545</v>
      </c>
      <c r="Q8" s="25">
        <f t="shared" si="2"/>
        <v>0.51056811668791591</v>
      </c>
      <c r="R8" s="25">
        <f>Q8/H8/J8</f>
        <v>46.948792339118704</v>
      </c>
      <c r="S8" s="25" t="s">
        <v>1</v>
      </c>
      <c r="T8" s="25">
        <f>P8/N8*R8</f>
        <v>1.7679369636541615</v>
      </c>
      <c r="U8" s="25">
        <f>R8/60*1000</f>
        <v>782.47987231864499</v>
      </c>
      <c r="V8" s="25" t="s">
        <v>1</v>
      </c>
      <c r="W8" s="25">
        <f>T8/R8*U8</f>
        <v>29.46561606090269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1424.8833333333334</v>
      </c>
      <c r="H9" s="30">
        <f>H2</f>
        <v>0.87</v>
      </c>
      <c r="J9" s="30">
        <v>0.19</v>
      </c>
      <c r="K9" s="30">
        <v>934</v>
      </c>
      <c r="L9" s="30">
        <v>22</v>
      </c>
      <c r="M9" s="30">
        <v>26</v>
      </c>
      <c r="N9" s="30">
        <f t="shared" si="0"/>
        <v>910</v>
      </c>
      <c r="P9" s="30">
        <f t="shared" si="1"/>
        <v>30.951575081084322</v>
      </c>
      <c r="Q9" s="30">
        <f t="shared" si="2"/>
        <v>0.63864877826254773</v>
      </c>
      <c r="R9" s="30">
        <f t="shared" ref="R9:R13" si="6">Q9/H9/J9</f>
        <v>3.8635739761799623</v>
      </c>
      <c r="S9" s="30" t="s">
        <v>1</v>
      </c>
      <c r="T9" s="30">
        <f t="shared" ref="T9:T16" si="7">P9/N9*R9</f>
        <v>0.13141065934621712</v>
      </c>
      <c r="U9" s="30">
        <f t="shared" ref="U9:U16" si="8">R9/60*1000</f>
        <v>64.392899602999378</v>
      </c>
      <c r="V9" s="30" t="s">
        <v>1</v>
      </c>
      <c r="W9" s="30">
        <f t="shared" ref="W9:W16" si="9">T9/R9*U9</f>
        <v>2.1901776557702859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1424.8833333333334</v>
      </c>
      <c r="H10" s="30">
        <f>H2</f>
        <v>0.87</v>
      </c>
      <c r="J10" s="30">
        <v>2.5000000000000001E-2</v>
      </c>
      <c r="K10" s="30">
        <v>114</v>
      </c>
      <c r="L10" s="30">
        <v>27</v>
      </c>
      <c r="M10" s="30">
        <v>21</v>
      </c>
      <c r="N10" s="30">
        <f t="shared" si="0"/>
        <v>90</v>
      </c>
      <c r="P10" s="30">
        <f t="shared" si="1"/>
        <v>11.74734012447073</v>
      </c>
      <c r="Q10" s="30">
        <f t="shared" si="2"/>
        <v>6.3163065982010214E-2</v>
      </c>
      <c r="R10" s="30">
        <f t="shared" si="6"/>
        <v>2.9040490106671362</v>
      </c>
      <c r="S10" s="30" t="s">
        <v>1</v>
      </c>
      <c r="T10" s="30">
        <f t="shared" si="7"/>
        <v>0.37905390518266191</v>
      </c>
      <c r="U10" s="30">
        <f t="shared" si="8"/>
        <v>48.400816844452272</v>
      </c>
      <c r="V10" s="30" t="s">
        <v>1</v>
      </c>
      <c r="W10" s="30">
        <f t="shared" si="9"/>
        <v>6.3175650863776989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1424.8833333333334</v>
      </c>
      <c r="H11" s="32">
        <f>H2</f>
        <v>0.87</v>
      </c>
      <c r="J11" s="32">
        <v>3.2000000000000001E-2</v>
      </c>
      <c r="K11" s="32">
        <v>161</v>
      </c>
      <c r="L11" s="32">
        <v>25</v>
      </c>
      <c r="M11" s="32">
        <v>11</v>
      </c>
      <c r="N11" s="32">
        <f t="shared" si="0"/>
        <v>143</v>
      </c>
      <c r="P11" s="32">
        <f t="shared" si="1"/>
        <v>13.379088160259652</v>
      </c>
      <c r="Q11" s="32">
        <f t="shared" si="2"/>
        <v>0.10035909372697178</v>
      </c>
      <c r="R11" s="32">
        <f t="shared" si="6"/>
        <v>3.604852504560768</v>
      </c>
      <c r="S11" s="32" t="s">
        <v>1</v>
      </c>
      <c r="T11" s="32">
        <f t="shared" si="7"/>
        <v>0.33727020603672259</v>
      </c>
      <c r="U11" s="32">
        <f t="shared" si="8"/>
        <v>60.080875076012802</v>
      </c>
      <c r="V11" s="32" t="s">
        <v>1</v>
      </c>
      <c r="W11" s="32">
        <f t="shared" si="9"/>
        <v>5.6211701006120434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1424.8833333333334</v>
      </c>
      <c r="H12" s="32">
        <f>H2</f>
        <v>0.87</v>
      </c>
      <c r="J12" s="32">
        <v>3.1E-2</v>
      </c>
      <c r="K12" s="32">
        <v>131</v>
      </c>
      <c r="L12" s="32">
        <v>14</v>
      </c>
      <c r="M12" s="32">
        <v>12</v>
      </c>
      <c r="N12" s="32">
        <f t="shared" si="0"/>
        <v>118</v>
      </c>
      <c r="P12" s="32">
        <f t="shared" si="1"/>
        <v>12</v>
      </c>
      <c r="Q12" s="32">
        <f t="shared" si="2"/>
        <v>8.2813797620857846E-2</v>
      </c>
      <c r="R12" s="32">
        <f t="shared" si="6"/>
        <v>3.0705894557233164</v>
      </c>
      <c r="S12" s="32" t="s">
        <v>1</v>
      </c>
      <c r="T12" s="32">
        <f t="shared" si="7"/>
        <v>0.31226333448033727</v>
      </c>
      <c r="U12" s="32">
        <f t="shared" si="8"/>
        <v>51.17649092872194</v>
      </c>
      <c r="V12" s="32" t="s">
        <v>1</v>
      </c>
      <c r="W12" s="32">
        <f t="shared" si="9"/>
        <v>5.2043889080056216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1424.8833333333334</v>
      </c>
      <c r="H13" s="32">
        <f>H2</f>
        <v>0.87</v>
      </c>
      <c r="J13" s="32">
        <v>1.9E-2</v>
      </c>
      <c r="K13" s="32">
        <v>83</v>
      </c>
      <c r="L13" s="32">
        <v>20</v>
      </c>
      <c r="M13" s="32">
        <v>16</v>
      </c>
      <c r="N13" s="32">
        <f t="shared" si="0"/>
        <v>65</v>
      </c>
      <c r="P13" s="32">
        <f t="shared" si="1"/>
        <v>10.04987562112089</v>
      </c>
      <c r="Q13" s="32">
        <f t="shared" si="2"/>
        <v>4.5617769875896268E-2</v>
      </c>
      <c r="R13" s="32">
        <f t="shared" si="6"/>
        <v>2.7596956972714017</v>
      </c>
      <c r="S13" s="32" t="s">
        <v>1</v>
      </c>
      <c r="T13" s="32">
        <f t="shared" si="7"/>
        <v>0.42668613091877039</v>
      </c>
      <c r="U13" s="32">
        <f t="shared" si="8"/>
        <v>45.994928287856695</v>
      </c>
      <c r="V13" s="32" t="s">
        <v>1</v>
      </c>
      <c r="W13" s="32">
        <f t="shared" si="9"/>
        <v>7.1114355153128397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1424.8833333333334</v>
      </c>
      <c r="H14" s="22">
        <f>H2</f>
        <v>0.87</v>
      </c>
      <c r="I14" s="22">
        <v>5.0000000000000001E-3</v>
      </c>
      <c r="J14" s="22">
        <f>J4+J5+J6</f>
        <v>0.26180000000000003</v>
      </c>
      <c r="K14" s="22">
        <f>K4+K5+K6</f>
        <v>1429</v>
      </c>
      <c r="L14" s="22">
        <f>L4+L5+L6</f>
        <v>65</v>
      </c>
      <c r="M14" s="22">
        <f>M4+M5+M6</f>
        <v>70</v>
      </c>
      <c r="N14" s="22">
        <f>N4+N5+N6</f>
        <v>1361.5</v>
      </c>
      <c r="O14" s="22" t="s">
        <v>1</v>
      </c>
      <c r="P14" s="22">
        <f>SQRT((K14+(L14+M14)/2))</f>
        <v>38.684622267769399</v>
      </c>
      <c r="Q14" s="22">
        <f>N14/G14</f>
        <v>0.9555168259389657</v>
      </c>
      <c r="R14" s="22">
        <f>(Q14/H14/J14)</f>
        <v>4.195168839681803</v>
      </c>
      <c r="S14" s="22" t="s">
        <v>1</v>
      </c>
      <c r="T14" s="22">
        <f>P14/N14*R14</f>
        <v>0.11919832678120233</v>
      </c>
      <c r="U14" s="22">
        <f>R14/60*1000</f>
        <v>69.91948066136338</v>
      </c>
      <c r="V14" s="22" t="s">
        <v>1</v>
      </c>
      <c r="W14" s="22">
        <f>T14/R14*U14</f>
        <v>1.9866387796867055</v>
      </c>
      <c r="X14" s="22"/>
    </row>
    <row r="15" spans="1:25" s="31" customFormat="1" x14ac:dyDescent="0.25">
      <c r="B15" s="31" t="s">
        <v>44</v>
      </c>
      <c r="G15" s="31">
        <f>G14</f>
        <v>1424.8833333333334</v>
      </c>
      <c r="H15" s="31">
        <f>H14</f>
        <v>0.87</v>
      </c>
      <c r="I15" s="31">
        <v>5.0000000000000001E-3</v>
      </c>
      <c r="J15" s="31">
        <f>J9+J10</f>
        <v>0.215</v>
      </c>
      <c r="K15" s="31">
        <f>K9+K10</f>
        <v>1048</v>
      </c>
      <c r="L15" s="31">
        <f>L9+L10</f>
        <v>49</v>
      </c>
      <c r="M15" s="31">
        <f>M9+M10</f>
        <v>47</v>
      </c>
      <c r="N15" s="31">
        <f>N9+N10</f>
        <v>1000</v>
      </c>
      <c r="O15" s="31" t="s">
        <v>1</v>
      </c>
      <c r="P15" s="31">
        <f>SQRT((K15+(L15+M15)/2))</f>
        <v>33.105890714493697</v>
      </c>
      <c r="Q15" s="31">
        <f>N15/G15</f>
        <v>0.701811844244558</v>
      </c>
      <c r="R15" s="31">
        <f>(Q15/H15/J15)</f>
        <v>3.7520013057714943</v>
      </c>
      <c r="S15" s="31" t="s">
        <v>1</v>
      </c>
      <c r="T15" s="31">
        <f>P15/N15*R15</f>
        <v>0.12421334518950874</v>
      </c>
      <c r="U15" s="31">
        <f>R15/60*1000</f>
        <v>62.533355096191571</v>
      </c>
      <c r="V15" s="31" t="s">
        <v>1</v>
      </c>
      <c r="W15" s="31">
        <f>T15/R15*U15</f>
        <v>2.0702224198251455</v>
      </c>
      <c r="X15" s="31">
        <v>3225</v>
      </c>
    </row>
    <row r="16" spans="1:25" s="33" customFormat="1" x14ac:dyDescent="0.25">
      <c r="B16" s="33" t="s">
        <v>46</v>
      </c>
      <c r="G16" s="33">
        <f>G10</f>
        <v>1424.8833333333334</v>
      </c>
      <c r="H16" s="33">
        <f>H10</f>
        <v>0.87</v>
      </c>
      <c r="I16" s="33">
        <v>5.0000000000000001E-3</v>
      </c>
      <c r="J16" s="33">
        <f>J11+J12+J13</f>
        <v>8.2000000000000003E-2</v>
      </c>
      <c r="K16" s="33">
        <f>K11+K12+K13</f>
        <v>375</v>
      </c>
      <c r="L16" s="33">
        <f>L11+L12+L13</f>
        <v>59</v>
      </c>
      <c r="M16" s="33">
        <f t="shared" ref="M16" si="10">M11+M12+M13</f>
        <v>39</v>
      </c>
      <c r="N16" s="33">
        <f>N11+N12+N13</f>
        <v>326</v>
      </c>
      <c r="O16" s="33" t="s">
        <v>1</v>
      </c>
      <c r="P16" s="33">
        <f t="shared" si="1"/>
        <v>20.591260281974002</v>
      </c>
      <c r="Q16" s="33">
        <f t="shared" si="2"/>
        <v>0.22879066122372591</v>
      </c>
      <c r="R16" s="33">
        <f>(Q16/H16/J16)</f>
        <v>3.2070459941649267</v>
      </c>
      <c r="S16" s="33" t="s">
        <v>1</v>
      </c>
      <c r="T16" s="33">
        <f t="shared" si="7"/>
        <v>0.20256784908623338</v>
      </c>
      <c r="U16" s="33">
        <f t="shared" si="8"/>
        <v>53.45076656941545</v>
      </c>
      <c r="V16" s="33" t="s">
        <v>1</v>
      </c>
      <c r="W16" s="33">
        <f t="shared" si="9"/>
        <v>3.3761308181038898</v>
      </c>
      <c r="X16" s="33">
        <v>3225</v>
      </c>
    </row>
    <row r="18" spans="1:7" x14ac:dyDescent="0.25">
      <c r="A18" t="s">
        <v>48</v>
      </c>
      <c r="B18" t="s">
        <v>49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 t="s">
        <v>59</v>
      </c>
      <c r="D21">
        <v>110</v>
      </c>
      <c r="E21">
        <v>77</v>
      </c>
      <c r="F21" t="s">
        <v>60</v>
      </c>
      <c r="G21">
        <v>41.39</v>
      </c>
    </row>
    <row r="22" spans="1:7" x14ac:dyDescent="0.25">
      <c r="A22" t="s">
        <v>61</v>
      </c>
      <c r="B22" t="s">
        <v>62</v>
      </c>
      <c r="C22">
        <v>73</v>
      </c>
      <c r="D22">
        <v>52</v>
      </c>
      <c r="E22">
        <v>57</v>
      </c>
      <c r="F22">
        <v>24</v>
      </c>
      <c r="G22">
        <v>8.5399999999999991</v>
      </c>
    </row>
    <row r="23" spans="1:7" x14ac:dyDescent="0.25">
      <c r="A23" t="s">
        <v>63</v>
      </c>
      <c r="B23" t="s">
        <v>64</v>
      </c>
      <c r="C23">
        <v>440</v>
      </c>
      <c r="D23">
        <v>22</v>
      </c>
      <c r="E23">
        <v>23</v>
      </c>
      <c r="F23">
        <v>419</v>
      </c>
      <c r="G23">
        <v>20.98</v>
      </c>
    </row>
    <row r="24" spans="1:7" x14ac:dyDescent="0.25">
      <c r="A24" t="s">
        <v>63</v>
      </c>
      <c r="B24" t="s">
        <v>65</v>
      </c>
      <c r="C24">
        <v>728</v>
      </c>
      <c r="D24">
        <v>23</v>
      </c>
      <c r="E24">
        <v>33</v>
      </c>
      <c r="F24">
        <v>702</v>
      </c>
      <c r="G24">
        <v>26.98</v>
      </c>
    </row>
    <row r="25" spans="1:7" x14ac:dyDescent="0.25">
      <c r="A25" t="s">
        <v>66</v>
      </c>
      <c r="B25" t="s">
        <v>67</v>
      </c>
      <c r="C25">
        <v>261</v>
      </c>
      <c r="D25">
        <v>20</v>
      </c>
      <c r="E25">
        <v>14</v>
      </c>
      <c r="F25">
        <v>245</v>
      </c>
      <c r="G25">
        <v>16.16</v>
      </c>
    </row>
    <row r="26" spans="1:7" x14ac:dyDescent="0.25">
      <c r="A26" t="s">
        <v>68</v>
      </c>
      <c r="B26" t="s">
        <v>69</v>
      </c>
      <c r="C26">
        <v>799</v>
      </c>
      <c r="D26">
        <v>19</v>
      </c>
      <c r="E26">
        <v>16</v>
      </c>
      <c r="F26">
        <v>782</v>
      </c>
      <c r="G26">
        <v>28.27</v>
      </c>
    </row>
    <row r="27" spans="1:7" x14ac:dyDescent="0.25">
      <c r="A27" t="s">
        <v>68</v>
      </c>
      <c r="B27" t="s">
        <v>70</v>
      </c>
      <c r="C27">
        <v>739</v>
      </c>
      <c r="D27">
        <v>13</v>
      </c>
      <c r="E27">
        <v>10</v>
      </c>
      <c r="F27">
        <v>727</v>
      </c>
      <c r="G27">
        <v>27.18</v>
      </c>
    </row>
    <row r="28" spans="1:7" x14ac:dyDescent="0.25">
      <c r="A28" t="s">
        <v>68</v>
      </c>
      <c r="B28" t="s">
        <v>71</v>
      </c>
      <c r="C28">
        <v>53</v>
      </c>
      <c r="D28">
        <v>11</v>
      </c>
      <c r="E28">
        <v>12</v>
      </c>
      <c r="F28">
        <v>41</v>
      </c>
      <c r="G28">
        <v>7.28</v>
      </c>
    </row>
    <row r="29" spans="1:7" x14ac:dyDescent="0.25">
      <c r="A29" t="s">
        <v>68</v>
      </c>
      <c r="B29">
        <v>1764</v>
      </c>
      <c r="C29">
        <v>5</v>
      </c>
      <c r="D29">
        <v>178</v>
      </c>
      <c r="E29">
        <v>178</v>
      </c>
      <c r="F29">
        <v>-511</v>
      </c>
      <c r="G29">
        <v>2.2400000000000002</v>
      </c>
    </row>
    <row r="30" spans="1:7" x14ac:dyDescent="0.25">
      <c r="A30" t="s">
        <v>68</v>
      </c>
      <c r="B30" t="s">
        <v>72</v>
      </c>
      <c r="C30">
        <v>197</v>
      </c>
      <c r="D30">
        <v>38</v>
      </c>
      <c r="E30">
        <v>47</v>
      </c>
      <c r="F30">
        <v>166</v>
      </c>
      <c r="G30">
        <v>14.04</v>
      </c>
    </row>
    <row r="31" spans="1:7" x14ac:dyDescent="0.25">
      <c r="A31" t="s">
        <v>68</v>
      </c>
      <c r="B31" t="s">
        <v>73</v>
      </c>
      <c r="C31">
        <v>238</v>
      </c>
      <c r="D31">
        <v>54</v>
      </c>
      <c r="E31">
        <v>44</v>
      </c>
      <c r="F31">
        <v>202</v>
      </c>
      <c r="G31">
        <v>15.43</v>
      </c>
    </row>
    <row r="32" spans="1:7" x14ac:dyDescent="0.25">
      <c r="A32" t="s">
        <v>68</v>
      </c>
      <c r="B32" t="s">
        <v>74</v>
      </c>
      <c r="C32">
        <v>934</v>
      </c>
      <c r="D32">
        <v>22</v>
      </c>
      <c r="E32">
        <v>26</v>
      </c>
      <c r="F32">
        <v>913</v>
      </c>
      <c r="G32">
        <v>30.56</v>
      </c>
    </row>
    <row r="33" spans="1:7" x14ac:dyDescent="0.25">
      <c r="A33" t="s">
        <v>68</v>
      </c>
      <c r="B33" t="s">
        <v>75</v>
      </c>
      <c r="C33">
        <v>114</v>
      </c>
      <c r="D33">
        <v>27</v>
      </c>
      <c r="E33">
        <v>21</v>
      </c>
      <c r="F33">
        <v>82</v>
      </c>
      <c r="G33">
        <v>10.68</v>
      </c>
    </row>
    <row r="34" spans="1:7" x14ac:dyDescent="0.25">
      <c r="A34" t="s">
        <v>68</v>
      </c>
      <c r="B34" t="s">
        <v>76</v>
      </c>
      <c r="C34">
        <v>161</v>
      </c>
      <c r="D34">
        <v>25</v>
      </c>
      <c r="E34">
        <v>11</v>
      </c>
      <c r="F34">
        <v>152</v>
      </c>
      <c r="G34">
        <v>12.69</v>
      </c>
    </row>
    <row r="35" spans="1:7" x14ac:dyDescent="0.25">
      <c r="A35" t="s">
        <v>68</v>
      </c>
      <c r="B35" t="s">
        <v>77</v>
      </c>
      <c r="C35">
        <v>131</v>
      </c>
      <c r="D35">
        <v>14</v>
      </c>
      <c r="E35">
        <v>12</v>
      </c>
      <c r="F35">
        <v>117</v>
      </c>
      <c r="G35">
        <v>11.45</v>
      </c>
    </row>
    <row r="36" spans="1:7" x14ac:dyDescent="0.25">
      <c r="A36" t="s">
        <v>68</v>
      </c>
      <c r="B36" t="s">
        <v>78</v>
      </c>
      <c r="C36">
        <v>83</v>
      </c>
      <c r="D36">
        <v>20</v>
      </c>
      <c r="E36">
        <v>16</v>
      </c>
      <c r="F36">
        <v>56</v>
      </c>
      <c r="G36">
        <v>9.11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6"/>
  <sheetViews>
    <sheetView workbookViewId="0">
      <selection sqref="A1:XFD1048576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/>
      <c r="H2" s="20"/>
      <c r="I2" s="20">
        <v>0</v>
      </c>
      <c r="J2" s="20">
        <v>2.1299999999999999E-2</v>
      </c>
      <c r="K2" s="20"/>
      <c r="L2" s="20"/>
      <c r="M2" s="20"/>
      <c r="N2" s="20">
        <f t="shared" ref="N2:N13" si="0">K2-(L2+M2)/2</f>
        <v>0</v>
      </c>
      <c r="O2" s="20" t="s">
        <v>1</v>
      </c>
      <c r="P2" s="20">
        <f t="shared" ref="P2:P16" si="1">SQRT((K2+(L2+M2)/2))</f>
        <v>0</v>
      </c>
      <c r="Q2" s="20" t="e">
        <f t="shared" ref="Q2:Q16" si="2">N2/G2</f>
        <v>#DIV/0!</v>
      </c>
      <c r="R2" s="20" t="e">
        <f>(Q2/H2/J2)</f>
        <v>#DIV/0!</v>
      </c>
      <c r="S2" s="20" t="s">
        <v>1</v>
      </c>
      <c r="T2" s="20" t="e">
        <f>P2/N2*R2</f>
        <v>#DIV/0!</v>
      </c>
      <c r="U2" s="20" t="e">
        <f>R2/60*1000</f>
        <v>#DIV/0!</v>
      </c>
      <c r="V2" s="20" t="s">
        <v>1</v>
      </c>
      <c r="W2" s="20" t="e">
        <f>T2/R2*U2</f>
        <v>#DIV/0!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0</v>
      </c>
      <c r="H3" s="21">
        <f>H2</f>
        <v>0</v>
      </c>
      <c r="I3" s="21">
        <v>0</v>
      </c>
      <c r="J3" s="21">
        <v>0.26</v>
      </c>
      <c r="K3" s="21"/>
      <c r="L3" s="21"/>
      <c r="M3" s="21"/>
      <c r="N3" s="21">
        <f t="shared" si="0"/>
        <v>0</v>
      </c>
      <c r="O3" s="21" t="s">
        <v>1</v>
      </c>
      <c r="P3" s="21">
        <f t="shared" si="1"/>
        <v>0</v>
      </c>
      <c r="Q3" s="21" t="e">
        <f t="shared" si="2"/>
        <v>#DIV/0!</v>
      </c>
      <c r="R3" s="21" t="e">
        <f>Q3/H3/J3</f>
        <v>#DIV/0!</v>
      </c>
      <c r="S3" s="21" t="s">
        <v>1</v>
      </c>
      <c r="T3" s="21" t="e">
        <f>P3/N3*R3</f>
        <v>#DIV/0!</v>
      </c>
      <c r="U3" s="21" t="e">
        <f>R3/60*1000</f>
        <v>#DIV/0!</v>
      </c>
      <c r="V3" s="21" t="s">
        <v>1</v>
      </c>
      <c r="W3" s="21" t="e">
        <f>T3/R3*U3</f>
        <v>#DIV/0!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0</v>
      </c>
      <c r="H4" s="19">
        <f>H2</f>
        <v>0</v>
      </c>
      <c r="I4" s="19"/>
      <c r="J4" s="19">
        <v>8.1000000000000003E-2</v>
      </c>
      <c r="K4" s="19"/>
      <c r="L4" s="19"/>
      <c r="M4" s="19"/>
      <c r="N4" s="19">
        <f t="shared" si="0"/>
        <v>0</v>
      </c>
      <c r="O4" s="19" t="s">
        <v>1</v>
      </c>
      <c r="P4" s="19">
        <f t="shared" si="1"/>
        <v>0</v>
      </c>
      <c r="Q4" s="19" t="e">
        <f t="shared" si="2"/>
        <v>#DIV/0!</v>
      </c>
      <c r="R4" s="19" t="e">
        <f>(Q4/H4/J4)</f>
        <v>#DIV/0!</v>
      </c>
      <c r="S4" s="19" t="s">
        <v>1</v>
      </c>
      <c r="T4" s="19" t="e">
        <f t="shared" ref="T4:T6" si="3">P4/N4*R4</f>
        <v>#DIV/0!</v>
      </c>
      <c r="U4" s="19" t="e">
        <f t="shared" ref="U4:U6" si="4">R4/60*1000</f>
        <v>#DIV/0!</v>
      </c>
      <c r="V4" s="19" t="s">
        <v>1</v>
      </c>
      <c r="W4" s="19" t="e">
        <f t="shared" ref="W4:W6" si="5">T4/R4*U4</f>
        <v>#DIV/0!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0</v>
      </c>
      <c r="H5" s="19">
        <f>H2</f>
        <v>0</v>
      </c>
      <c r="I5" s="19">
        <v>2E-3</v>
      </c>
      <c r="J5" s="19">
        <v>0.13600000000000001</v>
      </c>
      <c r="K5" s="19"/>
      <c r="L5" s="19"/>
      <c r="M5" s="19"/>
      <c r="N5" s="19">
        <f t="shared" si="0"/>
        <v>0</v>
      </c>
      <c r="O5" s="19" t="s">
        <v>1</v>
      </c>
      <c r="P5" s="19">
        <f t="shared" si="1"/>
        <v>0</v>
      </c>
      <c r="Q5" s="19" t="e">
        <f t="shared" si="2"/>
        <v>#DIV/0!</v>
      </c>
      <c r="R5" s="19" t="e">
        <f>(Q5/H5/J5)</f>
        <v>#DIV/0!</v>
      </c>
      <c r="S5" s="19" t="s">
        <v>1</v>
      </c>
      <c r="T5" s="19" t="e">
        <f t="shared" si="3"/>
        <v>#DIV/0!</v>
      </c>
      <c r="U5" s="19" t="e">
        <f t="shared" si="4"/>
        <v>#DIV/0!</v>
      </c>
      <c r="V5" s="19" t="s">
        <v>1</v>
      </c>
      <c r="W5" s="19" t="e">
        <f t="shared" si="5"/>
        <v>#DIV/0!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0</v>
      </c>
      <c r="H6" s="19">
        <f>H2</f>
        <v>0</v>
      </c>
      <c r="I6" s="19">
        <v>2E-3</v>
      </c>
      <c r="J6" s="19">
        <v>4.48E-2</v>
      </c>
      <c r="K6" s="19"/>
      <c r="L6" s="19"/>
      <c r="M6" s="19"/>
      <c r="N6" s="19">
        <f t="shared" si="0"/>
        <v>0</v>
      </c>
      <c r="O6" s="19" t="s">
        <v>1</v>
      </c>
      <c r="P6" s="19">
        <f t="shared" si="1"/>
        <v>0</v>
      </c>
      <c r="Q6" s="19" t="e">
        <f t="shared" si="2"/>
        <v>#DIV/0!</v>
      </c>
      <c r="R6" s="19" t="e">
        <f>(Q6/H6/J6)</f>
        <v>#DIV/0!</v>
      </c>
      <c r="S6" s="19" t="s">
        <v>1</v>
      </c>
      <c r="T6" s="19" t="e">
        <f t="shared" si="3"/>
        <v>#DIV/0!</v>
      </c>
      <c r="U6" s="19" t="e">
        <f t="shared" si="4"/>
        <v>#DIV/0!</v>
      </c>
      <c r="V6" s="19" t="s">
        <v>1</v>
      </c>
      <c r="W6" s="19" t="e">
        <f t="shared" si="5"/>
        <v>#DIV/0!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0</v>
      </c>
      <c r="H7" s="23">
        <f>H2</f>
        <v>0</v>
      </c>
      <c r="I7" s="23">
        <v>1E-3</v>
      </c>
      <c r="J7" s="23">
        <v>0.19</v>
      </c>
      <c r="K7" s="23"/>
      <c r="L7" s="23"/>
      <c r="M7" s="23"/>
      <c r="N7" s="23">
        <f t="shared" si="0"/>
        <v>0</v>
      </c>
      <c r="O7" s="23" t="s">
        <v>1</v>
      </c>
      <c r="P7" s="23">
        <f t="shared" si="1"/>
        <v>0</v>
      </c>
      <c r="Q7" s="23" t="e">
        <f t="shared" si="2"/>
        <v>#DIV/0!</v>
      </c>
      <c r="R7" s="23" t="e">
        <f>Q7/H7/J7</f>
        <v>#DIV/0!</v>
      </c>
      <c r="S7" s="23" t="s">
        <v>1</v>
      </c>
      <c r="T7" s="23" t="e">
        <f>P7/N7*R7</f>
        <v>#DIV/0!</v>
      </c>
      <c r="U7" s="23" t="e">
        <f>R7/60*1000</f>
        <v>#DIV/0!</v>
      </c>
      <c r="V7" s="23" t="s">
        <v>1</v>
      </c>
      <c r="W7" s="23" t="e">
        <f>T7/R7*U7</f>
        <v>#DIV/0!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0</v>
      </c>
      <c r="H8" s="25">
        <f>H2</f>
        <v>0</v>
      </c>
      <c r="I8" s="25">
        <v>4.0000000000000001E-3</v>
      </c>
      <c r="J8" s="25">
        <v>1.2500000000000001E-2</v>
      </c>
      <c r="K8" s="25"/>
      <c r="L8" s="25"/>
      <c r="M8" s="25"/>
      <c r="N8" s="25">
        <f t="shared" si="0"/>
        <v>0</v>
      </c>
      <c r="O8" s="25" t="s">
        <v>1</v>
      </c>
      <c r="P8" s="25">
        <f t="shared" si="1"/>
        <v>0</v>
      </c>
      <c r="Q8" s="25" t="e">
        <f t="shared" si="2"/>
        <v>#DIV/0!</v>
      </c>
      <c r="R8" s="25" t="e">
        <f>Q8/H8/J8</f>
        <v>#DIV/0!</v>
      </c>
      <c r="S8" s="25" t="s">
        <v>1</v>
      </c>
      <c r="T8" s="25" t="e">
        <f>P8/N8*R8</f>
        <v>#DIV/0!</v>
      </c>
      <c r="U8" s="25" t="e">
        <f>R8/60*1000</f>
        <v>#DIV/0!</v>
      </c>
      <c r="V8" s="25" t="s">
        <v>1</v>
      </c>
      <c r="W8" s="25" t="e">
        <f>T8/R8*U8</f>
        <v>#DIV/0!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0</v>
      </c>
      <c r="H9" s="30">
        <f>H2</f>
        <v>0</v>
      </c>
      <c r="J9" s="30">
        <v>0.19</v>
      </c>
      <c r="N9" s="30">
        <f t="shared" si="0"/>
        <v>0</v>
      </c>
      <c r="P9" s="30">
        <f t="shared" si="1"/>
        <v>0</v>
      </c>
      <c r="Q9" s="30" t="e">
        <f t="shared" si="2"/>
        <v>#DIV/0!</v>
      </c>
      <c r="R9" s="30" t="e">
        <f t="shared" ref="R9:R13" si="6">Q9/H9/J9</f>
        <v>#DIV/0!</v>
      </c>
      <c r="S9" s="30" t="s">
        <v>1</v>
      </c>
      <c r="T9" s="30" t="e">
        <f t="shared" ref="T9:T16" si="7">P9/N9*R9</f>
        <v>#DIV/0!</v>
      </c>
      <c r="U9" s="30" t="e">
        <f t="shared" ref="U9:U16" si="8">R9/60*1000</f>
        <v>#DIV/0!</v>
      </c>
      <c r="V9" s="30" t="s">
        <v>1</v>
      </c>
      <c r="W9" s="30" t="e">
        <f t="shared" ref="W9:W16" si="9">T9/R9*U9</f>
        <v>#DIV/0!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0</v>
      </c>
      <c r="H10" s="30">
        <f>H2</f>
        <v>0</v>
      </c>
      <c r="J10" s="30">
        <v>2.5000000000000001E-2</v>
      </c>
      <c r="N10" s="30">
        <f t="shared" si="0"/>
        <v>0</v>
      </c>
      <c r="P10" s="30">
        <f t="shared" si="1"/>
        <v>0</v>
      </c>
      <c r="Q10" s="30" t="e">
        <f t="shared" si="2"/>
        <v>#DIV/0!</v>
      </c>
      <c r="R10" s="30" t="e">
        <f t="shared" si="6"/>
        <v>#DIV/0!</v>
      </c>
      <c r="S10" s="30" t="s">
        <v>1</v>
      </c>
      <c r="T10" s="30" t="e">
        <f t="shared" si="7"/>
        <v>#DIV/0!</v>
      </c>
      <c r="U10" s="30" t="e">
        <f t="shared" si="8"/>
        <v>#DIV/0!</v>
      </c>
      <c r="V10" s="30" t="s">
        <v>1</v>
      </c>
      <c r="W10" s="30" t="e">
        <f t="shared" si="9"/>
        <v>#DIV/0!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0</v>
      </c>
      <c r="H11" s="32">
        <f>H2</f>
        <v>0</v>
      </c>
      <c r="J11" s="32">
        <v>3.2000000000000001E-2</v>
      </c>
      <c r="N11" s="32">
        <f t="shared" si="0"/>
        <v>0</v>
      </c>
      <c r="P11" s="32">
        <f t="shared" si="1"/>
        <v>0</v>
      </c>
      <c r="Q11" s="32" t="e">
        <f t="shared" si="2"/>
        <v>#DIV/0!</v>
      </c>
      <c r="R11" s="32" t="e">
        <f t="shared" si="6"/>
        <v>#DIV/0!</v>
      </c>
      <c r="S11" s="32" t="s">
        <v>1</v>
      </c>
      <c r="T11" s="32" t="e">
        <f t="shared" si="7"/>
        <v>#DIV/0!</v>
      </c>
      <c r="U11" s="32" t="e">
        <f t="shared" si="8"/>
        <v>#DIV/0!</v>
      </c>
      <c r="V11" s="32" t="s">
        <v>1</v>
      </c>
      <c r="W11" s="32" t="e">
        <f t="shared" si="9"/>
        <v>#DIV/0!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0</v>
      </c>
      <c r="H12" s="32">
        <f>H2</f>
        <v>0</v>
      </c>
      <c r="J12" s="32">
        <v>3.1E-2</v>
      </c>
      <c r="N12" s="32">
        <f t="shared" si="0"/>
        <v>0</v>
      </c>
      <c r="P12" s="32">
        <f t="shared" si="1"/>
        <v>0</v>
      </c>
      <c r="Q12" s="32" t="e">
        <f t="shared" si="2"/>
        <v>#DIV/0!</v>
      </c>
      <c r="R12" s="32" t="e">
        <f t="shared" si="6"/>
        <v>#DIV/0!</v>
      </c>
      <c r="S12" s="32" t="s">
        <v>1</v>
      </c>
      <c r="T12" s="32" t="e">
        <f t="shared" si="7"/>
        <v>#DIV/0!</v>
      </c>
      <c r="U12" s="32" t="e">
        <f t="shared" si="8"/>
        <v>#DIV/0!</v>
      </c>
      <c r="V12" s="32" t="s">
        <v>1</v>
      </c>
      <c r="W12" s="32" t="e">
        <f t="shared" si="9"/>
        <v>#DIV/0!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0</v>
      </c>
      <c r="H13" s="32">
        <f>H2</f>
        <v>0</v>
      </c>
      <c r="J13" s="32">
        <v>1.9E-2</v>
      </c>
      <c r="N13" s="32">
        <f t="shared" si="0"/>
        <v>0</v>
      </c>
      <c r="P13" s="32">
        <f t="shared" si="1"/>
        <v>0</v>
      </c>
      <c r="Q13" s="32" t="e">
        <f t="shared" si="2"/>
        <v>#DIV/0!</v>
      </c>
      <c r="R13" s="32" t="e">
        <f t="shared" si="6"/>
        <v>#DIV/0!</v>
      </c>
      <c r="S13" s="32" t="s">
        <v>1</v>
      </c>
      <c r="T13" s="32" t="e">
        <f t="shared" si="7"/>
        <v>#DIV/0!</v>
      </c>
      <c r="U13" s="32" t="e">
        <f t="shared" si="8"/>
        <v>#DIV/0!</v>
      </c>
      <c r="V13" s="32" t="s">
        <v>1</v>
      </c>
      <c r="W13" s="32" t="e">
        <f t="shared" si="9"/>
        <v>#DIV/0!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0</v>
      </c>
      <c r="H14" s="22">
        <f>H2</f>
        <v>0</v>
      </c>
      <c r="I14" s="22">
        <v>5.0000000000000001E-3</v>
      </c>
      <c r="J14" s="22">
        <f>J4+J5+J6</f>
        <v>0.26180000000000003</v>
      </c>
      <c r="K14" s="22">
        <f>K4+K5+K6</f>
        <v>0</v>
      </c>
      <c r="L14" s="22">
        <f>L4+L5+L6</f>
        <v>0</v>
      </c>
      <c r="M14" s="22">
        <f>M4+M5+M6</f>
        <v>0</v>
      </c>
      <c r="N14" s="22">
        <f>N4+N5+N6</f>
        <v>0</v>
      </c>
      <c r="O14" s="22" t="s">
        <v>1</v>
      </c>
      <c r="P14" s="22">
        <f>SQRT((K14+(L14+M14)/2))</f>
        <v>0</v>
      </c>
      <c r="Q14" s="22" t="e">
        <f>N14/G14</f>
        <v>#DIV/0!</v>
      </c>
      <c r="R14" s="22" t="e">
        <f>(Q14/H14/J14)</f>
        <v>#DIV/0!</v>
      </c>
      <c r="S14" s="22" t="s">
        <v>1</v>
      </c>
      <c r="T14" s="22" t="e">
        <f>P14/N14*R14</f>
        <v>#DIV/0!</v>
      </c>
      <c r="U14" s="22" t="e">
        <f>R14/60*1000</f>
        <v>#DIV/0!</v>
      </c>
      <c r="V14" s="22" t="s">
        <v>1</v>
      </c>
      <c r="W14" s="22" t="e">
        <f>T14/R14*U14</f>
        <v>#DIV/0!</v>
      </c>
      <c r="X14" s="22"/>
    </row>
    <row r="15" spans="1:25" s="31" customFormat="1" x14ac:dyDescent="0.25">
      <c r="B15" s="31" t="s">
        <v>44</v>
      </c>
      <c r="G15" s="31">
        <f>G14</f>
        <v>0</v>
      </c>
      <c r="H15" s="31">
        <f>H14</f>
        <v>0</v>
      </c>
      <c r="I15" s="31">
        <v>5.0000000000000001E-3</v>
      </c>
      <c r="J15" s="31">
        <f>J9+J10</f>
        <v>0.215</v>
      </c>
      <c r="K15" s="31">
        <f>K9+K10</f>
        <v>0</v>
      </c>
      <c r="L15" s="31">
        <f>L9+L10</f>
        <v>0</v>
      </c>
      <c r="M15" s="31">
        <f>M9+M10</f>
        <v>0</v>
      </c>
      <c r="N15" s="31">
        <f>N9+N10</f>
        <v>0</v>
      </c>
      <c r="O15" s="31" t="s">
        <v>1</v>
      </c>
      <c r="P15" s="31">
        <f>SQRT((K15+(L15+M15)/2))</f>
        <v>0</v>
      </c>
      <c r="Q15" s="31" t="e">
        <f>N15/G15</f>
        <v>#DIV/0!</v>
      </c>
      <c r="R15" s="31" t="e">
        <f>(Q15/H15/J15)</f>
        <v>#DIV/0!</v>
      </c>
      <c r="S15" s="31" t="s">
        <v>1</v>
      </c>
      <c r="T15" s="31" t="e">
        <f>P15/N15*R15</f>
        <v>#DIV/0!</v>
      </c>
      <c r="U15" s="31" t="e">
        <f>R15/60*1000</f>
        <v>#DIV/0!</v>
      </c>
      <c r="V15" s="31" t="s">
        <v>1</v>
      </c>
      <c r="W15" s="31" t="e">
        <f>T15/R15*U15</f>
        <v>#DIV/0!</v>
      </c>
      <c r="X15" s="31">
        <v>3225</v>
      </c>
    </row>
    <row r="16" spans="1:25" s="33" customFormat="1" x14ac:dyDescent="0.25">
      <c r="B16" s="33" t="s">
        <v>46</v>
      </c>
      <c r="G16" s="33">
        <f>G10</f>
        <v>0</v>
      </c>
      <c r="H16" s="33">
        <f>H10</f>
        <v>0</v>
      </c>
      <c r="I16" s="33">
        <v>5.0000000000000001E-3</v>
      </c>
      <c r="J16" s="33">
        <f>J11+J12+J13</f>
        <v>8.2000000000000003E-2</v>
      </c>
      <c r="K16" s="33">
        <f>K11+K12+K13</f>
        <v>0</v>
      </c>
      <c r="L16" s="33">
        <f>L11+L12+L13</f>
        <v>0</v>
      </c>
      <c r="M16" s="33">
        <f t="shared" ref="M16" si="10">M11+M12+M13</f>
        <v>0</v>
      </c>
      <c r="N16" s="33">
        <f>N11+N12+N13</f>
        <v>0</v>
      </c>
      <c r="O16" s="33" t="s">
        <v>1</v>
      </c>
      <c r="P16" s="33">
        <f t="shared" si="1"/>
        <v>0</v>
      </c>
      <c r="Q16" s="33" t="e">
        <f t="shared" si="2"/>
        <v>#DIV/0!</v>
      </c>
      <c r="R16" s="33" t="e">
        <f>(Q16/H16/J16)</f>
        <v>#DIV/0!</v>
      </c>
      <c r="S16" s="33" t="s">
        <v>1</v>
      </c>
      <c r="T16" s="33" t="e">
        <f t="shared" si="7"/>
        <v>#DIV/0!</v>
      </c>
      <c r="U16" s="33" t="e">
        <f t="shared" si="8"/>
        <v>#DIV/0!</v>
      </c>
      <c r="V16" s="33" t="s">
        <v>1</v>
      </c>
      <c r="W16" s="33" t="e">
        <f t="shared" si="9"/>
        <v>#DIV/0!</v>
      </c>
      <c r="X16" s="33">
        <v>3225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36"/>
  <sheetViews>
    <sheetView workbookViewId="0">
      <selection activeCell="H3" sqref="H3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89317/60</f>
        <v>1488.6166666666666</v>
      </c>
      <c r="H2" s="20">
        <v>1.34</v>
      </c>
      <c r="I2" s="20">
        <v>0</v>
      </c>
      <c r="J2" s="20">
        <v>2.1299999999999999E-2</v>
      </c>
      <c r="K2" s="20">
        <v>1063</v>
      </c>
      <c r="L2" s="20">
        <v>138</v>
      </c>
      <c r="M2" s="20">
        <v>139</v>
      </c>
      <c r="N2" s="20">
        <f t="shared" ref="N2:N13" si="0">K2-(L2+M2)/2</f>
        <v>924.5</v>
      </c>
      <c r="O2" s="20" t="s">
        <v>1</v>
      </c>
      <c r="P2" s="20">
        <f t="shared" ref="P2:P16" si="1">SQRT((K2+(L2+M2)/2))</f>
        <v>34.662660024874029</v>
      </c>
      <c r="Q2" s="20">
        <f t="shared" ref="Q2:Q16" si="2">N2/G2</f>
        <v>0.62104638534657464</v>
      </c>
      <c r="R2" s="20">
        <f>(Q2/H2/J2)</f>
        <v>21.759035293482398</v>
      </c>
      <c r="S2" s="20" t="s">
        <v>1</v>
      </c>
      <c r="T2" s="20">
        <f>P2/N2*R2</f>
        <v>0.81582048982932986</v>
      </c>
      <c r="U2" s="20">
        <f>R2/60*1000</f>
        <v>362.65058822470667</v>
      </c>
      <c r="V2" s="20" t="s">
        <v>1</v>
      </c>
      <c r="W2" s="20">
        <f>T2/R2*U2</f>
        <v>13.597008163822165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1488.6166666666666</v>
      </c>
      <c r="H3" s="21">
        <f>H2</f>
        <v>1.34</v>
      </c>
      <c r="I3" s="21">
        <v>0</v>
      </c>
      <c r="J3" s="21">
        <v>0.26</v>
      </c>
      <c r="K3" s="21">
        <v>144</v>
      </c>
      <c r="L3" s="21">
        <v>135</v>
      </c>
      <c r="M3" s="21">
        <v>135</v>
      </c>
      <c r="N3" s="21">
        <f t="shared" si="0"/>
        <v>9</v>
      </c>
      <c r="O3" s="21" t="s">
        <v>1</v>
      </c>
      <c r="P3" s="21">
        <f t="shared" si="1"/>
        <v>16.703293088490067</v>
      </c>
      <c r="Q3" s="21">
        <f t="shared" si="2"/>
        <v>6.0458815231143014E-3</v>
      </c>
      <c r="R3" s="21">
        <f>Q3/H3/J3</f>
        <v>1.7353276472773536E-2</v>
      </c>
      <c r="S3" s="21" t="s">
        <v>1</v>
      </c>
      <c r="T3" s="21">
        <f>P3/N3*R3</f>
        <v>3.220631810781506E-2</v>
      </c>
      <c r="U3" s="21">
        <f>R3/60*1000</f>
        <v>0.28922127454622559</v>
      </c>
      <c r="V3" s="21" t="s">
        <v>1</v>
      </c>
      <c r="W3" s="21">
        <f>T3/R3*U3</f>
        <v>0.53677196846358433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1488.6166666666666</v>
      </c>
      <c r="H4" s="19">
        <f>H2</f>
        <v>1.34</v>
      </c>
      <c r="I4" s="19"/>
      <c r="J4" s="19">
        <v>8.1000000000000003E-2</v>
      </c>
      <c r="K4" s="19">
        <v>846</v>
      </c>
      <c r="L4" s="19">
        <v>63</v>
      </c>
      <c r="M4" s="19">
        <v>64</v>
      </c>
      <c r="N4" s="19">
        <f t="shared" si="0"/>
        <v>782.5</v>
      </c>
      <c r="O4" s="19" t="s">
        <v>1</v>
      </c>
      <c r="P4" s="19">
        <f t="shared" si="1"/>
        <v>30.157917700000443</v>
      </c>
      <c r="Q4" s="19">
        <f t="shared" si="2"/>
        <v>0.52565581020410457</v>
      </c>
      <c r="R4" s="19">
        <f>(Q4/H4/J4)</f>
        <v>4.8429685848913264</v>
      </c>
      <c r="S4" s="19" t="s">
        <v>1</v>
      </c>
      <c r="T4" s="19">
        <f t="shared" ref="T4:T6" si="3">P4/N4*R4</f>
        <v>0.18665028499276706</v>
      </c>
      <c r="U4" s="19">
        <f t="shared" ref="U4:U6" si="4">R4/60*1000</f>
        <v>80.716143081522119</v>
      </c>
      <c r="V4" s="19" t="s">
        <v>1</v>
      </c>
      <c r="W4" s="19">
        <f t="shared" ref="W4:W6" si="5">T4/R4*U4</f>
        <v>3.1108380832127849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1488.6166666666666</v>
      </c>
      <c r="H5" s="19">
        <f>H2</f>
        <v>1.34</v>
      </c>
      <c r="I5" s="19">
        <v>2E-3</v>
      </c>
      <c r="J5" s="19">
        <v>0.13600000000000001</v>
      </c>
      <c r="K5" s="19">
        <v>1394</v>
      </c>
      <c r="L5" s="19">
        <v>60</v>
      </c>
      <c r="M5" s="19">
        <v>67</v>
      </c>
      <c r="N5" s="19">
        <f t="shared" si="0"/>
        <v>1330.5</v>
      </c>
      <c r="O5" s="19" t="s">
        <v>1</v>
      </c>
      <c r="P5" s="19">
        <f t="shared" si="1"/>
        <v>38.177218337642152</v>
      </c>
      <c r="Q5" s="19">
        <f t="shared" si="2"/>
        <v>0.89378281850039754</v>
      </c>
      <c r="R5" s="19">
        <f>(Q5/H5/J5)</f>
        <v>4.9044272305772472</v>
      </c>
      <c r="S5" s="19" t="s">
        <v>1</v>
      </c>
      <c r="T5" s="19">
        <f t="shared" si="3"/>
        <v>0.14072708696191297</v>
      </c>
      <c r="U5" s="19">
        <f t="shared" si="4"/>
        <v>81.740453842954111</v>
      </c>
      <c r="V5" s="19" t="s">
        <v>1</v>
      </c>
      <c r="W5" s="19">
        <f t="shared" si="5"/>
        <v>2.3454514493652159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1488.6166666666666</v>
      </c>
      <c r="H6" s="19">
        <f>H2</f>
        <v>1.34</v>
      </c>
      <c r="I6" s="19">
        <v>2E-3</v>
      </c>
      <c r="J6" s="19">
        <v>4.48E-2</v>
      </c>
      <c r="K6" s="19">
        <v>444</v>
      </c>
      <c r="L6" s="19">
        <v>36</v>
      </c>
      <c r="M6" s="19">
        <v>41</v>
      </c>
      <c r="N6" s="19">
        <f t="shared" si="0"/>
        <v>405.5</v>
      </c>
      <c r="O6" s="19" t="s">
        <v>1</v>
      </c>
      <c r="P6" s="19">
        <f t="shared" si="1"/>
        <v>21.965882636488796</v>
      </c>
      <c r="Q6" s="19">
        <f t="shared" si="2"/>
        <v>0.27240055084698322</v>
      </c>
      <c r="R6" s="19">
        <f>(Q6/H6/J6)</f>
        <v>4.537589133245322</v>
      </c>
      <c r="S6" s="19" t="s">
        <v>1</v>
      </c>
      <c r="T6" s="19">
        <f t="shared" si="3"/>
        <v>0.24580061739450965</v>
      </c>
      <c r="U6" s="19">
        <f t="shared" si="4"/>
        <v>75.626485554088703</v>
      </c>
      <c r="V6" s="19" t="s">
        <v>1</v>
      </c>
      <c r="W6" s="19">
        <f t="shared" si="5"/>
        <v>4.0966769565751608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1488.6166666666666</v>
      </c>
      <c r="H7" s="23">
        <f>H2</f>
        <v>1.34</v>
      </c>
      <c r="I7" s="23">
        <v>1E-3</v>
      </c>
      <c r="J7" s="23">
        <v>0.19</v>
      </c>
      <c r="K7" s="23">
        <v>5212</v>
      </c>
      <c r="L7" s="23">
        <v>53</v>
      </c>
      <c r="M7" s="23">
        <v>22</v>
      </c>
      <c r="N7" s="23">
        <f t="shared" si="0"/>
        <v>5174.5</v>
      </c>
      <c r="O7" s="23" t="s">
        <v>1</v>
      </c>
      <c r="P7" s="23">
        <f t="shared" si="1"/>
        <v>72.453433320995913</v>
      </c>
      <c r="Q7" s="23">
        <f t="shared" si="2"/>
        <v>3.4760459934838837</v>
      </c>
      <c r="R7" s="23">
        <f>Q7/H7/J7</f>
        <v>13.652969338114232</v>
      </c>
      <c r="S7" s="23" t="s">
        <v>1</v>
      </c>
      <c r="T7" s="23">
        <f>P7/N7*R7</f>
        <v>0.19116909915405569</v>
      </c>
      <c r="U7" s="23">
        <f>R7/60*1000</f>
        <v>227.54948896857056</v>
      </c>
      <c r="V7" s="23" t="s">
        <v>1</v>
      </c>
      <c r="W7" s="23">
        <f>T7/R7*U7</f>
        <v>3.1861516525675952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1488.6166666666666</v>
      </c>
      <c r="H8" s="25">
        <f>H2</f>
        <v>1.34</v>
      </c>
      <c r="I8" s="25">
        <v>4.0000000000000001E-3</v>
      </c>
      <c r="J8" s="25">
        <v>1.2500000000000001E-2</v>
      </c>
      <c r="K8" s="25">
        <v>1370</v>
      </c>
      <c r="L8" s="25">
        <v>19</v>
      </c>
      <c r="M8" s="25">
        <v>15</v>
      </c>
      <c r="N8" s="25">
        <f t="shared" si="0"/>
        <v>1353</v>
      </c>
      <c r="O8" s="25" t="s">
        <v>1</v>
      </c>
      <c r="P8" s="25">
        <f t="shared" si="1"/>
        <v>37.242448899072144</v>
      </c>
      <c r="Q8" s="25">
        <f t="shared" si="2"/>
        <v>0.90889752230818333</v>
      </c>
      <c r="R8" s="25">
        <f>Q8/H8/J8</f>
        <v>54.262538645264669</v>
      </c>
      <c r="S8" s="25" t="s">
        <v>1</v>
      </c>
      <c r="T8" s="25">
        <f>P8/N8*R8</f>
        <v>1.4936214505766423</v>
      </c>
      <c r="U8" s="25">
        <f>R8/60*1000</f>
        <v>904.37564408774449</v>
      </c>
      <c r="V8" s="25" t="s">
        <v>1</v>
      </c>
      <c r="W8" s="25">
        <f>T8/R8*U8</f>
        <v>24.893690842944036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1488.6166666666666</v>
      </c>
      <c r="H9" s="30">
        <f>H2</f>
        <v>1.34</v>
      </c>
      <c r="J9" s="30">
        <v>0.19</v>
      </c>
      <c r="K9" s="30">
        <v>1484</v>
      </c>
      <c r="L9" s="30">
        <v>94</v>
      </c>
      <c r="M9" s="30">
        <v>89</v>
      </c>
      <c r="N9" s="30">
        <f t="shared" si="0"/>
        <v>1392.5</v>
      </c>
      <c r="P9" s="30">
        <f t="shared" si="1"/>
        <v>39.692568573978683</v>
      </c>
      <c r="Q9" s="30">
        <f t="shared" si="2"/>
        <v>0.93543222454851827</v>
      </c>
      <c r="R9" s="30">
        <f t="shared" ref="R9:R13" si="6">Q9/H9/J9</f>
        <v>3.6741249982267017</v>
      </c>
      <c r="S9" s="30" t="s">
        <v>1</v>
      </c>
      <c r="T9" s="30">
        <f t="shared" ref="T9:T16" si="7">P9/N9*R9</f>
        <v>0.10472923406928736</v>
      </c>
      <c r="U9" s="30">
        <f t="shared" ref="U9:U16" si="8">R9/60*1000</f>
        <v>61.235416637111697</v>
      </c>
      <c r="V9" s="30" t="s">
        <v>1</v>
      </c>
      <c r="W9" s="30">
        <f t="shared" ref="W9:W16" si="9">T9/R9*U9</f>
        <v>1.7454872344881227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1488.6166666666666</v>
      </c>
      <c r="H10" s="30">
        <f>H2</f>
        <v>1.34</v>
      </c>
      <c r="J10" s="30">
        <v>2.5000000000000001E-2</v>
      </c>
      <c r="K10" s="30">
        <v>230</v>
      </c>
      <c r="L10" s="30">
        <v>33</v>
      </c>
      <c r="M10" s="30">
        <v>35</v>
      </c>
      <c r="N10" s="30">
        <f t="shared" si="0"/>
        <v>196</v>
      </c>
      <c r="P10" s="30">
        <f t="shared" si="1"/>
        <v>16.248076809271922</v>
      </c>
      <c r="Q10" s="30">
        <f t="shared" si="2"/>
        <v>0.1316658642811559</v>
      </c>
      <c r="R10" s="30">
        <f t="shared" si="6"/>
        <v>3.9303243069001756</v>
      </c>
      <c r="S10" s="30" t="s">
        <v>1</v>
      </c>
      <c r="T10" s="30">
        <f t="shared" si="7"/>
        <v>0.32581740420338001</v>
      </c>
      <c r="U10" s="30">
        <f t="shared" si="8"/>
        <v>65.50540511500293</v>
      </c>
      <c r="V10" s="30" t="s">
        <v>1</v>
      </c>
      <c r="W10" s="30">
        <f t="shared" si="9"/>
        <v>5.4302900700563335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1488.6166666666666</v>
      </c>
      <c r="H11" s="32">
        <f>H2</f>
        <v>1.34</v>
      </c>
      <c r="J11" s="32">
        <v>3.2000000000000001E-2</v>
      </c>
      <c r="K11" s="32">
        <v>251</v>
      </c>
      <c r="L11" s="32">
        <v>64</v>
      </c>
      <c r="M11" s="32">
        <v>58</v>
      </c>
      <c r="N11" s="32">
        <f t="shared" si="0"/>
        <v>190</v>
      </c>
      <c r="P11" s="32">
        <f t="shared" si="1"/>
        <v>17.663521732655695</v>
      </c>
      <c r="Q11" s="32">
        <f t="shared" si="2"/>
        <v>0.12763527659907969</v>
      </c>
      <c r="R11" s="32">
        <f t="shared" si="6"/>
        <v>2.9765689505382391</v>
      </c>
      <c r="S11" s="32" t="s">
        <v>1</v>
      </c>
      <c r="T11" s="32">
        <f t="shared" si="7"/>
        <v>0.27671942287673867</v>
      </c>
      <c r="U11" s="32">
        <f t="shared" si="8"/>
        <v>49.60948250897065</v>
      </c>
      <c r="V11" s="32" t="s">
        <v>1</v>
      </c>
      <c r="W11" s="32">
        <f t="shared" si="9"/>
        <v>4.6119903812789778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1488.6166666666666</v>
      </c>
      <c r="H12" s="32">
        <f>H2</f>
        <v>1.34</v>
      </c>
      <c r="J12" s="32">
        <v>3.1E-2</v>
      </c>
      <c r="K12" s="32">
        <v>223</v>
      </c>
      <c r="L12" s="32">
        <v>28</v>
      </c>
      <c r="M12" s="32">
        <v>24</v>
      </c>
      <c r="N12" s="32">
        <f t="shared" si="0"/>
        <v>197</v>
      </c>
      <c r="P12" s="32">
        <f t="shared" si="1"/>
        <v>15.779733838059499</v>
      </c>
      <c r="Q12" s="32">
        <f t="shared" si="2"/>
        <v>0.13233762889483525</v>
      </c>
      <c r="R12" s="32">
        <f t="shared" si="6"/>
        <v>3.1857878886575648</v>
      </c>
      <c r="S12" s="32" t="s">
        <v>1</v>
      </c>
      <c r="T12" s="32">
        <f t="shared" si="7"/>
        <v>0.25518215709406039</v>
      </c>
      <c r="U12" s="32">
        <f t="shared" si="8"/>
        <v>53.096464810959411</v>
      </c>
      <c r="V12" s="32" t="s">
        <v>1</v>
      </c>
      <c r="W12" s="32">
        <f t="shared" si="9"/>
        <v>4.2530359515676732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1488.6166666666666</v>
      </c>
      <c r="H13" s="32">
        <f>H2</f>
        <v>1.34</v>
      </c>
      <c r="J13" s="32">
        <v>1.9E-2</v>
      </c>
      <c r="K13" s="32">
        <v>119</v>
      </c>
      <c r="L13" s="32">
        <v>27</v>
      </c>
      <c r="M13" s="32">
        <v>24</v>
      </c>
      <c r="N13" s="32">
        <f t="shared" si="0"/>
        <v>93.5</v>
      </c>
      <c r="P13" s="32">
        <f t="shared" si="1"/>
        <v>12.020815280171307</v>
      </c>
      <c r="Q13" s="32">
        <f t="shared" si="2"/>
        <v>6.2809991379020796E-2</v>
      </c>
      <c r="R13" s="32">
        <f t="shared" si="6"/>
        <v>2.467006731304823</v>
      </c>
      <c r="S13" s="32" t="s">
        <v>1</v>
      </c>
      <c r="T13" s="32">
        <f t="shared" si="7"/>
        <v>0.31717039798881802</v>
      </c>
      <c r="U13" s="32">
        <f t="shared" si="8"/>
        <v>41.116778855080383</v>
      </c>
      <c r="V13" s="32" t="s">
        <v>1</v>
      </c>
      <c r="W13" s="32">
        <f t="shared" si="9"/>
        <v>5.2861732998136333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1488.6166666666666</v>
      </c>
      <c r="H14" s="22">
        <f>H2</f>
        <v>1.34</v>
      </c>
      <c r="I14" s="22">
        <v>5.0000000000000001E-3</v>
      </c>
      <c r="J14" s="22">
        <f>J4+J5+J6</f>
        <v>0.26180000000000003</v>
      </c>
      <c r="K14" s="22">
        <f>K4+K5+K6</f>
        <v>2684</v>
      </c>
      <c r="L14" s="22">
        <f>L4+L5+L6</f>
        <v>159</v>
      </c>
      <c r="M14" s="22">
        <f>M4+M5+M6</f>
        <v>172</v>
      </c>
      <c r="N14" s="22">
        <f>N4+N5+N6</f>
        <v>2518.5</v>
      </c>
      <c r="O14" s="22" t="s">
        <v>1</v>
      </c>
      <c r="P14" s="22">
        <f>SQRT((K14+(L14+M14)/2))</f>
        <v>53.380708125689004</v>
      </c>
      <c r="Q14" s="22">
        <f>N14/G14</f>
        <v>1.6918391795514853</v>
      </c>
      <c r="R14" s="22">
        <f>(Q14/H14/J14)</f>
        <v>4.8226377078078428</v>
      </c>
      <c r="S14" s="22" t="s">
        <v>1</v>
      </c>
      <c r="T14" s="22">
        <f>P14/N14*R14</f>
        <v>0.10221791378853774</v>
      </c>
      <c r="U14" s="22">
        <f>R14/60*1000</f>
        <v>80.377295130130719</v>
      </c>
      <c r="V14" s="22" t="s">
        <v>1</v>
      </c>
      <c r="W14" s="22">
        <f>T14/R14*U14</f>
        <v>1.7036318964756292</v>
      </c>
      <c r="X14" s="22"/>
    </row>
    <row r="15" spans="1:25" s="31" customFormat="1" x14ac:dyDescent="0.25">
      <c r="B15" s="31" t="s">
        <v>44</v>
      </c>
      <c r="G15" s="31">
        <f>G14</f>
        <v>1488.6166666666666</v>
      </c>
      <c r="H15" s="31">
        <f>H14</f>
        <v>1.34</v>
      </c>
      <c r="I15" s="31">
        <v>5.0000000000000001E-3</v>
      </c>
      <c r="J15" s="31">
        <f>J9+J10</f>
        <v>0.215</v>
      </c>
      <c r="K15" s="31">
        <f>K9+K10</f>
        <v>1714</v>
      </c>
      <c r="L15" s="31">
        <f>L9+L10</f>
        <v>127</v>
      </c>
      <c r="M15" s="31">
        <f>M9+M10</f>
        <v>124</v>
      </c>
      <c r="N15" s="31">
        <f>N9+N10</f>
        <v>1588.5</v>
      </c>
      <c r="O15" s="31" t="s">
        <v>1</v>
      </c>
      <c r="P15" s="31">
        <f>SQRT((K15+(L15+M15)/2))</f>
        <v>42.889392628014683</v>
      </c>
      <c r="Q15" s="31">
        <f>N15/G15</f>
        <v>1.0670980888296742</v>
      </c>
      <c r="R15" s="31">
        <f>(Q15/H15/J15)</f>
        <v>3.7039156155143149</v>
      </c>
      <c r="S15" s="31" t="s">
        <v>1</v>
      </c>
      <c r="T15" s="31">
        <f>P15/N15*R15</f>
        <v>0.10000547125894123</v>
      </c>
      <c r="U15" s="31">
        <f>R15/60*1000</f>
        <v>61.731926925238582</v>
      </c>
      <c r="V15" s="31" t="s">
        <v>1</v>
      </c>
      <c r="W15" s="31">
        <f>T15/R15*U15</f>
        <v>1.6667578543156873</v>
      </c>
      <c r="X15" s="31">
        <v>3225</v>
      </c>
    </row>
    <row r="16" spans="1:25" s="33" customFormat="1" x14ac:dyDescent="0.25">
      <c r="B16" s="33" t="s">
        <v>46</v>
      </c>
      <c r="G16" s="33">
        <f>G10</f>
        <v>1488.6166666666666</v>
      </c>
      <c r="H16" s="33">
        <f>H10</f>
        <v>1.34</v>
      </c>
      <c r="I16" s="33">
        <v>5.0000000000000001E-3</v>
      </c>
      <c r="J16" s="33">
        <f>J11+J12+J13</f>
        <v>8.2000000000000003E-2</v>
      </c>
      <c r="K16" s="33">
        <f>K11+K12+K13</f>
        <v>593</v>
      </c>
      <c r="L16" s="33">
        <f>L11+L12+L13</f>
        <v>119</v>
      </c>
      <c r="M16" s="33">
        <f t="shared" ref="M16" si="10">M11+M12+M13</f>
        <v>106</v>
      </c>
      <c r="N16" s="33">
        <f>N11+N12+N13</f>
        <v>480.5</v>
      </c>
      <c r="O16" s="33" t="s">
        <v>1</v>
      </c>
      <c r="P16" s="33">
        <f t="shared" si="1"/>
        <v>26.56124997058685</v>
      </c>
      <c r="Q16" s="33">
        <f t="shared" si="2"/>
        <v>0.32278289687293577</v>
      </c>
      <c r="R16" s="33">
        <f>(Q16/H16/J16)</f>
        <v>2.9375946202487779</v>
      </c>
      <c r="S16" s="33" t="s">
        <v>1</v>
      </c>
      <c r="T16" s="33">
        <f t="shared" si="7"/>
        <v>0.16238540066738594</v>
      </c>
      <c r="U16" s="33">
        <f t="shared" si="8"/>
        <v>48.959910337479627</v>
      </c>
      <c r="V16" s="33" t="s">
        <v>1</v>
      </c>
      <c r="W16" s="33">
        <f t="shared" si="9"/>
        <v>2.7064233444564318</v>
      </c>
      <c r="X16" s="33">
        <v>3225</v>
      </c>
    </row>
    <row r="18" spans="1:7" x14ac:dyDescent="0.25">
      <c r="A18" t="s">
        <v>136</v>
      </c>
      <c r="B18" t="s">
        <v>137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 t="s">
        <v>138</v>
      </c>
      <c r="D21">
        <v>138</v>
      </c>
      <c r="E21">
        <v>139</v>
      </c>
      <c r="F21">
        <v>938</v>
      </c>
      <c r="G21">
        <v>32.6</v>
      </c>
    </row>
    <row r="22" spans="1:7" x14ac:dyDescent="0.25">
      <c r="A22" t="s">
        <v>61</v>
      </c>
      <c r="B22" t="s">
        <v>62</v>
      </c>
      <c r="C22">
        <v>144</v>
      </c>
      <c r="D22">
        <v>135</v>
      </c>
      <c r="E22">
        <v>135</v>
      </c>
      <c r="F22">
        <v>24</v>
      </c>
      <c r="G22">
        <v>12</v>
      </c>
    </row>
    <row r="23" spans="1:7" x14ac:dyDescent="0.25">
      <c r="A23" t="s">
        <v>63</v>
      </c>
      <c r="B23" t="s">
        <v>64</v>
      </c>
      <c r="C23">
        <v>846</v>
      </c>
      <c r="D23">
        <v>63</v>
      </c>
      <c r="E23">
        <v>64</v>
      </c>
      <c r="F23">
        <v>787</v>
      </c>
      <c r="G23">
        <v>29.09</v>
      </c>
    </row>
    <row r="24" spans="1:7" x14ac:dyDescent="0.25">
      <c r="A24" t="s">
        <v>63</v>
      </c>
      <c r="B24" t="s">
        <v>65</v>
      </c>
      <c r="C24" t="s">
        <v>139</v>
      </c>
      <c r="D24">
        <v>60</v>
      </c>
      <c r="E24">
        <v>67</v>
      </c>
      <c r="F24" t="s">
        <v>140</v>
      </c>
      <c r="G24">
        <v>37.36</v>
      </c>
    </row>
    <row r="25" spans="1:7" x14ac:dyDescent="0.25">
      <c r="A25" t="s">
        <v>66</v>
      </c>
      <c r="B25" t="s">
        <v>67</v>
      </c>
      <c r="C25">
        <v>444</v>
      </c>
      <c r="D25">
        <v>36</v>
      </c>
      <c r="E25">
        <v>41</v>
      </c>
      <c r="F25">
        <v>407</v>
      </c>
      <c r="G25">
        <v>21.07</v>
      </c>
    </row>
    <row r="26" spans="1:7" x14ac:dyDescent="0.25">
      <c r="A26" t="s">
        <v>68</v>
      </c>
      <c r="B26" t="s">
        <v>69</v>
      </c>
      <c r="C26" t="s">
        <v>141</v>
      </c>
      <c r="D26">
        <v>53</v>
      </c>
      <c r="E26">
        <v>22</v>
      </c>
      <c r="F26" t="s">
        <v>142</v>
      </c>
      <c r="G26">
        <v>72.19</v>
      </c>
    </row>
    <row r="27" spans="1:7" x14ac:dyDescent="0.25">
      <c r="A27" t="s">
        <v>68</v>
      </c>
      <c r="B27" t="s">
        <v>91</v>
      </c>
      <c r="C27" t="s">
        <v>143</v>
      </c>
      <c r="D27">
        <v>19</v>
      </c>
      <c r="E27">
        <v>15</v>
      </c>
      <c r="F27" t="s">
        <v>144</v>
      </c>
      <c r="G27">
        <v>37.01</v>
      </c>
    </row>
    <row r="28" spans="1:7" x14ac:dyDescent="0.25">
      <c r="A28" t="s">
        <v>68</v>
      </c>
      <c r="B28" t="s">
        <v>71</v>
      </c>
      <c r="C28">
        <v>99</v>
      </c>
      <c r="D28">
        <v>19</v>
      </c>
      <c r="E28">
        <v>25</v>
      </c>
      <c r="F28">
        <v>78</v>
      </c>
      <c r="G28">
        <v>9.9499999999999993</v>
      </c>
    </row>
    <row r="29" spans="1:7" x14ac:dyDescent="0.25">
      <c r="A29" t="s">
        <v>68</v>
      </c>
      <c r="B29">
        <v>1764</v>
      </c>
      <c r="C29">
        <v>10</v>
      </c>
      <c r="D29">
        <v>67</v>
      </c>
      <c r="E29">
        <v>4</v>
      </c>
      <c r="F29">
        <v>-24</v>
      </c>
      <c r="G29">
        <v>3.16</v>
      </c>
    </row>
    <row r="30" spans="1:7" x14ac:dyDescent="0.25">
      <c r="A30" t="s">
        <v>68</v>
      </c>
      <c r="B30" t="s">
        <v>72</v>
      </c>
      <c r="C30">
        <v>339</v>
      </c>
      <c r="D30">
        <v>161</v>
      </c>
      <c r="E30">
        <v>156</v>
      </c>
      <c r="F30">
        <v>196</v>
      </c>
      <c r="G30">
        <v>18.41</v>
      </c>
    </row>
    <row r="31" spans="1:7" x14ac:dyDescent="0.25">
      <c r="A31" t="s">
        <v>68</v>
      </c>
      <c r="B31" t="s">
        <v>73</v>
      </c>
      <c r="C31">
        <v>473</v>
      </c>
      <c r="D31">
        <v>102</v>
      </c>
      <c r="E31">
        <v>107</v>
      </c>
      <c r="F31">
        <v>380</v>
      </c>
      <c r="G31">
        <v>21.75</v>
      </c>
    </row>
    <row r="32" spans="1:7" x14ac:dyDescent="0.25">
      <c r="A32" t="s">
        <v>68</v>
      </c>
      <c r="B32" t="s">
        <v>74</v>
      </c>
      <c r="C32" t="s">
        <v>145</v>
      </c>
      <c r="D32">
        <v>94</v>
      </c>
      <c r="E32">
        <v>89</v>
      </c>
      <c r="F32" t="s">
        <v>146</v>
      </c>
      <c r="G32">
        <v>38.520000000000003</v>
      </c>
    </row>
    <row r="33" spans="1:7" x14ac:dyDescent="0.25">
      <c r="A33" t="s">
        <v>68</v>
      </c>
      <c r="B33" t="s">
        <v>99</v>
      </c>
      <c r="C33">
        <v>230</v>
      </c>
      <c r="D33">
        <v>33</v>
      </c>
      <c r="E33">
        <v>35</v>
      </c>
      <c r="F33">
        <v>198</v>
      </c>
      <c r="G33">
        <v>15.17</v>
      </c>
    </row>
    <row r="34" spans="1:7" x14ac:dyDescent="0.25">
      <c r="A34" t="s">
        <v>68</v>
      </c>
      <c r="B34" t="s">
        <v>76</v>
      </c>
      <c r="C34">
        <v>251</v>
      </c>
      <c r="D34">
        <v>64</v>
      </c>
      <c r="E34">
        <v>58</v>
      </c>
      <c r="F34">
        <v>195</v>
      </c>
      <c r="G34">
        <v>15.84</v>
      </c>
    </row>
    <row r="35" spans="1:7" x14ac:dyDescent="0.25">
      <c r="A35" t="s">
        <v>68</v>
      </c>
      <c r="B35" t="s">
        <v>77</v>
      </c>
      <c r="C35">
        <v>223</v>
      </c>
      <c r="D35">
        <v>28</v>
      </c>
      <c r="E35">
        <v>24</v>
      </c>
      <c r="F35">
        <v>198</v>
      </c>
      <c r="G35">
        <v>14.93</v>
      </c>
    </row>
    <row r="36" spans="1:7" x14ac:dyDescent="0.25">
      <c r="A36" t="s">
        <v>68</v>
      </c>
      <c r="B36" t="s">
        <v>78</v>
      </c>
      <c r="C36">
        <v>119</v>
      </c>
      <c r="D36">
        <v>27</v>
      </c>
      <c r="E36">
        <v>24</v>
      </c>
      <c r="F36">
        <v>94</v>
      </c>
      <c r="G36">
        <v>10.91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36"/>
  <sheetViews>
    <sheetView workbookViewId="0">
      <selection activeCell="A7" sqref="A7:XFD7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83423/60</f>
        <v>1390.3833333333334</v>
      </c>
      <c r="H2" s="20">
        <v>1.3</v>
      </c>
      <c r="I2" s="20">
        <v>0</v>
      </c>
      <c r="J2" s="20">
        <v>2.1299999999999999E-2</v>
      </c>
      <c r="K2" s="20">
        <v>1289</v>
      </c>
      <c r="L2" s="20">
        <v>226</v>
      </c>
      <c r="M2" s="20">
        <v>202</v>
      </c>
      <c r="N2" s="20">
        <f t="shared" ref="N2:N13" si="0">K2-(L2+M2)/2</f>
        <v>1075</v>
      </c>
      <c r="O2" s="20" t="s">
        <v>1</v>
      </c>
      <c r="P2" s="20">
        <f t="shared" ref="P2:P16" si="1">SQRT((K2+(L2+M2)/2))</f>
        <v>38.768543949960254</v>
      </c>
      <c r="Q2" s="20">
        <f t="shared" ref="Q2:Q16" si="2">N2/G2</f>
        <v>0.77316807115543673</v>
      </c>
      <c r="R2" s="20">
        <f>(Q2/H2/J2)</f>
        <v>27.922284982139281</v>
      </c>
      <c r="S2" s="20" t="s">
        <v>1</v>
      </c>
      <c r="T2" s="20">
        <f>P2/N2*R2</f>
        <v>1.0069826348961692</v>
      </c>
      <c r="U2" s="20">
        <f>R2/60*1000</f>
        <v>465.37141636898804</v>
      </c>
      <c r="V2" s="20" t="s">
        <v>1</v>
      </c>
      <c r="W2" s="20">
        <f>T2/R2*U2</f>
        <v>16.783043914936155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1390.3833333333334</v>
      </c>
      <c r="H3" s="21">
        <f>H2</f>
        <v>1.3</v>
      </c>
      <c r="I3" s="21">
        <v>0</v>
      </c>
      <c r="J3" s="21">
        <v>0.26</v>
      </c>
      <c r="K3" s="21">
        <v>213</v>
      </c>
      <c r="L3" s="21">
        <v>194</v>
      </c>
      <c r="M3" s="21">
        <v>194</v>
      </c>
      <c r="N3" s="21">
        <f t="shared" si="0"/>
        <v>19</v>
      </c>
      <c r="O3" s="21" t="s">
        <v>1</v>
      </c>
      <c r="P3" s="21">
        <f t="shared" si="1"/>
        <v>20.174241001832016</v>
      </c>
      <c r="Q3" s="21">
        <f t="shared" si="2"/>
        <v>1.3665296141351905E-2</v>
      </c>
      <c r="R3" s="21">
        <f>Q3/H3/J3</f>
        <v>4.042987024068611E-2</v>
      </c>
      <c r="S3" s="21" t="s">
        <v>1</v>
      </c>
      <c r="T3" s="21">
        <f>P3/N3*R3</f>
        <v>4.2928523468863042E-2</v>
      </c>
      <c r="U3" s="21">
        <f>R3/60*1000</f>
        <v>0.67383117067810183</v>
      </c>
      <c r="V3" s="21" t="s">
        <v>1</v>
      </c>
      <c r="W3" s="21">
        <f>T3/R3*U3</f>
        <v>0.7154753911477173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1390.3833333333334</v>
      </c>
      <c r="H4" s="19">
        <f>H2</f>
        <v>1.3</v>
      </c>
      <c r="I4" s="19"/>
      <c r="J4" s="19">
        <v>8.1000000000000003E-2</v>
      </c>
      <c r="K4" s="19">
        <v>846</v>
      </c>
      <c r="L4" s="19">
        <v>139</v>
      </c>
      <c r="M4" s="19">
        <v>157</v>
      </c>
      <c r="N4" s="19">
        <f t="shared" si="0"/>
        <v>698</v>
      </c>
      <c r="O4" s="19" t="s">
        <v>1</v>
      </c>
      <c r="P4" s="19">
        <f t="shared" si="1"/>
        <v>31.527765540868891</v>
      </c>
      <c r="Q4" s="19">
        <f t="shared" si="2"/>
        <v>0.5020198266665068</v>
      </c>
      <c r="R4" s="19">
        <f>(Q4/H4/J4)</f>
        <v>4.7675197214293137</v>
      </c>
      <c r="S4" s="19" t="s">
        <v>1</v>
      </c>
      <c r="T4" s="19">
        <f t="shared" ref="T4:T6" si="3">P4/N4*R4</f>
        <v>0.21534275643079079</v>
      </c>
      <c r="U4" s="19">
        <f t="shared" ref="U4:U6" si="4">R4/60*1000</f>
        <v>79.458662023821887</v>
      </c>
      <c r="V4" s="19" t="s">
        <v>1</v>
      </c>
      <c r="W4" s="19">
        <f t="shared" ref="W4:W6" si="5">T4/R4*U4</f>
        <v>3.5890459405131798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1390.3833333333334</v>
      </c>
      <c r="H5" s="19">
        <f>H2</f>
        <v>1.3</v>
      </c>
      <c r="I5" s="19">
        <v>2E-3</v>
      </c>
      <c r="J5" s="19">
        <v>0.13600000000000001</v>
      </c>
      <c r="K5" s="19">
        <v>1425</v>
      </c>
      <c r="L5" s="19">
        <v>166</v>
      </c>
      <c r="M5" s="19">
        <v>146</v>
      </c>
      <c r="N5" s="19">
        <f t="shared" si="0"/>
        <v>1269</v>
      </c>
      <c r="O5" s="19" t="s">
        <v>1</v>
      </c>
      <c r="P5" s="19">
        <f t="shared" si="1"/>
        <v>39.761790704142086</v>
      </c>
      <c r="Q5" s="19">
        <f t="shared" si="2"/>
        <v>0.91269793701976665</v>
      </c>
      <c r="R5" s="19">
        <f>(Q5/H5/J5)</f>
        <v>5.1623186483018468</v>
      </c>
      <c r="S5" s="19" t="s">
        <v>1</v>
      </c>
      <c r="T5" s="19">
        <f t="shared" si="3"/>
        <v>0.16175179956017943</v>
      </c>
      <c r="U5" s="19">
        <f t="shared" si="4"/>
        <v>86.038644138364106</v>
      </c>
      <c r="V5" s="19" t="s">
        <v>1</v>
      </c>
      <c r="W5" s="19">
        <f t="shared" si="5"/>
        <v>2.6958633260029901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1390.3833333333334</v>
      </c>
      <c r="H6" s="19">
        <f>H2</f>
        <v>1.3</v>
      </c>
      <c r="I6" s="19">
        <v>2E-3</v>
      </c>
      <c r="J6" s="19">
        <v>4.48E-2</v>
      </c>
      <c r="K6" s="19">
        <v>439</v>
      </c>
      <c r="L6" s="19">
        <v>53</v>
      </c>
      <c r="M6" s="19">
        <v>54</v>
      </c>
      <c r="N6" s="19">
        <f t="shared" si="0"/>
        <v>385.5</v>
      </c>
      <c r="O6" s="19" t="s">
        <v>1</v>
      </c>
      <c r="P6" s="19">
        <f t="shared" si="1"/>
        <v>22.192341021172147</v>
      </c>
      <c r="Q6" s="19">
        <f t="shared" si="2"/>
        <v>0.27726166644690309</v>
      </c>
      <c r="R6" s="19">
        <f>(Q6/H6/J6)</f>
        <v>4.760674217838309</v>
      </c>
      <c r="S6" s="19" t="s">
        <v>1</v>
      </c>
      <c r="T6" s="19">
        <f t="shared" si="3"/>
        <v>0.27406097466399415</v>
      </c>
      <c r="U6" s="19">
        <f t="shared" si="4"/>
        <v>79.344570297305154</v>
      </c>
      <c r="V6" s="19" t="s">
        <v>1</v>
      </c>
      <c r="W6" s="19">
        <f t="shared" si="5"/>
        <v>4.5676829110665693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1390.3833333333334</v>
      </c>
      <c r="H7" s="23">
        <f>H2</f>
        <v>1.3</v>
      </c>
      <c r="I7" s="23">
        <v>1E-3</v>
      </c>
      <c r="J7" s="23">
        <v>0.19</v>
      </c>
      <c r="K7" s="23">
        <v>20547</v>
      </c>
      <c r="L7" s="23">
        <v>100</v>
      </c>
      <c r="M7" s="23">
        <v>24</v>
      </c>
      <c r="N7" s="23">
        <f t="shared" si="0"/>
        <v>20485</v>
      </c>
      <c r="O7" s="23" t="s">
        <v>1</v>
      </c>
      <c r="P7" s="23">
        <f t="shared" si="1"/>
        <v>143.55835050598765</v>
      </c>
      <c r="Q7" s="23">
        <f t="shared" si="2"/>
        <v>14.73334691871546</v>
      </c>
      <c r="R7" s="23">
        <f>Q7/H7/J7</f>
        <v>59.649177808564609</v>
      </c>
      <c r="S7" s="23" t="s">
        <v>1</v>
      </c>
      <c r="T7" s="23">
        <f>P7/N7*R7</f>
        <v>0.41801989627707586</v>
      </c>
      <c r="U7" s="23">
        <f>R7/60*1000</f>
        <v>994.15296347607682</v>
      </c>
      <c r="V7" s="23" t="s">
        <v>1</v>
      </c>
      <c r="W7" s="23">
        <f>T7/R7*U7</f>
        <v>6.9669982712845977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1390.3833333333334</v>
      </c>
      <c r="H8" s="25">
        <f>H2</f>
        <v>1.3</v>
      </c>
      <c r="I8" s="25">
        <v>4.0000000000000001E-3</v>
      </c>
      <c r="J8" s="25">
        <v>1.2500000000000001E-2</v>
      </c>
      <c r="K8" s="25">
        <v>1137</v>
      </c>
      <c r="L8" s="25">
        <v>21</v>
      </c>
      <c r="M8" s="25">
        <v>10</v>
      </c>
      <c r="N8" s="25">
        <f t="shared" si="0"/>
        <v>1121.5</v>
      </c>
      <c r="O8" s="25" t="s">
        <v>1</v>
      </c>
      <c r="P8" s="25">
        <f t="shared" si="1"/>
        <v>33.948490393535913</v>
      </c>
      <c r="Q8" s="25">
        <f t="shared" si="2"/>
        <v>0.80661208539611373</v>
      </c>
      <c r="R8" s="25">
        <f>Q8/H8/J8</f>
        <v>49.637666793606996</v>
      </c>
      <c r="S8" s="25" t="s">
        <v>1</v>
      </c>
      <c r="T8" s="25">
        <f>P8/N8*R8</f>
        <v>1.502562509407315</v>
      </c>
      <c r="U8" s="25">
        <f>R8/60*1000</f>
        <v>827.29444656011663</v>
      </c>
      <c r="V8" s="25" t="s">
        <v>1</v>
      </c>
      <c r="W8" s="25">
        <f>T8/R8*U8</f>
        <v>25.042708490121917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1390.3833333333334</v>
      </c>
      <c r="H9" s="30">
        <f>H2</f>
        <v>1.3</v>
      </c>
      <c r="J9" s="30">
        <v>0.19</v>
      </c>
      <c r="K9" s="30">
        <v>1447</v>
      </c>
      <c r="L9" s="30">
        <v>215</v>
      </c>
      <c r="M9" s="30">
        <v>210</v>
      </c>
      <c r="N9" s="30">
        <f t="shared" si="0"/>
        <v>1234.5</v>
      </c>
      <c r="P9" s="30">
        <f t="shared" si="1"/>
        <v>40.736961104137357</v>
      </c>
      <c r="Q9" s="30">
        <f t="shared" si="2"/>
        <v>0.88788463613152246</v>
      </c>
      <c r="R9" s="30">
        <f t="shared" ref="R9:R13" si="6">Q9/H9/J9</f>
        <v>3.5946746402085927</v>
      </c>
      <c r="S9" s="30" t="s">
        <v>1</v>
      </c>
      <c r="T9" s="30">
        <f t="shared" ref="T9:T16" si="7">P9/N9*R9</f>
        <v>0.11861978209818258</v>
      </c>
      <c r="U9" s="30">
        <f t="shared" ref="U9:U16" si="8">R9/60*1000</f>
        <v>59.911244003476547</v>
      </c>
      <c r="V9" s="30" t="s">
        <v>1</v>
      </c>
      <c r="W9" s="30">
        <f t="shared" ref="W9:W16" si="9">T9/R9*U9</f>
        <v>1.9769963683030432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1390.3833333333334</v>
      </c>
      <c r="H10" s="30">
        <f>H2</f>
        <v>1.3</v>
      </c>
      <c r="J10" s="30">
        <v>2.5000000000000001E-2</v>
      </c>
      <c r="K10" s="30">
        <v>209</v>
      </c>
      <c r="L10" s="30">
        <v>54</v>
      </c>
      <c r="M10" s="30">
        <v>65</v>
      </c>
      <c r="N10" s="30">
        <f t="shared" si="0"/>
        <v>149.5</v>
      </c>
      <c r="P10" s="30">
        <f t="shared" si="1"/>
        <v>16.385969608173941</v>
      </c>
      <c r="Q10" s="30">
        <f t="shared" si="2"/>
        <v>0.10752430384905841</v>
      </c>
      <c r="R10" s="30">
        <f t="shared" si="6"/>
        <v>3.308440118432566</v>
      </c>
      <c r="S10" s="30" t="s">
        <v>1</v>
      </c>
      <c r="T10" s="30">
        <f t="shared" si="7"/>
        <v>0.36262206843544764</v>
      </c>
      <c r="U10" s="30">
        <f t="shared" si="8"/>
        <v>55.140668640542771</v>
      </c>
      <c r="V10" s="30" t="s">
        <v>1</v>
      </c>
      <c r="W10" s="30">
        <f t="shared" si="9"/>
        <v>6.0437011405907937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1390.3833333333334</v>
      </c>
      <c r="H11" s="32">
        <f>H2</f>
        <v>1.3</v>
      </c>
      <c r="J11" s="32">
        <v>3.2000000000000001E-2</v>
      </c>
      <c r="K11" s="32">
        <v>306</v>
      </c>
      <c r="L11" s="32">
        <v>115</v>
      </c>
      <c r="M11" s="32">
        <v>123</v>
      </c>
      <c r="N11" s="32">
        <f t="shared" si="0"/>
        <v>187</v>
      </c>
      <c r="P11" s="32">
        <f t="shared" si="1"/>
        <v>20.615528128088304</v>
      </c>
      <c r="Q11" s="32">
        <f t="shared" si="2"/>
        <v>0.13449528307541084</v>
      </c>
      <c r="R11" s="32">
        <f t="shared" si="6"/>
        <v>3.2330596893127606</v>
      </c>
      <c r="S11" s="32" t="s">
        <v>1</v>
      </c>
      <c r="T11" s="32">
        <f t="shared" si="7"/>
        <v>0.35642370569420129</v>
      </c>
      <c r="U11" s="32">
        <f t="shared" si="8"/>
        <v>53.884328155212678</v>
      </c>
      <c r="V11" s="32" t="s">
        <v>1</v>
      </c>
      <c r="W11" s="32">
        <f t="shared" si="9"/>
        <v>5.940395094903355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1390.3833333333334</v>
      </c>
      <c r="H12" s="32">
        <f>H2</f>
        <v>1.3</v>
      </c>
      <c r="J12" s="32">
        <v>3.1E-2</v>
      </c>
      <c r="K12" s="32">
        <v>185</v>
      </c>
      <c r="L12" s="32">
        <v>24</v>
      </c>
      <c r="M12" s="32">
        <v>27</v>
      </c>
      <c r="N12" s="32">
        <f t="shared" si="0"/>
        <v>159.5</v>
      </c>
      <c r="P12" s="32">
        <f t="shared" si="1"/>
        <v>14.508618128546908</v>
      </c>
      <c r="Q12" s="32">
        <f t="shared" si="2"/>
        <v>0.11471656497608572</v>
      </c>
      <c r="R12" s="32">
        <f t="shared" si="6"/>
        <v>2.8465648877440621</v>
      </c>
      <c r="S12" s="32" t="s">
        <v>1</v>
      </c>
      <c r="T12" s="32">
        <f t="shared" si="7"/>
        <v>0.25893243219064949</v>
      </c>
      <c r="U12" s="32">
        <f t="shared" si="8"/>
        <v>47.442748129067702</v>
      </c>
      <c r="V12" s="32" t="s">
        <v>1</v>
      </c>
      <c r="W12" s="32">
        <f t="shared" si="9"/>
        <v>4.3155405365108255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1390.3833333333334</v>
      </c>
      <c r="H13" s="32">
        <f>H2</f>
        <v>1.3</v>
      </c>
      <c r="J13" s="32">
        <v>1.9E-2</v>
      </c>
      <c r="K13" s="32">
        <v>127</v>
      </c>
      <c r="L13" s="32">
        <v>19</v>
      </c>
      <c r="M13" s="32">
        <v>18</v>
      </c>
      <c r="N13" s="32">
        <f t="shared" si="0"/>
        <v>108.5</v>
      </c>
      <c r="P13" s="32">
        <f t="shared" si="1"/>
        <v>12.062338081814818</v>
      </c>
      <c r="Q13" s="32">
        <f t="shared" si="2"/>
        <v>7.8036033228246399E-2</v>
      </c>
      <c r="R13" s="32">
        <f t="shared" si="6"/>
        <v>3.1593535719937815</v>
      </c>
      <c r="S13" s="32" t="s">
        <v>1</v>
      </c>
      <c r="T13" s="32">
        <f t="shared" si="7"/>
        <v>0.35123678253804852</v>
      </c>
      <c r="U13" s="32">
        <f t="shared" si="8"/>
        <v>52.655892866563022</v>
      </c>
      <c r="V13" s="32" t="s">
        <v>1</v>
      </c>
      <c r="W13" s="32">
        <f t="shared" si="9"/>
        <v>5.8539463756341421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1390.3833333333334</v>
      </c>
      <c r="H14" s="22">
        <f>H2</f>
        <v>1.3</v>
      </c>
      <c r="I14" s="22">
        <v>5.0000000000000001E-3</v>
      </c>
      <c r="J14" s="22">
        <f>J4+J5+J6</f>
        <v>0.26180000000000003</v>
      </c>
      <c r="K14" s="22">
        <f>K4+K5+K6</f>
        <v>2710</v>
      </c>
      <c r="L14" s="22">
        <f>L4+L5+L6</f>
        <v>358</v>
      </c>
      <c r="M14" s="22">
        <f>M4+M5+M6</f>
        <v>357</v>
      </c>
      <c r="N14" s="22">
        <f>N4+N5+N6</f>
        <v>2352.5</v>
      </c>
      <c r="O14" s="22" t="s">
        <v>1</v>
      </c>
      <c r="P14" s="22">
        <f>SQRT((K14+(L14+M14)/2))</f>
        <v>55.385016024191955</v>
      </c>
      <c r="Q14" s="22">
        <f>N14/G14</f>
        <v>1.6919794301331765</v>
      </c>
      <c r="R14" s="22">
        <f>(Q14/H14/J14)</f>
        <v>4.9714386499770127</v>
      </c>
      <c r="S14" s="22" t="s">
        <v>1</v>
      </c>
      <c r="T14" s="22">
        <f>P14/N14*R14</f>
        <v>0.11704280947598898</v>
      </c>
      <c r="U14" s="22">
        <f>R14/60*1000</f>
        <v>82.857310832950219</v>
      </c>
      <c r="V14" s="22" t="s">
        <v>1</v>
      </c>
      <c r="W14" s="22">
        <f>T14/R14*U14</f>
        <v>1.9507134912664832</v>
      </c>
      <c r="X14" s="22"/>
    </row>
    <row r="15" spans="1:25" s="31" customFormat="1" x14ac:dyDescent="0.25">
      <c r="B15" s="31" t="s">
        <v>44</v>
      </c>
      <c r="G15" s="31">
        <f>G14</f>
        <v>1390.3833333333334</v>
      </c>
      <c r="H15" s="31">
        <f>H14</f>
        <v>1.3</v>
      </c>
      <c r="I15" s="31">
        <v>5.0000000000000001E-3</v>
      </c>
      <c r="J15" s="31">
        <f>J9+J10</f>
        <v>0.215</v>
      </c>
      <c r="K15" s="31">
        <f>K9+K10</f>
        <v>1656</v>
      </c>
      <c r="L15" s="31">
        <f>L9+L10</f>
        <v>269</v>
      </c>
      <c r="M15" s="31">
        <f>M9+M10</f>
        <v>275</v>
      </c>
      <c r="N15" s="31">
        <f>N9+N10</f>
        <v>1384</v>
      </c>
      <c r="O15" s="31" t="s">
        <v>1</v>
      </c>
      <c r="P15" s="31">
        <f>SQRT((K15+(L15+M15)/2))</f>
        <v>43.908996800200299</v>
      </c>
      <c r="Q15" s="31">
        <f>N15/G15</f>
        <v>0.99540893998058078</v>
      </c>
      <c r="R15" s="31">
        <f>(Q15/H15/J15)</f>
        <v>3.5613915562811478</v>
      </c>
      <c r="S15" s="31" t="s">
        <v>1</v>
      </c>
      <c r="T15" s="31">
        <f>P15/N15*R15</f>
        <v>0.1129892561047755</v>
      </c>
      <c r="U15" s="31">
        <f>R15/60*1000</f>
        <v>59.356525938019125</v>
      </c>
      <c r="V15" s="31" t="s">
        <v>1</v>
      </c>
      <c r="W15" s="31">
        <f>T15/R15*U15</f>
        <v>1.8831542684129248</v>
      </c>
      <c r="X15" s="31">
        <v>3225</v>
      </c>
    </row>
    <row r="16" spans="1:25" s="33" customFormat="1" x14ac:dyDescent="0.25">
      <c r="B16" s="33" t="s">
        <v>46</v>
      </c>
      <c r="G16" s="33">
        <f>G10</f>
        <v>1390.3833333333334</v>
      </c>
      <c r="H16" s="33">
        <f>H10</f>
        <v>1.3</v>
      </c>
      <c r="I16" s="33">
        <v>5.0000000000000001E-3</v>
      </c>
      <c r="J16" s="33">
        <f>J11+J12+J13</f>
        <v>8.2000000000000003E-2</v>
      </c>
      <c r="K16" s="33">
        <f>K11+K12+K13</f>
        <v>618</v>
      </c>
      <c r="L16" s="33">
        <f>L11+L12+L13</f>
        <v>158</v>
      </c>
      <c r="M16" s="33">
        <f t="shared" ref="M16" si="10">M11+M12+M13</f>
        <v>168</v>
      </c>
      <c r="N16" s="33">
        <f>N11+N12+N13</f>
        <v>455</v>
      </c>
      <c r="O16" s="33" t="s">
        <v>1</v>
      </c>
      <c r="P16" s="33">
        <f t="shared" si="1"/>
        <v>27.946377224964241</v>
      </c>
      <c r="Q16" s="33">
        <f t="shared" si="2"/>
        <v>0.32724788127974297</v>
      </c>
      <c r="R16" s="33">
        <f>(Q16/H16/J16)</f>
        <v>3.0698675542189768</v>
      </c>
      <c r="S16" s="33" t="s">
        <v>1</v>
      </c>
      <c r="T16" s="33">
        <f t="shared" si="7"/>
        <v>0.18855313560633383</v>
      </c>
      <c r="U16" s="33">
        <f t="shared" si="8"/>
        <v>51.16445923698295</v>
      </c>
      <c r="V16" s="33" t="s">
        <v>1</v>
      </c>
      <c r="W16" s="33">
        <f t="shared" si="9"/>
        <v>3.142552260105564</v>
      </c>
      <c r="X16" s="33">
        <v>3225</v>
      </c>
    </row>
    <row r="18" spans="1:7" x14ac:dyDescent="0.25">
      <c r="A18" t="s">
        <v>311</v>
      </c>
      <c r="B18" t="s">
        <v>312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 t="s">
        <v>313</v>
      </c>
      <c r="D21">
        <v>226</v>
      </c>
      <c r="E21">
        <v>202</v>
      </c>
      <c r="F21" t="s">
        <v>314</v>
      </c>
      <c r="G21">
        <v>35.9</v>
      </c>
    </row>
    <row r="22" spans="1:7" x14ac:dyDescent="0.25">
      <c r="A22" t="s">
        <v>61</v>
      </c>
      <c r="B22" t="s">
        <v>62</v>
      </c>
      <c r="C22">
        <v>213</v>
      </c>
      <c r="D22">
        <v>194</v>
      </c>
      <c r="E22">
        <v>194</v>
      </c>
      <c r="F22">
        <v>40</v>
      </c>
      <c r="G22">
        <v>14.59</v>
      </c>
    </row>
    <row r="23" spans="1:7" x14ac:dyDescent="0.25">
      <c r="A23" t="s">
        <v>63</v>
      </c>
      <c r="B23" t="s">
        <v>64</v>
      </c>
      <c r="C23">
        <v>846</v>
      </c>
      <c r="D23">
        <v>139</v>
      </c>
      <c r="E23">
        <v>157</v>
      </c>
      <c r="F23">
        <v>710</v>
      </c>
      <c r="G23">
        <v>29.09</v>
      </c>
    </row>
    <row r="24" spans="1:7" x14ac:dyDescent="0.25">
      <c r="A24" t="s">
        <v>63</v>
      </c>
      <c r="B24" t="s">
        <v>65</v>
      </c>
      <c r="C24" t="s">
        <v>315</v>
      </c>
      <c r="D24">
        <v>166</v>
      </c>
      <c r="E24">
        <v>146</v>
      </c>
      <c r="F24" t="s">
        <v>316</v>
      </c>
      <c r="G24">
        <v>37.75</v>
      </c>
    </row>
    <row r="25" spans="1:7" x14ac:dyDescent="0.25">
      <c r="A25" t="s">
        <v>66</v>
      </c>
      <c r="B25" t="s">
        <v>67</v>
      </c>
      <c r="C25">
        <v>439</v>
      </c>
      <c r="D25">
        <v>53</v>
      </c>
      <c r="E25">
        <v>54</v>
      </c>
      <c r="F25">
        <v>388</v>
      </c>
      <c r="G25">
        <v>20.95</v>
      </c>
    </row>
    <row r="26" spans="1:7" x14ac:dyDescent="0.25">
      <c r="A26" t="s">
        <v>68</v>
      </c>
      <c r="B26" t="s">
        <v>69</v>
      </c>
      <c r="C26" t="s">
        <v>317</v>
      </c>
      <c r="D26">
        <v>100</v>
      </c>
      <c r="E26">
        <v>24</v>
      </c>
      <c r="F26" t="s">
        <v>318</v>
      </c>
      <c r="G26">
        <v>143.34</v>
      </c>
    </row>
    <row r="27" spans="1:7" x14ac:dyDescent="0.25">
      <c r="A27" t="s">
        <v>68</v>
      </c>
      <c r="B27" t="s">
        <v>91</v>
      </c>
      <c r="C27" t="s">
        <v>319</v>
      </c>
      <c r="D27">
        <v>21</v>
      </c>
      <c r="E27">
        <v>10</v>
      </c>
      <c r="F27" t="s">
        <v>320</v>
      </c>
      <c r="G27">
        <v>33.72</v>
      </c>
    </row>
    <row r="28" spans="1:7" x14ac:dyDescent="0.25">
      <c r="A28" t="s">
        <v>68</v>
      </c>
      <c r="B28" t="s">
        <v>71</v>
      </c>
      <c r="C28">
        <v>90</v>
      </c>
      <c r="D28">
        <v>22</v>
      </c>
      <c r="E28">
        <v>22</v>
      </c>
      <c r="F28">
        <v>69</v>
      </c>
      <c r="G28">
        <v>9.49</v>
      </c>
    </row>
    <row r="29" spans="1:7" x14ac:dyDescent="0.25">
      <c r="A29" t="s">
        <v>68</v>
      </c>
      <c r="B29">
        <v>1764</v>
      </c>
      <c r="C29">
        <v>7</v>
      </c>
      <c r="D29">
        <v>89</v>
      </c>
      <c r="E29">
        <v>5</v>
      </c>
      <c r="F29">
        <v>-38</v>
      </c>
      <c r="G29">
        <v>2.65</v>
      </c>
    </row>
    <row r="30" spans="1:7" x14ac:dyDescent="0.25">
      <c r="A30" t="s">
        <v>68</v>
      </c>
      <c r="B30" t="s">
        <v>72</v>
      </c>
      <c r="C30">
        <v>389</v>
      </c>
      <c r="D30">
        <v>237</v>
      </c>
      <c r="E30">
        <v>240</v>
      </c>
      <c r="F30">
        <v>174</v>
      </c>
      <c r="G30">
        <v>19.72</v>
      </c>
    </row>
    <row r="31" spans="1:7" x14ac:dyDescent="0.25">
      <c r="A31" t="s">
        <v>68</v>
      </c>
      <c r="B31" t="s">
        <v>73</v>
      </c>
      <c r="C31">
        <v>615</v>
      </c>
      <c r="D31">
        <v>211</v>
      </c>
      <c r="E31">
        <v>233</v>
      </c>
      <c r="F31">
        <v>418</v>
      </c>
      <c r="G31">
        <v>24.8</v>
      </c>
    </row>
    <row r="32" spans="1:7" x14ac:dyDescent="0.25">
      <c r="A32" t="s">
        <v>68</v>
      </c>
      <c r="B32" t="s">
        <v>74</v>
      </c>
      <c r="C32" t="s">
        <v>281</v>
      </c>
      <c r="D32">
        <v>215</v>
      </c>
      <c r="E32">
        <v>210</v>
      </c>
      <c r="F32" t="s">
        <v>321</v>
      </c>
      <c r="G32">
        <v>38.04</v>
      </c>
    </row>
    <row r="33" spans="1:7" x14ac:dyDescent="0.25">
      <c r="A33" t="s">
        <v>68</v>
      </c>
      <c r="B33" t="s">
        <v>99</v>
      </c>
      <c r="C33">
        <v>209</v>
      </c>
      <c r="D33">
        <v>54</v>
      </c>
      <c r="E33">
        <v>65</v>
      </c>
      <c r="F33">
        <v>153</v>
      </c>
      <c r="G33">
        <v>14.46</v>
      </c>
    </row>
    <row r="34" spans="1:7" x14ac:dyDescent="0.25">
      <c r="A34" t="s">
        <v>68</v>
      </c>
      <c r="B34" t="s">
        <v>76</v>
      </c>
      <c r="C34">
        <v>306</v>
      </c>
      <c r="D34">
        <v>115</v>
      </c>
      <c r="E34">
        <v>123</v>
      </c>
      <c r="F34">
        <v>197</v>
      </c>
      <c r="G34">
        <v>17.489999999999998</v>
      </c>
    </row>
    <row r="35" spans="1:7" x14ac:dyDescent="0.25">
      <c r="A35" t="s">
        <v>68</v>
      </c>
      <c r="B35" t="s">
        <v>77</v>
      </c>
      <c r="C35">
        <v>185</v>
      </c>
      <c r="D35">
        <v>24</v>
      </c>
      <c r="E35">
        <v>27</v>
      </c>
      <c r="F35">
        <v>160</v>
      </c>
      <c r="G35">
        <v>13.6</v>
      </c>
    </row>
    <row r="36" spans="1:7" x14ac:dyDescent="0.25">
      <c r="A36" t="s">
        <v>68</v>
      </c>
      <c r="B36" t="s">
        <v>78</v>
      </c>
      <c r="C36">
        <v>127</v>
      </c>
      <c r="D36">
        <v>19</v>
      </c>
      <c r="E36">
        <v>18</v>
      </c>
      <c r="F36">
        <v>109</v>
      </c>
      <c r="G36">
        <v>11.27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36"/>
  <sheetViews>
    <sheetView workbookViewId="0">
      <selection activeCell="H3" sqref="H3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82969/60</f>
        <v>1382.8166666666666</v>
      </c>
      <c r="H2" s="20">
        <v>1.23</v>
      </c>
      <c r="I2" s="20">
        <v>0</v>
      </c>
      <c r="J2" s="20">
        <v>2.1299999999999999E-2</v>
      </c>
      <c r="K2" s="20">
        <v>966</v>
      </c>
      <c r="L2" s="20">
        <v>143</v>
      </c>
      <c r="M2" s="20">
        <v>122</v>
      </c>
      <c r="N2" s="20">
        <f t="shared" ref="N2:N13" si="0">K2-(L2+M2)/2</f>
        <v>833.5</v>
      </c>
      <c r="O2" s="20" t="s">
        <v>1</v>
      </c>
      <c r="P2" s="20">
        <f t="shared" ref="P2:P16" si="1">SQRT((K2+(L2+M2)/2))</f>
        <v>33.1436268383531</v>
      </c>
      <c r="Q2" s="20">
        <f t="shared" ref="Q2:Q16" si="2">N2/G2</f>
        <v>0.60275524593522889</v>
      </c>
      <c r="R2" s="20">
        <f>(Q2/H2/J2)</f>
        <v>23.006803539647652</v>
      </c>
      <c r="S2" s="20" t="s">
        <v>1</v>
      </c>
      <c r="T2" s="20">
        <f>P2/N2*R2</f>
        <v>0.91485172316902585</v>
      </c>
      <c r="U2" s="20">
        <f>R2/60*1000</f>
        <v>383.44672566079419</v>
      </c>
      <c r="V2" s="20" t="s">
        <v>1</v>
      </c>
      <c r="W2" s="20">
        <f>T2/R2*U2</f>
        <v>15.247528719483762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1382.8166666666666</v>
      </c>
      <c r="H3" s="21">
        <f>H2</f>
        <v>1.23</v>
      </c>
      <c r="I3" s="21">
        <v>0</v>
      </c>
      <c r="J3" s="21">
        <v>0.26</v>
      </c>
      <c r="K3" s="21">
        <v>115</v>
      </c>
      <c r="L3" s="21">
        <v>104</v>
      </c>
      <c r="M3" s="21">
        <v>104</v>
      </c>
      <c r="N3" s="21">
        <f t="shared" si="0"/>
        <v>11</v>
      </c>
      <c r="O3" s="21" t="s">
        <v>1</v>
      </c>
      <c r="P3" s="21">
        <f t="shared" si="1"/>
        <v>14.798648586948742</v>
      </c>
      <c r="Q3" s="21">
        <f t="shared" si="2"/>
        <v>7.9547782906868834E-3</v>
      </c>
      <c r="R3" s="21">
        <f>Q3/H3/J3</f>
        <v>2.4874228551241037E-2</v>
      </c>
      <c r="S3" s="21" t="s">
        <v>1</v>
      </c>
      <c r="T3" s="21">
        <f>P3/N3*R3</f>
        <v>3.3464087927387566E-2</v>
      </c>
      <c r="U3" s="21">
        <f>R3/60*1000</f>
        <v>0.4145704758540173</v>
      </c>
      <c r="V3" s="21" t="s">
        <v>1</v>
      </c>
      <c r="W3" s="21">
        <f>T3/R3*U3</f>
        <v>0.55773479878979271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1382.8166666666666</v>
      </c>
      <c r="H4" s="19">
        <f>H2</f>
        <v>1.23</v>
      </c>
      <c r="I4" s="19"/>
      <c r="J4" s="19">
        <v>8.1000000000000003E-2</v>
      </c>
      <c r="K4" s="19">
        <v>771</v>
      </c>
      <c r="L4" s="19">
        <v>57</v>
      </c>
      <c r="M4" s="19">
        <v>57</v>
      </c>
      <c r="N4" s="19">
        <f t="shared" si="0"/>
        <v>714</v>
      </c>
      <c r="O4" s="19" t="s">
        <v>1</v>
      </c>
      <c r="P4" s="19">
        <f t="shared" si="1"/>
        <v>28.774989139876318</v>
      </c>
      <c r="Q4" s="19">
        <f t="shared" si="2"/>
        <v>0.51633742723185772</v>
      </c>
      <c r="R4" s="19">
        <f>(Q4/H4/J4)</f>
        <v>5.1825497062316339</v>
      </c>
      <c r="S4" s="19" t="s">
        <v>1</v>
      </c>
      <c r="T4" s="19">
        <f t="shared" ref="T4:T6" si="3">P4/N4*R4</f>
        <v>0.20886248111160288</v>
      </c>
      <c r="U4" s="19">
        <f t="shared" ref="U4:U6" si="4">R4/60*1000</f>
        <v>86.375828437193888</v>
      </c>
      <c r="V4" s="19" t="s">
        <v>1</v>
      </c>
      <c r="W4" s="19">
        <f t="shared" ref="W4:W6" si="5">T4/R4*U4</f>
        <v>3.4810413518600476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1382.8166666666666</v>
      </c>
      <c r="H5" s="19">
        <f>H2</f>
        <v>1.23</v>
      </c>
      <c r="I5" s="19">
        <v>2E-3</v>
      </c>
      <c r="J5" s="19">
        <v>0.13600000000000001</v>
      </c>
      <c r="K5" s="19">
        <v>1284</v>
      </c>
      <c r="L5" s="19">
        <v>67</v>
      </c>
      <c r="M5" s="19">
        <v>63</v>
      </c>
      <c r="N5" s="19">
        <f t="shared" si="0"/>
        <v>1219</v>
      </c>
      <c r="O5" s="19" t="s">
        <v>1</v>
      </c>
      <c r="P5" s="19">
        <f t="shared" si="1"/>
        <v>36.728735344413913</v>
      </c>
      <c r="Q5" s="19">
        <f t="shared" si="2"/>
        <v>0.88153406694066461</v>
      </c>
      <c r="R5" s="19">
        <f>(Q5/H5/J5)</f>
        <v>5.2698114953411324</v>
      </c>
      <c r="S5" s="19" t="s">
        <v>1</v>
      </c>
      <c r="T5" s="19">
        <f t="shared" si="3"/>
        <v>0.15878056745474536</v>
      </c>
      <c r="U5" s="19">
        <f t="shared" si="4"/>
        <v>87.830191589018881</v>
      </c>
      <c r="V5" s="19" t="s">
        <v>1</v>
      </c>
      <c r="W5" s="19">
        <f t="shared" si="5"/>
        <v>2.6463427909124229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1382.8166666666666</v>
      </c>
      <c r="H6" s="19">
        <f>H2</f>
        <v>1.23</v>
      </c>
      <c r="I6" s="19">
        <v>2E-3</v>
      </c>
      <c r="J6" s="19">
        <v>4.48E-2</v>
      </c>
      <c r="K6" s="19">
        <v>404</v>
      </c>
      <c r="L6" s="19">
        <v>38</v>
      </c>
      <c r="M6" s="19">
        <v>28</v>
      </c>
      <c r="N6" s="19">
        <f t="shared" si="0"/>
        <v>371</v>
      </c>
      <c r="O6" s="19" t="s">
        <v>1</v>
      </c>
      <c r="P6" s="19">
        <f t="shared" si="1"/>
        <v>20.904544960366874</v>
      </c>
      <c r="Q6" s="19">
        <f t="shared" si="2"/>
        <v>0.26829297689498488</v>
      </c>
      <c r="R6" s="19">
        <f>(Q6/H6/J6)</f>
        <v>4.868847577217351</v>
      </c>
      <c r="S6" s="19" t="s">
        <v>1</v>
      </c>
      <c r="T6" s="19">
        <f t="shared" si="3"/>
        <v>0.27434243418628956</v>
      </c>
      <c r="U6" s="19">
        <f t="shared" si="4"/>
        <v>81.147459620289183</v>
      </c>
      <c r="V6" s="19" t="s">
        <v>1</v>
      </c>
      <c r="W6" s="19">
        <f t="shared" si="5"/>
        <v>4.5723739031048263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1382.8166666666666</v>
      </c>
      <c r="H7" s="23">
        <f>H2</f>
        <v>1.23</v>
      </c>
      <c r="I7" s="23">
        <v>1E-3</v>
      </c>
      <c r="J7" s="23">
        <v>0.19</v>
      </c>
      <c r="K7" s="23">
        <v>4639</v>
      </c>
      <c r="L7" s="23">
        <v>42</v>
      </c>
      <c r="M7" s="23">
        <v>28</v>
      </c>
      <c r="N7" s="23">
        <f t="shared" si="0"/>
        <v>4604</v>
      </c>
      <c r="O7" s="23" t="s">
        <v>1</v>
      </c>
      <c r="P7" s="23">
        <f t="shared" si="1"/>
        <v>68.366658540548841</v>
      </c>
      <c r="Q7" s="23">
        <f t="shared" si="2"/>
        <v>3.3294362954838554</v>
      </c>
      <c r="R7" s="23">
        <f>Q7/H7/J7</f>
        <v>14.246625141137592</v>
      </c>
      <c r="S7" s="23" t="s">
        <v>1</v>
      </c>
      <c r="T7" s="23">
        <f>P7/N7*R7</f>
        <v>0.21155390016927719</v>
      </c>
      <c r="U7" s="23">
        <f>R7/60*1000</f>
        <v>237.44375235229319</v>
      </c>
      <c r="V7" s="23" t="s">
        <v>1</v>
      </c>
      <c r="W7" s="23">
        <f>T7/R7*U7</f>
        <v>3.5258983361546195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1382.8166666666666</v>
      </c>
      <c r="H8" s="25">
        <f>H2</f>
        <v>1.23</v>
      </c>
      <c r="I8" s="25">
        <v>4.0000000000000001E-3</v>
      </c>
      <c r="J8" s="25">
        <v>1.2500000000000001E-2</v>
      </c>
      <c r="K8" s="25">
        <v>1219</v>
      </c>
      <c r="L8" s="25">
        <v>10</v>
      </c>
      <c r="M8" s="25">
        <v>17</v>
      </c>
      <c r="N8" s="25">
        <f t="shared" si="0"/>
        <v>1205.5</v>
      </c>
      <c r="O8" s="25" t="s">
        <v>1</v>
      </c>
      <c r="P8" s="25">
        <f t="shared" si="1"/>
        <v>35.106979363083916</v>
      </c>
      <c r="Q8" s="25">
        <f t="shared" si="2"/>
        <v>0.8717713844930034</v>
      </c>
      <c r="R8" s="25">
        <f>Q8/H8/J8</f>
        <v>56.70057785320347</v>
      </c>
      <c r="S8" s="25" t="s">
        <v>1</v>
      </c>
      <c r="T8" s="25">
        <f>P8/N8*R8</f>
        <v>1.651253435559807</v>
      </c>
      <c r="U8" s="25">
        <f>R8/60*1000</f>
        <v>945.00963088672449</v>
      </c>
      <c r="V8" s="25" t="s">
        <v>1</v>
      </c>
      <c r="W8" s="25">
        <f>T8/R8*U8</f>
        <v>27.520890592663449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1382.8166666666666</v>
      </c>
      <c r="H9" s="30">
        <f>H2</f>
        <v>1.23</v>
      </c>
      <c r="J9" s="30">
        <v>0.19</v>
      </c>
      <c r="K9" s="30">
        <v>1307</v>
      </c>
      <c r="L9" s="30">
        <v>95</v>
      </c>
      <c r="M9" s="30">
        <v>74</v>
      </c>
      <c r="N9" s="30">
        <f t="shared" si="0"/>
        <v>1222.5</v>
      </c>
      <c r="P9" s="30">
        <f t="shared" si="1"/>
        <v>37.302814907188974</v>
      </c>
      <c r="Q9" s="30">
        <f t="shared" si="2"/>
        <v>0.88406513276042864</v>
      </c>
      <c r="R9" s="30">
        <f t="shared" ref="R9:R13" si="6">Q9/H9/J9</f>
        <v>3.782906002398069</v>
      </c>
      <c r="S9" s="30" t="s">
        <v>1</v>
      </c>
      <c r="T9" s="30">
        <f t="shared" ref="T9:T16" si="7">P9/N9*R9</f>
        <v>0.11542989154907921</v>
      </c>
      <c r="U9" s="30">
        <f t="shared" ref="U9:U16" si="8">R9/60*1000</f>
        <v>63.048433373301158</v>
      </c>
      <c r="V9" s="30" t="s">
        <v>1</v>
      </c>
      <c r="W9" s="30">
        <f t="shared" ref="W9:W16" si="9">T9/R9*U9</f>
        <v>1.923831525817987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1382.8166666666666</v>
      </c>
      <c r="H10" s="30">
        <f>H2</f>
        <v>1.23</v>
      </c>
      <c r="J10" s="30">
        <v>2.5000000000000001E-2</v>
      </c>
      <c r="K10" s="30">
        <v>173</v>
      </c>
      <c r="L10" s="30">
        <v>31</v>
      </c>
      <c r="M10" s="30">
        <v>31</v>
      </c>
      <c r="N10" s="30">
        <f t="shared" si="0"/>
        <v>142</v>
      </c>
      <c r="P10" s="30">
        <f t="shared" si="1"/>
        <v>14.282856857085701</v>
      </c>
      <c r="Q10" s="30">
        <f t="shared" si="2"/>
        <v>0.10268895611613976</v>
      </c>
      <c r="R10" s="30">
        <f t="shared" si="6"/>
        <v>3.3394782476793416</v>
      </c>
      <c r="S10" s="30" t="s">
        <v>1</v>
      </c>
      <c r="T10" s="30">
        <f t="shared" si="7"/>
        <v>0.33589640696447481</v>
      </c>
      <c r="U10" s="30">
        <f t="shared" si="8"/>
        <v>55.657970794655697</v>
      </c>
      <c r="V10" s="30" t="s">
        <v>1</v>
      </c>
      <c r="W10" s="30">
        <f t="shared" si="9"/>
        <v>5.5982734494079134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1382.8166666666666</v>
      </c>
      <c r="H11" s="32">
        <f>H2</f>
        <v>1.23</v>
      </c>
      <c r="J11" s="32">
        <v>3.2000000000000001E-2</v>
      </c>
      <c r="K11" s="32">
        <v>251</v>
      </c>
      <c r="L11" s="32">
        <v>53</v>
      </c>
      <c r="M11" s="32">
        <v>33</v>
      </c>
      <c r="N11" s="32">
        <f t="shared" si="0"/>
        <v>208</v>
      </c>
      <c r="P11" s="32">
        <f t="shared" si="1"/>
        <v>17.146428199482248</v>
      </c>
      <c r="Q11" s="32">
        <f t="shared" si="2"/>
        <v>0.15041762586026106</v>
      </c>
      <c r="R11" s="32">
        <f t="shared" si="6"/>
        <v>3.8215860228724861</v>
      </c>
      <c r="S11" s="32" t="s">
        <v>1</v>
      </c>
      <c r="T11" s="32">
        <f t="shared" si="7"/>
        <v>0.31503149206407693</v>
      </c>
      <c r="U11" s="32">
        <f t="shared" si="8"/>
        <v>63.693100381208097</v>
      </c>
      <c r="V11" s="32" t="s">
        <v>1</v>
      </c>
      <c r="W11" s="32">
        <f t="shared" si="9"/>
        <v>5.2505248677346152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1382.8166666666666</v>
      </c>
      <c r="H12" s="32">
        <f>H2</f>
        <v>1.23</v>
      </c>
      <c r="J12" s="32">
        <v>3.1E-2</v>
      </c>
      <c r="K12" s="32">
        <v>197</v>
      </c>
      <c r="L12" s="32">
        <v>28</v>
      </c>
      <c r="M12" s="32">
        <v>24</v>
      </c>
      <c r="N12" s="32">
        <f t="shared" si="0"/>
        <v>171</v>
      </c>
      <c r="P12" s="32">
        <f t="shared" si="1"/>
        <v>14.933184523068078</v>
      </c>
      <c r="Q12" s="32">
        <f t="shared" si="2"/>
        <v>0.12366064433704155</v>
      </c>
      <c r="R12" s="32">
        <f t="shared" si="6"/>
        <v>3.243132555390547</v>
      </c>
      <c r="S12" s="32" t="s">
        <v>1</v>
      </c>
      <c r="T12" s="32">
        <f t="shared" si="7"/>
        <v>0.28321811042348738</v>
      </c>
      <c r="U12" s="32">
        <f t="shared" si="8"/>
        <v>54.052209256509116</v>
      </c>
      <c r="V12" s="32" t="s">
        <v>1</v>
      </c>
      <c r="W12" s="32">
        <f t="shared" si="9"/>
        <v>4.7203018403914561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1382.8166666666666</v>
      </c>
      <c r="H13" s="32">
        <f>H2</f>
        <v>1.23</v>
      </c>
      <c r="J13" s="32">
        <v>1.9E-2</v>
      </c>
      <c r="K13" s="32">
        <v>147</v>
      </c>
      <c r="L13" s="32">
        <v>12</v>
      </c>
      <c r="M13" s="32">
        <v>13</v>
      </c>
      <c r="N13" s="32">
        <f t="shared" si="0"/>
        <v>134.5</v>
      </c>
      <c r="P13" s="32">
        <f t="shared" si="1"/>
        <v>12.629330940315089</v>
      </c>
      <c r="Q13" s="32">
        <f t="shared" si="2"/>
        <v>9.7265243645216895E-2</v>
      </c>
      <c r="R13" s="32">
        <f t="shared" si="6"/>
        <v>4.161970203047364</v>
      </c>
      <c r="S13" s="32" t="s">
        <v>1</v>
      </c>
      <c r="T13" s="32">
        <f t="shared" si="7"/>
        <v>0.39080222347966953</v>
      </c>
      <c r="U13" s="32">
        <f t="shared" si="8"/>
        <v>69.366170050789407</v>
      </c>
      <c r="V13" s="32" t="s">
        <v>1</v>
      </c>
      <c r="W13" s="32">
        <f t="shared" si="9"/>
        <v>6.5133703913278262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1382.8166666666666</v>
      </c>
      <c r="H14" s="22">
        <f>H2</f>
        <v>1.23</v>
      </c>
      <c r="I14" s="22">
        <v>5.0000000000000001E-3</v>
      </c>
      <c r="J14" s="22">
        <f>J4+J5+J6</f>
        <v>0.26180000000000003</v>
      </c>
      <c r="K14" s="22">
        <f>K4+K5+K6</f>
        <v>2459</v>
      </c>
      <c r="L14" s="22">
        <f>L4+L5+L6</f>
        <v>162</v>
      </c>
      <c r="M14" s="22">
        <f>M4+M5+M6</f>
        <v>148</v>
      </c>
      <c r="N14" s="22">
        <f>N4+N5+N6</f>
        <v>2304</v>
      </c>
      <c r="O14" s="22" t="s">
        <v>1</v>
      </c>
      <c r="P14" s="22">
        <f>SQRT((K14+(L14+M14)/2))</f>
        <v>51.127292124656869</v>
      </c>
      <c r="Q14" s="22">
        <f>N14/G14</f>
        <v>1.6661644710675072</v>
      </c>
      <c r="R14" s="22">
        <f>(Q14/H14/J14)</f>
        <v>5.1741988580232752</v>
      </c>
      <c r="S14" s="22" t="s">
        <v>1</v>
      </c>
      <c r="T14" s="22">
        <f>P14/N14*R14</f>
        <v>0.11481891342240537</v>
      </c>
      <c r="U14" s="22">
        <f>R14/60*1000</f>
        <v>86.236647633721262</v>
      </c>
      <c r="V14" s="22" t="s">
        <v>1</v>
      </c>
      <c r="W14" s="22">
        <f>T14/R14*U14</f>
        <v>1.9136485570400896</v>
      </c>
      <c r="X14" s="22"/>
    </row>
    <row r="15" spans="1:25" s="31" customFormat="1" x14ac:dyDescent="0.25">
      <c r="B15" s="31" t="s">
        <v>44</v>
      </c>
      <c r="G15" s="31">
        <f>G14</f>
        <v>1382.8166666666666</v>
      </c>
      <c r="H15" s="31">
        <f>H14</f>
        <v>1.23</v>
      </c>
      <c r="I15" s="31">
        <v>5.0000000000000001E-3</v>
      </c>
      <c r="J15" s="31">
        <f>J9+J10</f>
        <v>0.215</v>
      </c>
      <c r="K15" s="31">
        <f>K9+K10</f>
        <v>1480</v>
      </c>
      <c r="L15" s="31">
        <f>L9+L10</f>
        <v>126</v>
      </c>
      <c r="M15" s="31">
        <f>M9+M10</f>
        <v>105</v>
      </c>
      <c r="N15" s="31">
        <f>N9+N10</f>
        <v>1364.5</v>
      </c>
      <c r="O15" s="31" t="s">
        <v>1</v>
      </c>
      <c r="P15" s="31">
        <f>SQRT((K15+(L15+M15)/2))</f>
        <v>39.943710393502506</v>
      </c>
      <c r="Q15" s="31">
        <f>N15/G15</f>
        <v>0.98675408887656835</v>
      </c>
      <c r="R15" s="31">
        <f>(Q15/H15/J15)</f>
        <v>3.7313446355703093</v>
      </c>
      <c r="S15" s="31" t="s">
        <v>1</v>
      </c>
      <c r="T15" s="31">
        <f>P15/N15*R15</f>
        <v>0.10922957090624373</v>
      </c>
      <c r="U15" s="31">
        <f>R15/60*1000</f>
        <v>62.189077259505154</v>
      </c>
      <c r="V15" s="31" t="s">
        <v>1</v>
      </c>
      <c r="W15" s="31">
        <f>T15/R15*U15</f>
        <v>1.8204928484373957</v>
      </c>
      <c r="X15" s="31">
        <v>3225</v>
      </c>
    </row>
    <row r="16" spans="1:25" s="33" customFormat="1" x14ac:dyDescent="0.25">
      <c r="B16" s="33" t="s">
        <v>46</v>
      </c>
      <c r="G16" s="33">
        <f>G10</f>
        <v>1382.8166666666666</v>
      </c>
      <c r="H16" s="33">
        <f>H10</f>
        <v>1.23</v>
      </c>
      <c r="I16" s="33">
        <v>5.0000000000000001E-3</v>
      </c>
      <c r="J16" s="33">
        <f>J11+J12+J13</f>
        <v>8.2000000000000003E-2</v>
      </c>
      <c r="K16" s="33">
        <f>K11+K12+K13</f>
        <v>595</v>
      </c>
      <c r="L16" s="33">
        <f>L11+L12+L13</f>
        <v>93</v>
      </c>
      <c r="M16" s="33">
        <f t="shared" ref="M16" si="10">M11+M12+M13</f>
        <v>70</v>
      </c>
      <c r="N16" s="33">
        <f>N11+N12+N13</f>
        <v>513.5</v>
      </c>
      <c r="O16" s="33" t="s">
        <v>1</v>
      </c>
      <c r="P16" s="33">
        <f t="shared" si="1"/>
        <v>26.009613607279906</v>
      </c>
      <c r="Q16" s="33">
        <f t="shared" si="2"/>
        <v>0.37134351384251951</v>
      </c>
      <c r="R16" s="33">
        <f>(Q16/H16/J16)</f>
        <v>3.6817719000844686</v>
      </c>
      <c r="S16" s="33" t="s">
        <v>1</v>
      </c>
      <c r="T16" s="33">
        <f t="shared" si="7"/>
        <v>0.18648775951575031</v>
      </c>
      <c r="U16" s="33">
        <f t="shared" si="8"/>
        <v>61.362865001407812</v>
      </c>
      <c r="V16" s="33" t="s">
        <v>1</v>
      </c>
      <c r="W16" s="33">
        <f t="shared" si="9"/>
        <v>3.1081293252625053</v>
      </c>
      <c r="X16" s="33">
        <v>3225</v>
      </c>
    </row>
    <row r="18" spans="1:7" x14ac:dyDescent="0.25">
      <c r="A18" t="s">
        <v>147</v>
      </c>
      <c r="B18" t="s">
        <v>148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>
        <v>966</v>
      </c>
      <c r="D21">
        <v>143</v>
      </c>
      <c r="E21">
        <v>122</v>
      </c>
      <c r="F21">
        <v>846</v>
      </c>
      <c r="G21">
        <v>31.08</v>
      </c>
    </row>
    <row r="22" spans="1:7" x14ac:dyDescent="0.25">
      <c r="A22" t="s">
        <v>61</v>
      </c>
      <c r="B22" t="s">
        <v>62</v>
      </c>
      <c r="C22">
        <v>115</v>
      </c>
      <c r="D22">
        <v>104</v>
      </c>
      <c r="E22">
        <v>104</v>
      </c>
      <c r="F22">
        <v>22</v>
      </c>
      <c r="G22">
        <v>10.72</v>
      </c>
    </row>
    <row r="23" spans="1:7" x14ac:dyDescent="0.25">
      <c r="A23" t="s">
        <v>63</v>
      </c>
      <c r="B23" t="s">
        <v>64</v>
      </c>
      <c r="C23">
        <v>771</v>
      </c>
      <c r="D23">
        <v>57</v>
      </c>
      <c r="E23">
        <v>57</v>
      </c>
      <c r="F23">
        <v>718</v>
      </c>
      <c r="G23">
        <v>27.77</v>
      </c>
    </row>
    <row r="24" spans="1:7" x14ac:dyDescent="0.25">
      <c r="A24" t="s">
        <v>63</v>
      </c>
      <c r="B24" t="s">
        <v>65</v>
      </c>
      <c r="C24" t="s">
        <v>149</v>
      </c>
      <c r="D24">
        <v>67</v>
      </c>
      <c r="E24">
        <v>63</v>
      </c>
      <c r="F24" t="s">
        <v>150</v>
      </c>
      <c r="G24">
        <v>35.83</v>
      </c>
    </row>
    <row r="25" spans="1:7" x14ac:dyDescent="0.25">
      <c r="A25" t="s">
        <v>66</v>
      </c>
      <c r="B25" t="s">
        <v>67</v>
      </c>
      <c r="C25">
        <v>404</v>
      </c>
      <c r="D25">
        <v>38</v>
      </c>
      <c r="E25">
        <v>28</v>
      </c>
      <c r="F25">
        <v>372</v>
      </c>
      <c r="G25">
        <v>20.100000000000001</v>
      </c>
    </row>
    <row r="26" spans="1:7" x14ac:dyDescent="0.25">
      <c r="A26" t="s">
        <v>68</v>
      </c>
      <c r="B26" t="s">
        <v>69</v>
      </c>
      <c r="C26" t="s">
        <v>151</v>
      </c>
      <c r="D26">
        <v>42</v>
      </c>
      <c r="E26">
        <v>28</v>
      </c>
      <c r="F26" t="s">
        <v>152</v>
      </c>
      <c r="G26">
        <v>68.11</v>
      </c>
    </row>
    <row r="27" spans="1:7" x14ac:dyDescent="0.25">
      <c r="A27" t="s">
        <v>68</v>
      </c>
      <c r="B27" t="s">
        <v>91</v>
      </c>
      <c r="C27" t="s">
        <v>153</v>
      </c>
      <c r="D27">
        <v>10</v>
      </c>
      <c r="E27">
        <v>17</v>
      </c>
      <c r="F27" t="s">
        <v>107</v>
      </c>
      <c r="G27">
        <v>34.909999999999997</v>
      </c>
    </row>
    <row r="28" spans="1:7" x14ac:dyDescent="0.25">
      <c r="A28" t="s">
        <v>68</v>
      </c>
      <c r="B28" t="s">
        <v>71</v>
      </c>
      <c r="C28">
        <v>84</v>
      </c>
      <c r="D28">
        <v>27</v>
      </c>
      <c r="E28">
        <v>20</v>
      </c>
      <c r="F28">
        <v>61</v>
      </c>
      <c r="G28">
        <v>9.17</v>
      </c>
    </row>
    <row r="29" spans="1:7" x14ac:dyDescent="0.25">
      <c r="A29" t="s">
        <v>68</v>
      </c>
      <c r="B29">
        <v>1764</v>
      </c>
      <c r="C29">
        <v>4</v>
      </c>
      <c r="D29">
        <v>62</v>
      </c>
      <c r="E29">
        <v>3</v>
      </c>
      <c r="F29">
        <v>-27</v>
      </c>
      <c r="G29">
        <v>2</v>
      </c>
    </row>
    <row r="30" spans="1:7" x14ac:dyDescent="0.25">
      <c r="A30" t="s">
        <v>68</v>
      </c>
      <c r="B30" t="s">
        <v>72</v>
      </c>
      <c r="C30">
        <v>284</v>
      </c>
      <c r="D30">
        <v>153</v>
      </c>
      <c r="E30">
        <v>142</v>
      </c>
      <c r="F30">
        <v>151</v>
      </c>
      <c r="G30">
        <v>16.850000000000001</v>
      </c>
    </row>
    <row r="31" spans="1:7" x14ac:dyDescent="0.25">
      <c r="A31" t="s">
        <v>68</v>
      </c>
      <c r="B31" t="s">
        <v>73</v>
      </c>
      <c r="C31">
        <v>453</v>
      </c>
      <c r="D31">
        <v>95</v>
      </c>
      <c r="E31">
        <v>100</v>
      </c>
      <c r="F31">
        <v>366</v>
      </c>
      <c r="G31">
        <v>21.28</v>
      </c>
    </row>
    <row r="32" spans="1:7" x14ac:dyDescent="0.25">
      <c r="A32" t="s">
        <v>68</v>
      </c>
      <c r="B32" t="s">
        <v>74</v>
      </c>
      <c r="C32" t="s">
        <v>154</v>
      </c>
      <c r="D32">
        <v>95</v>
      </c>
      <c r="E32">
        <v>74</v>
      </c>
      <c r="F32" t="s">
        <v>155</v>
      </c>
      <c r="G32">
        <v>36.15</v>
      </c>
    </row>
    <row r="33" spans="1:7" x14ac:dyDescent="0.25">
      <c r="A33" t="s">
        <v>68</v>
      </c>
      <c r="B33" t="s">
        <v>99</v>
      </c>
      <c r="C33">
        <v>173</v>
      </c>
      <c r="D33">
        <v>31</v>
      </c>
      <c r="E33">
        <v>31</v>
      </c>
      <c r="F33">
        <v>143</v>
      </c>
      <c r="G33">
        <v>13.15</v>
      </c>
    </row>
    <row r="34" spans="1:7" x14ac:dyDescent="0.25">
      <c r="A34" t="s">
        <v>68</v>
      </c>
      <c r="B34" t="s">
        <v>76</v>
      </c>
      <c r="C34">
        <v>251</v>
      </c>
      <c r="D34">
        <v>53</v>
      </c>
      <c r="E34">
        <v>33</v>
      </c>
      <c r="F34">
        <v>211</v>
      </c>
      <c r="G34">
        <v>15.84</v>
      </c>
    </row>
    <row r="35" spans="1:7" x14ac:dyDescent="0.25">
      <c r="A35" t="s">
        <v>68</v>
      </c>
      <c r="B35" t="s">
        <v>77</v>
      </c>
      <c r="C35">
        <v>197</v>
      </c>
      <c r="D35">
        <v>28</v>
      </c>
      <c r="E35">
        <v>24</v>
      </c>
      <c r="F35">
        <v>172</v>
      </c>
      <c r="G35">
        <v>14.04</v>
      </c>
    </row>
    <row r="36" spans="1:7" x14ac:dyDescent="0.25">
      <c r="A36" t="s">
        <v>68</v>
      </c>
      <c r="B36" t="s">
        <v>78</v>
      </c>
      <c r="C36">
        <v>147</v>
      </c>
      <c r="D36">
        <v>12</v>
      </c>
      <c r="E36">
        <v>13</v>
      </c>
      <c r="F36">
        <v>135</v>
      </c>
      <c r="G36">
        <v>12.12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36"/>
  <sheetViews>
    <sheetView workbookViewId="0">
      <selection activeCell="J26" sqref="J26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78622/60</f>
        <v>1310.3666666666666</v>
      </c>
      <c r="H2" s="20">
        <v>1.22</v>
      </c>
      <c r="I2" s="20">
        <v>0</v>
      </c>
      <c r="J2" s="20">
        <v>2.1299999999999999E-2</v>
      </c>
      <c r="K2" s="20">
        <v>958</v>
      </c>
      <c r="L2" s="20">
        <v>118</v>
      </c>
      <c r="M2" s="20">
        <v>109</v>
      </c>
      <c r="N2" s="20">
        <f t="shared" ref="N2:N13" si="0">K2-(L2+M2)/2</f>
        <v>844.5</v>
      </c>
      <c r="O2" s="20" t="s">
        <v>1</v>
      </c>
      <c r="P2" s="20">
        <f t="shared" ref="P2:P16" si="1">SQRT((K2+(L2+M2)/2))</f>
        <v>32.733774606665818</v>
      </c>
      <c r="Q2" s="20">
        <f t="shared" ref="Q2:Q16" si="2">N2/G2</f>
        <v>0.64447610083691598</v>
      </c>
      <c r="R2" s="20">
        <f>(Q2/H2/J2)</f>
        <v>24.800896668856925</v>
      </c>
      <c r="S2" s="20" t="s">
        <v>1</v>
      </c>
      <c r="T2" s="20">
        <f>P2/N2*R2</f>
        <v>0.9613107893446674</v>
      </c>
      <c r="U2" s="20">
        <f>R2/60*1000</f>
        <v>413.34827781428208</v>
      </c>
      <c r="V2" s="20" t="s">
        <v>1</v>
      </c>
      <c r="W2" s="20">
        <f>T2/R2*U2</f>
        <v>16.021846489077792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1310.3666666666666</v>
      </c>
      <c r="H3" s="21">
        <f>H2</f>
        <v>1.22</v>
      </c>
      <c r="I3" s="21">
        <v>0</v>
      </c>
      <c r="J3" s="21">
        <v>0.26</v>
      </c>
      <c r="K3" s="21">
        <v>136</v>
      </c>
      <c r="L3" s="21">
        <v>87</v>
      </c>
      <c r="M3" s="21">
        <v>87</v>
      </c>
      <c r="N3" s="21">
        <f t="shared" si="0"/>
        <v>49</v>
      </c>
      <c r="O3" s="21" t="s">
        <v>1</v>
      </c>
      <c r="P3" s="21">
        <f t="shared" si="1"/>
        <v>14.933184523068078</v>
      </c>
      <c r="Q3" s="21">
        <f t="shared" si="2"/>
        <v>3.7394113606878485E-2</v>
      </c>
      <c r="R3" s="21">
        <f>Q3/H3/J3</f>
        <v>0.1178881261250898</v>
      </c>
      <c r="S3" s="21" t="s">
        <v>1</v>
      </c>
      <c r="T3" s="21">
        <f>P3/N3*R3</f>
        <v>3.5927451847034463E-2</v>
      </c>
      <c r="U3" s="21">
        <f>R3/60*1000</f>
        <v>1.9648021020848301</v>
      </c>
      <c r="V3" s="21" t="s">
        <v>1</v>
      </c>
      <c r="W3" s="21">
        <f>T3/R3*U3</f>
        <v>0.59879086411724103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1310.3666666666666</v>
      </c>
      <c r="H4" s="19">
        <f>H2</f>
        <v>1.22</v>
      </c>
      <c r="I4" s="19"/>
      <c r="J4" s="19">
        <v>8.1000000000000003E-2</v>
      </c>
      <c r="K4" s="19">
        <v>755</v>
      </c>
      <c r="L4" s="19">
        <v>46</v>
      </c>
      <c r="M4" s="19">
        <v>30</v>
      </c>
      <c r="N4" s="19">
        <f t="shared" si="0"/>
        <v>717</v>
      </c>
      <c r="O4" s="19" t="s">
        <v>1</v>
      </c>
      <c r="P4" s="19">
        <f t="shared" si="1"/>
        <v>28.160255680657446</v>
      </c>
      <c r="Q4" s="19">
        <f t="shared" si="2"/>
        <v>0.54717509094146677</v>
      </c>
      <c r="R4" s="19">
        <f>(Q4/H4/J4)</f>
        <v>5.5370885543560693</v>
      </c>
      <c r="S4" s="19" t="s">
        <v>1</v>
      </c>
      <c r="T4" s="19">
        <f t="shared" ref="T4:T6" si="3">P4/N4*R4</f>
        <v>0.2174697760350193</v>
      </c>
      <c r="U4" s="19">
        <f t="shared" ref="U4:U6" si="4">R4/60*1000</f>
        <v>92.28480923926783</v>
      </c>
      <c r="V4" s="19" t="s">
        <v>1</v>
      </c>
      <c r="W4" s="19">
        <f t="shared" ref="W4:W6" si="5">T4/R4*U4</f>
        <v>3.624496267250322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1310.3666666666666</v>
      </c>
      <c r="H5" s="19">
        <f>H2</f>
        <v>1.22</v>
      </c>
      <c r="I5" s="19">
        <v>2E-3</v>
      </c>
      <c r="J5" s="19">
        <v>0.13600000000000001</v>
      </c>
      <c r="K5" s="19">
        <v>1243</v>
      </c>
      <c r="L5" s="19">
        <v>46</v>
      </c>
      <c r="M5" s="19">
        <v>37</v>
      </c>
      <c r="N5" s="19">
        <f t="shared" si="0"/>
        <v>1201.5</v>
      </c>
      <c r="O5" s="19" t="s">
        <v>1</v>
      </c>
      <c r="P5" s="19">
        <f t="shared" si="1"/>
        <v>35.83992187491485</v>
      </c>
      <c r="Q5" s="19">
        <f t="shared" si="2"/>
        <v>0.91691892854417345</v>
      </c>
      <c r="R5" s="19">
        <f>(Q5/H5/J5)</f>
        <v>5.526271266539136</v>
      </c>
      <c r="S5" s="19" t="s">
        <v>1</v>
      </c>
      <c r="T5" s="19">
        <f t="shared" si="3"/>
        <v>0.16484488593620422</v>
      </c>
      <c r="U5" s="19">
        <f t="shared" si="4"/>
        <v>92.104521108985608</v>
      </c>
      <c r="V5" s="19" t="s">
        <v>1</v>
      </c>
      <c r="W5" s="19">
        <f t="shared" si="5"/>
        <v>2.7474147656034038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1310.3666666666666</v>
      </c>
      <c r="H6" s="19">
        <f>H2</f>
        <v>1.22</v>
      </c>
      <c r="I6" s="19">
        <v>2E-3</v>
      </c>
      <c r="J6" s="19">
        <v>4.48E-2</v>
      </c>
      <c r="K6" s="19">
        <v>422</v>
      </c>
      <c r="L6" s="19">
        <v>42</v>
      </c>
      <c r="M6" s="19">
        <v>29</v>
      </c>
      <c r="N6" s="19">
        <f t="shared" si="0"/>
        <v>386.5</v>
      </c>
      <c r="O6" s="19" t="s">
        <v>1</v>
      </c>
      <c r="P6" s="19">
        <f t="shared" si="1"/>
        <v>21.389249636207438</v>
      </c>
      <c r="Q6" s="19">
        <f t="shared" si="2"/>
        <v>0.29495561038894968</v>
      </c>
      <c r="R6" s="19">
        <f>(Q6/H6/J6)</f>
        <v>5.396582450032013</v>
      </c>
      <c r="S6" s="19" t="s">
        <v>1</v>
      </c>
      <c r="T6" s="19">
        <f t="shared" si="3"/>
        <v>0.2986516150222786</v>
      </c>
      <c r="U6" s="19">
        <f t="shared" si="4"/>
        <v>89.943040833866874</v>
      </c>
      <c r="V6" s="19" t="s">
        <v>1</v>
      </c>
      <c r="W6" s="19">
        <f t="shared" si="5"/>
        <v>4.9775269170379763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1310.3666666666666</v>
      </c>
      <c r="H7" s="23">
        <f>H2</f>
        <v>1.22</v>
      </c>
      <c r="I7" s="23">
        <v>1E-3</v>
      </c>
      <c r="J7" s="23">
        <v>0.19</v>
      </c>
      <c r="K7" s="23">
        <v>2308</v>
      </c>
      <c r="L7" s="23">
        <v>25</v>
      </c>
      <c r="M7" s="23">
        <v>26</v>
      </c>
      <c r="N7" s="23">
        <f t="shared" si="0"/>
        <v>2282.5</v>
      </c>
      <c r="O7" s="23" t="s">
        <v>1</v>
      </c>
      <c r="P7" s="23">
        <f t="shared" si="1"/>
        <v>48.306314287057752</v>
      </c>
      <c r="Q7" s="23">
        <f t="shared" si="2"/>
        <v>1.7418788634224518</v>
      </c>
      <c r="R7" s="23">
        <f>Q7/H7/J7</f>
        <v>7.5145766325386179</v>
      </c>
      <c r="S7" s="23" t="s">
        <v>1</v>
      </c>
      <c r="T7" s="23">
        <f>P7/N7*R7</f>
        <v>0.15903680199149642</v>
      </c>
      <c r="U7" s="23">
        <f>R7/60*1000</f>
        <v>125.24294387564363</v>
      </c>
      <c r="V7" s="23" t="s">
        <v>1</v>
      </c>
      <c r="W7" s="23">
        <f>T7/R7*U7</f>
        <v>2.6506133665249405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1310.3666666666666</v>
      </c>
      <c r="H8" s="25">
        <f>H2</f>
        <v>1.22</v>
      </c>
      <c r="I8" s="25">
        <v>4.0000000000000001E-3</v>
      </c>
      <c r="J8" s="25">
        <v>1.2500000000000001E-2</v>
      </c>
      <c r="K8" s="25">
        <v>1330</v>
      </c>
      <c r="L8" s="25">
        <v>14</v>
      </c>
      <c r="M8" s="25">
        <v>9</v>
      </c>
      <c r="N8" s="25">
        <f t="shared" si="0"/>
        <v>1318.5</v>
      </c>
      <c r="O8" s="25" t="s">
        <v>1</v>
      </c>
      <c r="P8" s="25">
        <f t="shared" si="1"/>
        <v>36.626493143624877</v>
      </c>
      <c r="Q8" s="25">
        <f t="shared" si="2"/>
        <v>1.0062069140952914</v>
      </c>
      <c r="R8" s="25">
        <f>Q8/H8/J8</f>
        <v>65.980781252150251</v>
      </c>
      <c r="S8" s="25" t="s">
        <v>1</v>
      </c>
      <c r="T8" s="25">
        <f>P8/N8*R8</f>
        <v>1.8328741995774698</v>
      </c>
      <c r="U8" s="25">
        <f>R8/60*1000</f>
        <v>1099.6796875358375</v>
      </c>
      <c r="V8" s="25" t="s">
        <v>1</v>
      </c>
      <c r="W8" s="25">
        <f>T8/R8*U8</f>
        <v>30.547903326291163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1310.3666666666666</v>
      </c>
      <c r="H9" s="30">
        <f>H2</f>
        <v>1.22</v>
      </c>
      <c r="J9" s="30">
        <v>0.19</v>
      </c>
      <c r="K9" s="30">
        <v>1289</v>
      </c>
      <c r="L9" s="30">
        <v>94</v>
      </c>
      <c r="M9" s="30">
        <v>63</v>
      </c>
      <c r="N9" s="30">
        <f t="shared" si="0"/>
        <v>1210.5</v>
      </c>
      <c r="P9" s="30">
        <f t="shared" si="1"/>
        <v>36.979724174201195</v>
      </c>
      <c r="Q9" s="30">
        <f t="shared" si="2"/>
        <v>0.92378723512502869</v>
      </c>
      <c r="R9" s="30">
        <f t="shared" ref="R9:R13" si="6">Q9/H9/J9</f>
        <v>3.9852771144306671</v>
      </c>
      <c r="S9" s="30" t="s">
        <v>1</v>
      </c>
      <c r="T9" s="30">
        <f t="shared" ref="T9:T16" si="7">P9/N9*R9</f>
        <v>0.12174675625725116</v>
      </c>
      <c r="U9" s="30">
        <f t="shared" ref="U9:U16" si="8">R9/60*1000</f>
        <v>66.421285240511125</v>
      </c>
      <c r="V9" s="30" t="s">
        <v>1</v>
      </c>
      <c r="W9" s="30">
        <f t="shared" ref="W9:W16" si="9">T9/R9*U9</f>
        <v>2.0291126042875196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1310.3666666666666</v>
      </c>
      <c r="H10" s="30">
        <f>H2</f>
        <v>1.22</v>
      </c>
      <c r="J10" s="30">
        <v>2.5000000000000001E-2</v>
      </c>
      <c r="K10" s="30">
        <v>149</v>
      </c>
      <c r="L10" s="30">
        <v>17</v>
      </c>
      <c r="M10" s="30">
        <v>16</v>
      </c>
      <c r="N10" s="30">
        <f t="shared" si="0"/>
        <v>132.5</v>
      </c>
      <c r="P10" s="30">
        <f t="shared" si="1"/>
        <v>12.864680330268607</v>
      </c>
      <c r="Q10" s="30">
        <f t="shared" si="2"/>
        <v>0.10111673577370203</v>
      </c>
      <c r="R10" s="30">
        <f t="shared" si="6"/>
        <v>3.3153028122525257</v>
      </c>
      <c r="S10" s="30" t="s">
        <v>1</v>
      </c>
      <c r="T10" s="30">
        <f t="shared" si="7"/>
        <v>0.32188913869939062</v>
      </c>
      <c r="U10" s="30">
        <f t="shared" si="8"/>
        <v>55.255046870875432</v>
      </c>
      <c r="V10" s="30" t="s">
        <v>1</v>
      </c>
      <c r="W10" s="30">
        <f t="shared" si="9"/>
        <v>5.3648189783231768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1310.3666666666666</v>
      </c>
      <c r="H11" s="32">
        <f>H2</f>
        <v>1.22</v>
      </c>
      <c r="J11" s="32">
        <v>3.2000000000000001E-2</v>
      </c>
      <c r="K11" s="32">
        <v>195</v>
      </c>
      <c r="L11" s="32">
        <v>30</v>
      </c>
      <c r="M11" s="32">
        <v>34</v>
      </c>
      <c r="N11" s="32">
        <f t="shared" si="0"/>
        <v>163</v>
      </c>
      <c r="P11" s="32">
        <f t="shared" si="1"/>
        <v>15.066519173319364</v>
      </c>
      <c r="Q11" s="32">
        <f t="shared" si="2"/>
        <v>0.12439266363104476</v>
      </c>
      <c r="R11" s="32">
        <f t="shared" si="6"/>
        <v>3.1862874905493026</v>
      </c>
      <c r="S11" s="32" t="s">
        <v>1</v>
      </c>
      <c r="T11" s="32">
        <f t="shared" si="7"/>
        <v>0.29451694213539087</v>
      </c>
      <c r="U11" s="32">
        <f t="shared" si="8"/>
        <v>53.104791509155042</v>
      </c>
      <c r="V11" s="32" t="s">
        <v>1</v>
      </c>
      <c r="W11" s="32">
        <f t="shared" si="9"/>
        <v>4.9086157022565144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1310.3666666666666</v>
      </c>
      <c r="H12" s="32">
        <f>H2</f>
        <v>1.22</v>
      </c>
      <c r="J12" s="32">
        <v>3.1E-2</v>
      </c>
      <c r="K12" s="32">
        <v>186</v>
      </c>
      <c r="L12" s="32">
        <v>28</v>
      </c>
      <c r="M12" s="32">
        <v>27</v>
      </c>
      <c r="N12" s="32">
        <f t="shared" si="0"/>
        <v>158.5</v>
      </c>
      <c r="P12" s="32">
        <f t="shared" si="1"/>
        <v>14.611639196202457</v>
      </c>
      <c r="Q12" s="32">
        <f t="shared" si="2"/>
        <v>0.12095851034061714</v>
      </c>
      <c r="R12" s="32">
        <f t="shared" si="6"/>
        <v>3.1982683855266298</v>
      </c>
      <c r="S12" s="32" t="s">
        <v>1</v>
      </c>
      <c r="T12" s="32">
        <f t="shared" si="7"/>
        <v>0.29483876152641048</v>
      </c>
      <c r="U12" s="32">
        <f t="shared" si="8"/>
        <v>53.304473092110499</v>
      </c>
      <c r="V12" s="32" t="s">
        <v>1</v>
      </c>
      <c r="W12" s="32">
        <f t="shared" si="9"/>
        <v>4.9139793587735081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1310.3666666666666</v>
      </c>
      <c r="H13" s="32">
        <f>H2</f>
        <v>1.22</v>
      </c>
      <c r="J13" s="32">
        <v>1.9E-2</v>
      </c>
      <c r="K13" s="32">
        <v>118</v>
      </c>
      <c r="L13" s="32">
        <v>15</v>
      </c>
      <c r="M13" s="32">
        <v>17</v>
      </c>
      <c r="N13" s="32">
        <f t="shared" si="0"/>
        <v>102</v>
      </c>
      <c r="P13" s="32">
        <f t="shared" si="1"/>
        <v>11.575836902790225</v>
      </c>
      <c r="Q13" s="32">
        <f t="shared" si="2"/>
        <v>7.7840807916359292E-2</v>
      </c>
      <c r="R13" s="32">
        <f t="shared" si="6"/>
        <v>3.3581021534236104</v>
      </c>
      <c r="S13" s="32" t="s">
        <v>1</v>
      </c>
      <c r="T13" s="32">
        <f t="shared" si="7"/>
        <v>0.38110630226412112</v>
      </c>
      <c r="U13" s="32">
        <f t="shared" si="8"/>
        <v>55.968369223726839</v>
      </c>
      <c r="V13" s="32" t="s">
        <v>1</v>
      </c>
      <c r="W13" s="32">
        <f t="shared" si="9"/>
        <v>6.3517717044020188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1310.3666666666666</v>
      </c>
      <c r="H14" s="22">
        <f>H2</f>
        <v>1.22</v>
      </c>
      <c r="I14" s="22">
        <v>5.0000000000000001E-3</v>
      </c>
      <c r="J14" s="22">
        <f>J4+J5+J6</f>
        <v>0.26180000000000003</v>
      </c>
      <c r="K14" s="22">
        <f>K4+K5+K6</f>
        <v>2420</v>
      </c>
      <c r="L14" s="22">
        <f>L4+L5+L6</f>
        <v>134</v>
      </c>
      <c r="M14" s="22">
        <f>M4+M5+M6</f>
        <v>96</v>
      </c>
      <c r="N14" s="22">
        <f>N4+N5+N6</f>
        <v>2305</v>
      </c>
      <c r="O14" s="22" t="s">
        <v>1</v>
      </c>
      <c r="P14" s="22">
        <f>SQRT((K14+(L14+M14)/2))</f>
        <v>50.34878350069642</v>
      </c>
      <c r="Q14" s="22">
        <f>N14/G14</f>
        <v>1.7590496298745899</v>
      </c>
      <c r="R14" s="22">
        <f>(Q14/H14/J14)</f>
        <v>5.5074253587226822</v>
      </c>
      <c r="S14" s="22" t="s">
        <v>1</v>
      </c>
      <c r="T14" s="22">
        <f>P14/N14*R14</f>
        <v>0.1203002893850645</v>
      </c>
      <c r="U14" s="22">
        <f>R14/60*1000</f>
        <v>91.790422645378044</v>
      </c>
      <c r="V14" s="22" t="s">
        <v>1</v>
      </c>
      <c r="W14" s="22">
        <f>T14/R14*U14</f>
        <v>2.0050048230844082</v>
      </c>
      <c r="X14" s="22"/>
    </row>
    <row r="15" spans="1:25" s="31" customFormat="1" x14ac:dyDescent="0.25">
      <c r="B15" s="31" t="s">
        <v>44</v>
      </c>
      <c r="G15" s="31">
        <f>G14</f>
        <v>1310.3666666666666</v>
      </c>
      <c r="H15" s="31">
        <f>H14</f>
        <v>1.22</v>
      </c>
      <c r="I15" s="31">
        <v>5.0000000000000001E-3</v>
      </c>
      <c r="J15" s="31">
        <f>J9+J10</f>
        <v>0.215</v>
      </c>
      <c r="K15" s="31">
        <f>K9+K10</f>
        <v>1438</v>
      </c>
      <c r="L15" s="31">
        <f>L9+L10</f>
        <v>111</v>
      </c>
      <c r="M15" s="31">
        <f>M9+M10</f>
        <v>79</v>
      </c>
      <c r="N15" s="31">
        <f>N9+N10</f>
        <v>1343</v>
      </c>
      <c r="O15" s="31" t="s">
        <v>1</v>
      </c>
      <c r="P15" s="31">
        <f>SQRT((K15+(L15+M15)/2))</f>
        <v>39.153543900903784</v>
      </c>
      <c r="Q15" s="31">
        <f>N15/G15</f>
        <v>1.0249039708987306</v>
      </c>
      <c r="R15" s="31">
        <f>(Q15/H15/J15)</f>
        <v>3.9073731258053015</v>
      </c>
      <c r="S15" s="31" t="s">
        <v>1</v>
      </c>
      <c r="T15" s="31">
        <f>P15/N15*R15</f>
        <v>0.11391474699808601</v>
      </c>
      <c r="U15" s="31">
        <f>R15/60*1000</f>
        <v>65.12288543008836</v>
      </c>
      <c r="V15" s="31" t="s">
        <v>1</v>
      </c>
      <c r="W15" s="31">
        <f>T15/R15*U15</f>
        <v>1.898579116634767</v>
      </c>
      <c r="X15" s="31">
        <v>3225</v>
      </c>
    </row>
    <row r="16" spans="1:25" s="33" customFormat="1" x14ac:dyDescent="0.25">
      <c r="B16" s="33" t="s">
        <v>46</v>
      </c>
      <c r="G16" s="33">
        <f>G10</f>
        <v>1310.3666666666666</v>
      </c>
      <c r="H16" s="33">
        <f>H10</f>
        <v>1.22</v>
      </c>
      <c r="I16" s="33">
        <v>5.0000000000000001E-3</v>
      </c>
      <c r="J16" s="33">
        <f>J11+J12+J13</f>
        <v>8.2000000000000003E-2</v>
      </c>
      <c r="K16" s="33">
        <f>K11+K12+K13</f>
        <v>499</v>
      </c>
      <c r="L16" s="33">
        <f>L11+L12+L13</f>
        <v>73</v>
      </c>
      <c r="M16" s="33">
        <f t="shared" ref="M16" si="10">M11+M12+M13</f>
        <v>78</v>
      </c>
      <c r="N16" s="33">
        <f>N11+N12+N13</f>
        <v>423.5</v>
      </c>
      <c r="O16" s="33" t="s">
        <v>1</v>
      </c>
      <c r="P16" s="33">
        <f t="shared" si="1"/>
        <v>23.968729628413769</v>
      </c>
      <c r="Q16" s="33">
        <f t="shared" si="2"/>
        <v>0.32319198188802117</v>
      </c>
      <c r="R16" s="33">
        <f>(Q16/H16/J16)</f>
        <v>3.23062756785307</v>
      </c>
      <c r="S16" s="33" t="s">
        <v>1</v>
      </c>
      <c r="T16" s="33">
        <f t="shared" si="7"/>
        <v>0.18284306659733221</v>
      </c>
      <c r="U16" s="33">
        <f t="shared" si="8"/>
        <v>53.843792797551167</v>
      </c>
      <c r="V16" s="33" t="s">
        <v>1</v>
      </c>
      <c r="W16" s="33">
        <f t="shared" si="9"/>
        <v>3.0473844432888701</v>
      </c>
      <c r="X16" s="33">
        <v>3225</v>
      </c>
    </row>
    <row r="18" spans="1:7" x14ac:dyDescent="0.25">
      <c r="A18" t="s">
        <v>322</v>
      </c>
      <c r="B18" t="s">
        <v>323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>
        <v>958</v>
      </c>
      <c r="D21">
        <v>118</v>
      </c>
      <c r="E21">
        <v>109</v>
      </c>
      <c r="F21">
        <v>855</v>
      </c>
      <c r="G21">
        <v>30.95</v>
      </c>
    </row>
    <row r="22" spans="1:7" x14ac:dyDescent="0.25">
      <c r="A22" t="s">
        <v>61</v>
      </c>
      <c r="B22" t="s">
        <v>62</v>
      </c>
      <c r="C22">
        <v>136</v>
      </c>
      <c r="D22">
        <v>87</v>
      </c>
      <c r="E22">
        <v>87</v>
      </c>
      <c r="F22">
        <v>58</v>
      </c>
      <c r="G22">
        <v>11.66</v>
      </c>
    </row>
    <row r="23" spans="1:7" x14ac:dyDescent="0.25">
      <c r="A23" t="s">
        <v>63</v>
      </c>
      <c r="B23" t="s">
        <v>64</v>
      </c>
      <c r="C23">
        <v>755</v>
      </c>
      <c r="D23">
        <v>46</v>
      </c>
      <c r="E23">
        <v>30</v>
      </c>
      <c r="F23">
        <v>720</v>
      </c>
      <c r="G23">
        <v>27.48</v>
      </c>
    </row>
    <row r="24" spans="1:7" x14ac:dyDescent="0.25">
      <c r="A24" t="s">
        <v>63</v>
      </c>
      <c r="B24" t="s">
        <v>65</v>
      </c>
      <c r="C24" t="s">
        <v>324</v>
      </c>
      <c r="D24">
        <v>46</v>
      </c>
      <c r="E24">
        <v>37</v>
      </c>
      <c r="F24" t="s">
        <v>325</v>
      </c>
      <c r="G24">
        <v>35.26</v>
      </c>
    </row>
    <row r="25" spans="1:7" x14ac:dyDescent="0.25">
      <c r="A25" t="s">
        <v>66</v>
      </c>
      <c r="B25" t="s">
        <v>67</v>
      </c>
      <c r="C25">
        <v>422</v>
      </c>
      <c r="D25">
        <v>42</v>
      </c>
      <c r="E25">
        <v>29</v>
      </c>
      <c r="F25">
        <v>388</v>
      </c>
      <c r="G25">
        <v>20.54</v>
      </c>
    </row>
    <row r="26" spans="1:7" x14ac:dyDescent="0.25">
      <c r="A26" t="s">
        <v>68</v>
      </c>
      <c r="B26" t="s">
        <v>69</v>
      </c>
      <c r="C26" t="s">
        <v>326</v>
      </c>
      <c r="D26">
        <v>25</v>
      </c>
      <c r="E26">
        <v>26</v>
      </c>
      <c r="F26" t="s">
        <v>327</v>
      </c>
      <c r="G26">
        <v>48.04</v>
      </c>
    </row>
    <row r="27" spans="1:7" x14ac:dyDescent="0.25">
      <c r="A27" t="s">
        <v>68</v>
      </c>
      <c r="B27" t="s">
        <v>122</v>
      </c>
      <c r="C27" t="s">
        <v>328</v>
      </c>
      <c r="D27">
        <v>14</v>
      </c>
      <c r="E27">
        <v>9</v>
      </c>
      <c r="F27" t="s">
        <v>329</v>
      </c>
      <c r="G27">
        <v>36.47</v>
      </c>
    </row>
    <row r="28" spans="1:7" x14ac:dyDescent="0.25">
      <c r="A28" t="s">
        <v>68</v>
      </c>
      <c r="B28" t="s">
        <v>71</v>
      </c>
      <c r="C28">
        <v>93</v>
      </c>
      <c r="D28">
        <v>22</v>
      </c>
      <c r="E28">
        <v>18</v>
      </c>
      <c r="F28">
        <v>73</v>
      </c>
      <c r="G28">
        <v>9.64</v>
      </c>
    </row>
    <row r="29" spans="1:7" x14ac:dyDescent="0.25">
      <c r="A29" t="s">
        <v>68</v>
      </c>
      <c r="B29">
        <v>1764</v>
      </c>
      <c r="C29">
        <v>7</v>
      </c>
      <c r="D29">
        <v>84</v>
      </c>
      <c r="E29">
        <v>6</v>
      </c>
      <c r="F29">
        <v>-36</v>
      </c>
      <c r="G29">
        <v>2.65</v>
      </c>
    </row>
    <row r="30" spans="1:7" x14ac:dyDescent="0.25">
      <c r="A30" t="s">
        <v>68</v>
      </c>
      <c r="B30" t="s">
        <v>72</v>
      </c>
      <c r="C30">
        <v>244</v>
      </c>
      <c r="D30">
        <v>134</v>
      </c>
      <c r="E30">
        <v>135</v>
      </c>
      <c r="F30">
        <v>122</v>
      </c>
      <c r="G30">
        <v>15.62</v>
      </c>
    </row>
    <row r="31" spans="1:7" x14ac:dyDescent="0.25">
      <c r="A31" t="s">
        <v>68</v>
      </c>
      <c r="B31" t="s">
        <v>73</v>
      </c>
      <c r="C31">
        <v>378</v>
      </c>
      <c r="D31">
        <v>79</v>
      </c>
      <c r="E31">
        <v>75</v>
      </c>
      <c r="F31">
        <v>310</v>
      </c>
      <c r="G31">
        <v>19.440000000000001</v>
      </c>
    </row>
    <row r="32" spans="1:7" x14ac:dyDescent="0.25">
      <c r="A32" t="s">
        <v>68</v>
      </c>
      <c r="B32" t="s">
        <v>74</v>
      </c>
      <c r="C32" t="s">
        <v>313</v>
      </c>
      <c r="D32">
        <v>94</v>
      </c>
      <c r="E32">
        <v>63</v>
      </c>
      <c r="F32" t="s">
        <v>330</v>
      </c>
      <c r="G32">
        <v>35.9</v>
      </c>
    </row>
    <row r="33" spans="1:7" x14ac:dyDescent="0.25">
      <c r="A33" t="s">
        <v>68</v>
      </c>
      <c r="B33" t="s">
        <v>99</v>
      </c>
      <c r="C33">
        <v>149</v>
      </c>
      <c r="D33">
        <v>17</v>
      </c>
      <c r="E33">
        <v>16</v>
      </c>
      <c r="F33">
        <v>133</v>
      </c>
      <c r="G33">
        <v>12.21</v>
      </c>
    </row>
    <row r="34" spans="1:7" x14ac:dyDescent="0.25">
      <c r="A34" t="s">
        <v>68</v>
      </c>
      <c r="B34" t="s">
        <v>76</v>
      </c>
      <c r="C34">
        <v>195</v>
      </c>
      <c r="D34">
        <v>30</v>
      </c>
      <c r="E34">
        <v>34</v>
      </c>
      <c r="F34">
        <v>165</v>
      </c>
      <c r="G34">
        <v>13.96</v>
      </c>
    </row>
    <row r="35" spans="1:7" x14ac:dyDescent="0.25">
      <c r="A35" t="s">
        <v>68</v>
      </c>
      <c r="B35" t="s">
        <v>77</v>
      </c>
      <c r="C35">
        <v>186</v>
      </c>
      <c r="D35">
        <v>28</v>
      </c>
      <c r="E35">
        <v>27</v>
      </c>
      <c r="F35">
        <v>159</v>
      </c>
      <c r="G35">
        <v>13.64</v>
      </c>
    </row>
    <row r="36" spans="1:7" x14ac:dyDescent="0.25">
      <c r="A36" t="s">
        <v>68</v>
      </c>
      <c r="B36" t="s">
        <v>78</v>
      </c>
      <c r="C36">
        <v>118</v>
      </c>
      <c r="D36">
        <v>15</v>
      </c>
      <c r="E36">
        <v>17</v>
      </c>
      <c r="F36">
        <v>102</v>
      </c>
      <c r="G36">
        <v>10.86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36"/>
  <sheetViews>
    <sheetView workbookViewId="0">
      <selection activeCell="H3" sqref="H3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83325/60</f>
        <v>1388.75</v>
      </c>
      <c r="H2" s="20">
        <v>1.33</v>
      </c>
      <c r="I2" s="20">
        <v>0</v>
      </c>
      <c r="J2" s="20">
        <v>2.1299999999999999E-2</v>
      </c>
      <c r="K2" s="20">
        <v>1029</v>
      </c>
      <c r="L2" s="20">
        <v>156</v>
      </c>
      <c r="M2" s="20">
        <v>124</v>
      </c>
      <c r="N2" s="20">
        <f t="shared" ref="N2:N13" si="0">K2-(L2+M2)/2</f>
        <v>889</v>
      </c>
      <c r="O2" s="20" t="s">
        <v>1</v>
      </c>
      <c r="P2" s="20">
        <f t="shared" ref="P2:P16" si="1">SQRT((K2+(L2+M2)/2))</f>
        <v>34.190641994557517</v>
      </c>
      <c r="Q2" s="20">
        <f t="shared" ref="Q2:Q16" si="2">N2/G2</f>
        <v>0.6401440144014402</v>
      </c>
      <c r="R2" s="20">
        <f>(Q2/H2/J2)</f>
        <v>22.596774132565223</v>
      </c>
      <c r="S2" s="20" t="s">
        <v>1</v>
      </c>
      <c r="T2" s="20">
        <f>P2/N2*R2</f>
        <v>0.86906435837842011</v>
      </c>
      <c r="U2" s="20">
        <f>R2/60*1000</f>
        <v>376.61290220942038</v>
      </c>
      <c r="V2" s="20" t="s">
        <v>1</v>
      </c>
      <c r="W2" s="20">
        <f>T2/R2*U2</f>
        <v>14.484405972973668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1388.75</v>
      </c>
      <c r="H3" s="21">
        <f>H2</f>
        <v>1.33</v>
      </c>
      <c r="I3" s="21">
        <v>0</v>
      </c>
      <c r="J3" s="21">
        <v>0.26</v>
      </c>
      <c r="K3" s="21">
        <v>192</v>
      </c>
      <c r="L3" s="21">
        <v>113</v>
      </c>
      <c r="M3" s="21">
        <v>113</v>
      </c>
      <c r="N3" s="21">
        <f t="shared" si="0"/>
        <v>79</v>
      </c>
      <c r="O3" s="21" t="s">
        <v>1</v>
      </c>
      <c r="P3" s="21">
        <f t="shared" si="1"/>
        <v>17.464249196572979</v>
      </c>
      <c r="Q3" s="21">
        <f t="shared" si="2"/>
        <v>5.6885688568856889E-2</v>
      </c>
      <c r="R3" s="21">
        <f>Q3/H3/J3</f>
        <v>0.16450459389490135</v>
      </c>
      <c r="S3" s="21" t="s">
        <v>1</v>
      </c>
      <c r="T3" s="21">
        <f>P3/N3*R3</f>
        <v>3.6366445845083487E-2</v>
      </c>
      <c r="U3" s="21">
        <f>R3/60*1000</f>
        <v>2.7417432315816894</v>
      </c>
      <c r="V3" s="21" t="s">
        <v>1</v>
      </c>
      <c r="W3" s="21">
        <f>T3/R3*U3</f>
        <v>0.60610743075139151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1388.75</v>
      </c>
      <c r="H4" s="19">
        <f>H2</f>
        <v>1.33</v>
      </c>
      <c r="I4" s="19"/>
      <c r="J4" s="19">
        <v>8.1000000000000003E-2</v>
      </c>
      <c r="K4" s="19">
        <v>908</v>
      </c>
      <c r="L4" s="19">
        <v>66</v>
      </c>
      <c r="M4" s="19">
        <v>50</v>
      </c>
      <c r="N4" s="19">
        <f t="shared" si="0"/>
        <v>850</v>
      </c>
      <c r="O4" s="19" t="s">
        <v>1</v>
      </c>
      <c r="P4" s="19">
        <f t="shared" si="1"/>
        <v>31.080540535840107</v>
      </c>
      <c r="Q4" s="19">
        <f t="shared" si="2"/>
        <v>0.6120612061206121</v>
      </c>
      <c r="R4" s="19">
        <f>(Q4/H4/J4)</f>
        <v>5.6814369824618218</v>
      </c>
      <c r="S4" s="19" t="s">
        <v>1</v>
      </c>
      <c r="T4" s="19">
        <f t="shared" ref="T4:T6" si="3">P4/N4*R4</f>
        <v>0.20774368521791267</v>
      </c>
      <c r="U4" s="19">
        <f t="shared" ref="U4:U6" si="4">R4/60*1000</f>
        <v>94.690616374363699</v>
      </c>
      <c r="V4" s="19" t="s">
        <v>1</v>
      </c>
      <c r="W4" s="19">
        <f t="shared" ref="W4:W6" si="5">T4/R4*U4</f>
        <v>3.462394753631878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1388.75</v>
      </c>
      <c r="H5" s="19">
        <f>H2</f>
        <v>1.33</v>
      </c>
      <c r="I5" s="19">
        <v>2E-3</v>
      </c>
      <c r="J5" s="19">
        <v>0.13600000000000001</v>
      </c>
      <c r="K5" s="19">
        <v>1486</v>
      </c>
      <c r="L5" s="19">
        <v>50</v>
      </c>
      <c r="M5" s="19">
        <v>51</v>
      </c>
      <c r="N5" s="19">
        <f t="shared" si="0"/>
        <v>1435.5</v>
      </c>
      <c r="O5" s="19" t="s">
        <v>1</v>
      </c>
      <c r="P5" s="19">
        <f t="shared" si="1"/>
        <v>39.198214245039274</v>
      </c>
      <c r="Q5" s="19">
        <f t="shared" si="2"/>
        <v>1.0336633663366337</v>
      </c>
      <c r="R5" s="19">
        <f>(Q5/H5/J5)</f>
        <v>5.7146360368013793</v>
      </c>
      <c r="S5" s="19" t="s">
        <v>1</v>
      </c>
      <c r="T5" s="19">
        <f t="shared" si="3"/>
        <v>0.15604564799927734</v>
      </c>
      <c r="U5" s="19">
        <f t="shared" si="4"/>
        <v>95.243933946689666</v>
      </c>
      <c r="V5" s="19" t="s">
        <v>1</v>
      </c>
      <c r="W5" s="19">
        <f t="shared" si="5"/>
        <v>2.6007607999879561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1388.75</v>
      </c>
      <c r="H6" s="19">
        <f>H2</f>
        <v>1.33</v>
      </c>
      <c r="I6" s="19">
        <v>2E-3</v>
      </c>
      <c r="J6" s="19">
        <v>4.48E-2</v>
      </c>
      <c r="K6" s="19">
        <v>482</v>
      </c>
      <c r="L6" s="19">
        <v>26</v>
      </c>
      <c r="M6" s="19">
        <v>37</v>
      </c>
      <c r="N6" s="19">
        <f t="shared" si="0"/>
        <v>450.5</v>
      </c>
      <c r="O6" s="19" t="s">
        <v>1</v>
      </c>
      <c r="P6" s="19">
        <f t="shared" si="1"/>
        <v>22.660538387249321</v>
      </c>
      <c r="Q6" s="19">
        <f t="shared" si="2"/>
        <v>0.32439243924392441</v>
      </c>
      <c r="R6" s="19">
        <f>(Q6/H6/J6)</f>
        <v>5.4442877155599554</v>
      </c>
      <c r="S6" s="19" t="s">
        <v>1</v>
      </c>
      <c r="T6" s="19">
        <f t="shared" si="3"/>
        <v>0.27385236574844901</v>
      </c>
      <c r="U6" s="19">
        <f t="shared" si="4"/>
        <v>90.738128592665916</v>
      </c>
      <c r="V6" s="19" t="s">
        <v>1</v>
      </c>
      <c r="W6" s="19">
        <f t="shared" si="5"/>
        <v>4.5642060958074833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1388.75</v>
      </c>
      <c r="H7" s="23">
        <f>H2</f>
        <v>1.33</v>
      </c>
      <c r="I7" s="23">
        <v>1E-3</v>
      </c>
      <c r="J7" s="23">
        <v>0.19</v>
      </c>
      <c r="K7" s="23">
        <v>3920</v>
      </c>
      <c r="L7" s="23">
        <v>43</v>
      </c>
      <c r="M7" s="23">
        <v>34</v>
      </c>
      <c r="N7" s="23">
        <f t="shared" si="0"/>
        <v>3881.5</v>
      </c>
      <c r="O7" s="23" t="s">
        <v>1</v>
      </c>
      <c r="P7" s="23">
        <f t="shared" si="1"/>
        <v>62.916611479004494</v>
      </c>
      <c r="Q7" s="23">
        <f t="shared" si="2"/>
        <v>2.7949594959495951</v>
      </c>
      <c r="R7" s="23">
        <f>Q7/H7/J7</f>
        <v>11.060385816975048</v>
      </c>
      <c r="S7" s="23" t="s">
        <v>1</v>
      </c>
      <c r="T7" s="23">
        <f>P7/N7*R7</f>
        <v>0.17928172027682876</v>
      </c>
      <c r="U7" s="23">
        <f>R7/60*1000</f>
        <v>184.33976361625079</v>
      </c>
      <c r="V7" s="23" t="s">
        <v>1</v>
      </c>
      <c r="W7" s="23">
        <f>T7/R7*U7</f>
        <v>2.9880286712804791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1388.75</v>
      </c>
      <c r="H8" s="25">
        <f>H2</f>
        <v>1.33</v>
      </c>
      <c r="I8" s="25">
        <v>4.0000000000000001E-3</v>
      </c>
      <c r="J8" s="25">
        <v>1.2500000000000001E-2</v>
      </c>
      <c r="K8" s="25">
        <v>1378</v>
      </c>
      <c r="L8" s="25">
        <v>14</v>
      </c>
      <c r="M8" s="25">
        <v>9</v>
      </c>
      <c r="N8" s="25">
        <f t="shared" si="0"/>
        <v>1366.5</v>
      </c>
      <c r="O8" s="25" t="s">
        <v>1</v>
      </c>
      <c r="P8" s="25">
        <f t="shared" si="1"/>
        <v>37.275997639231605</v>
      </c>
      <c r="Q8" s="25">
        <f t="shared" si="2"/>
        <v>0.98397839783978402</v>
      </c>
      <c r="R8" s="25">
        <f>Q8/H8/J8</f>
        <v>59.186670546753923</v>
      </c>
      <c r="S8" s="25" t="s">
        <v>1</v>
      </c>
      <c r="T8" s="25">
        <f>P8/N8*R8</f>
        <v>1.6145204475483192</v>
      </c>
      <c r="U8" s="25">
        <f>R8/60*1000</f>
        <v>986.44450911256547</v>
      </c>
      <c r="V8" s="25" t="s">
        <v>1</v>
      </c>
      <c r="W8" s="25">
        <f>T8/R8*U8</f>
        <v>26.908674125805323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1388.75</v>
      </c>
      <c r="H9" s="30">
        <f>H2</f>
        <v>1.33</v>
      </c>
      <c r="J9" s="30">
        <v>0.19</v>
      </c>
      <c r="K9" s="30">
        <v>1512</v>
      </c>
      <c r="L9" s="30">
        <v>91</v>
      </c>
      <c r="M9" s="30">
        <v>58</v>
      </c>
      <c r="N9" s="30">
        <f t="shared" si="0"/>
        <v>1437.5</v>
      </c>
      <c r="P9" s="30">
        <f t="shared" si="1"/>
        <v>39.830892533308869</v>
      </c>
      <c r="Q9" s="30">
        <f t="shared" si="2"/>
        <v>1.0351035103510351</v>
      </c>
      <c r="R9" s="30">
        <f t="shared" ref="R9:R13" si="6">Q9/H9/J9</f>
        <v>4.0961753476495248</v>
      </c>
      <c r="S9" s="30" t="s">
        <v>1</v>
      </c>
      <c r="T9" s="30">
        <f t="shared" ref="T9:T16" si="7">P9/N9*R9</f>
        <v>0.11349865743987292</v>
      </c>
      <c r="U9" s="30">
        <f t="shared" ref="U9:U16" si="8">R9/60*1000</f>
        <v>68.269589127492083</v>
      </c>
      <c r="V9" s="30" t="s">
        <v>1</v>
      </c>
      <c r="W9" s="30">
        <f t="shared" ref="W9:W16" si="9">T9/R9*U9</f>
        <v>1.8916442906645488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1388.75</v>
      </c>
      <c r="H10" s="30">
        <f>H2</f>
        <v>1.33</v>
      </c>
      <c r="J10" s="30">
        <v>2.5000000000000001E-2</v>
      </c>
      <c r="K10" s="30">
        <v>199</v>
      </c>
      <c r="L10" s="30">
        <v>32</v>
      </c>
      <c r="M10" s="30">
        <v>24</v>
      </c>
      <c r="N10" s="30">
        <f t="shared" si="0"/>
        <v>171</v>
      </c>
      <c r="P10" s="30">
        <f t="shared" si="1"/>
        <v>15.066519173319364</v>
      </c>
      <c r="Q10" s="30">
        <f t="shared" si="2"/>
        <v>0.12313231323132313</v>
      </c>
      <c r="R10" s="30">
        <f t="shared" si="6"/>
        <v>3.7032274656037028</v>
      </c>
      <c r="S10" s="30" t="s">
        <v>1</v>
      </c>
      <c r="T10" s="30">
        <f t="shared" si="7"/>
        <v>0.32628507376421673</v>
      </c>
      <c r="U10" s="30">
        <f t="shared" si="8"/>
        <v>61.720457760061713</v>
      </c>
      <c r="V10" s="30" t="s">
        <v>1</v>
      </c>
      <c r="W10" s="30">
        <f t="shared" si="9"/>
        <v>5.4380845627369458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1388.75</v>
      </c>
      <c r="H11" s="32">
        <f>H2</f>
        <v>1.33</v>
      </c>
      <c r="J11" s="32">
        <v>3.2000000000000001E-2</v>
      </c>
      <c r="K11" s="32">
        <v>275</v>
      </c>
      <c r="L11" s="32">
        <v>42</v>
      </c>
      <c r="M11" s="32">
        <v>50</v>
      </c>
      <c r="N11" s="32">
        <f t="shared" si="0"/>
        <v>229</v>
      </c>
      <c r="P11" s="32">
        <f t="shared" si="1"/>
        <v>17.916472867168917</v>
      </c>
      <c r="Q11" s="32">
        <f t="shared" si="2"/>
        <v>0.16489648964896489</v>
      </c>
      <c r="R11" s="32">
        <f t="shared" si="6"/>
        <v>3.8744475951354529</v>
      </c>
      <c r="S11" s="32" t="s">
        <v>1</v>
      </c>
      <c r="T11" s="32">
        <f t="shared" si="7"/>
        <v>0.30312853805027162</v>
      </c>
      <c r="U11" s="32">
        <f t="shared" si="8"/>
        <v>64.574126585590875</v>
      </c>
      <c r="V11" s="32" t="s">
        <v>1</v>
      </c>
      <c r="W11" s="32">
        <f t="shared" si="9"/>
        <v>5.0521423008378603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1388.75</v>
      </c>
      <c r="H12" s="32">
        <f>H2</f>
        <v>1.33</v>
      </c>
      <c r="J12" s="32">
        <v>3.1E-2</v>
      </c>
      <c r="K12" s="32">
        <v>238</v>
      </c>
      <c r="L12" s="32">
        <v>23</v>
      </c>
      <c r="M12" s="32">
        <v>26</v>
      </c>
      <c r="N12" s="32">
        <f t="shared" si="0"/>
        <v>213.5</v>
      </c>
      <c r="P12" s="32">
        <f t="shared" si="1"/>
        <v>16.201851746019649</v>
      </c>
      <c r="Q12" s="32">
        <f t="shared" si="2"/>
        <v>0.15373537353735373</v>
      </c>
      <c r="R12" s="32">
        <f t="shared" si="6"/>
        <v>3.7287260135181595</v>
      </c>
      <c r="S12" s="32" t="s">
        <v>1</v>
      </c>
      <c r="T12" s="32">
        <f t="shared" si="7"/>
        <v>0.28296143359507298</v>
      </c>
      <c r="U12" s="32">
        <f t="shared" si="8"/>
        <v>62.145433558635993</v>
      </c>
      <c r="V12" s="32" t="s">
        <v>1</v>
      </c>
      <c r="W12" s="32">
        <f t="shared" si="9"/>
        <v>4.7160238932512168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1388.75</v>
      </c>
      <c r="H13" s="32">
        <f>H2</f>
        <v>1.33</v>
      </c>
      <c r="J13" s="32">
        <v>1.9E-2</v>
      </c>
      <c r="K13" s="32">
        <v>143</v>
      </c>
      <c r="L13" s="32">
        <v>20</v>
      </c>
      <c r="M13" s="32">
        <v>20</v>
      </c>
      <c r="N13" s="32">
        <f t="shared" si="0"/>
        <v>123</v>
      </c>
      <c r="P13" s="32">
        <f t="shared" si="1"/>
        <v>12.767145334803704</v>
      </c>
      <c r="Q13" s="32">
        <f t="shared" si="2"/>
        <v>8.8568856885688566E-2</v>
      </c>
      <c r="R13" s="32">
        <f t="shared" si="6"/>
        <v>3.5049013409453331</v>
      </c>
      <c r="S13" s="32" t="s">
        <v>1</v>
      </c>
      <c r="T13" s="32">
        <f t="shared" si="7"/>
        <v>0.36380150247152404</v>
      </c>
      <c r="U13" s="32">
        <f t="shared" si="8"/>
        <v>58.415022349088886</v>
      </c>
      <c r="V13" s="32" t="s">
        <v>1</v>
      </c>
      <c r="W13" s="32">
        <f t="shared" si="9"/>
        <v>6.0633583745254009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1388.75</v>
      </c>
      <c r="H14" s="22">
        <f>H2</f>
        <v>1.33</v>
      </c>
      <c r="I14" s="22">
        <v>5.0000000000000001E-3</v>
      </c>
      <c r="J14" s="22">
        <f>J4+J5+J6</f>
        <v>0.26180000000000003</v>
      </c>
      <c r="K14" s="22">
        <f>K4+K5+K6</f>
        <v>2876</v>
      </c>
      <c r="L14" s="22">
        <f>L4+L5+L6</f>
        <v>142</v>
      </c>
      <c r="M14" s="22">
        <f>M4+M5+M6</f>
        <v>138</v>
      </c>
      <c r="N14" s="22">
        <f>N4+N5+N6</f>
        <v>2736</v>
      </c>
      <c r="O14" s="22" t="s">
        <v>1</v>
      </c>
      <c r="P14" s="22">
        <f>SQRT((K14+(L14+M14)/2))</f>
        <v>54.918120870983927</v>
      </c>
      <c r="Q14" s="22">
        <f>N14/G14</f>
        <v>1.9701170117011702</v>
      </c>
      <c r="R14" s="22">
        <f>(Q14/H14/J14)</f>
        <v>5.6581015517245259</v>
      </c>
      <c r="S14" s="22" t="s">
        <v>1</v>
      </c>
      <c r="T14" s="22">
        <f>P14/N14*R14</f>
        <v>0.11357174887350484</v>
      </c>
      <c r="U14" s="22">
        <f>R14/60*1000</f>
        <v>94.301692528742095</v>
      </c>
      <c r="V14" s="22" t="s">
        <v>1</v>
      </c>
      <c r="W14" s="22">
        <f>T14/R14*U14</f>
        <v>1.8928624812250805</v>
      </c>
      <c r="X14" s="22"/>
    </row>
    <row r="15" spans="1:25" s="31" customFormat="1" x14ac:dyDescent="0.25">
      <c r="B15" s="31" t="s">
        <v>44</v>
      </c>
      <c r="G15" s="31">
        <f>G14</f>
        <v>1388.75</v>
      </c>
      <c r="H15" s="31">
        <f>H14</f>
        <v>1.33</v>
      </c>
      <c r="I15" s="31">
        <v>5.0000000000000001E-3</v>
      </c>
      <c r="J15" s="31">
        <f>J9+J10</f>
        <v>0.215</v>
      </c>
      <c r="K15" s="31">
        <f>K9+K10</f>
        <v>1711</v>
      </c>
      <c r="L15" s="31">
        <f>L9+L10</f>
        <v>123</v>
      </c>
      <c r="M15" s="31">
        <f>M9+M10</f>
        <v>82</v>
      </c>
      <c r="N15" s="31">
        <f>N9+N10</f>
        <v>1608.5</v>
      </c>
      <c r="O15" s="31" t="s">
        <v>1</v>
      </c>
      <c r="P15" s="31">
        <f>SQRT((K15+(L15+M15)/2))</f>
        <v>42.585208699735169</v>
      </c>
      <c r="Q15" s="31">
        <f>N15/G15</f>
        <v>1.1582358235823582</v>
      </c>
      <c r="R15" s="31">
        <f>(Q15/H15/J15)</f>
        <v>4.05048373345815</v>
      </c>
      <c r="S15" s="31" t="s">
        <v>1</v>
      </c>
      <c r="T15" s="31">
        <f>P15/N15*R15</f>
        <v>0.10723698795411737</v>
      </c>
      <c r="U15" s="31">
        <f>R15/60*1000</f>
        <v>67.508062224302506</v>
      </c>
      <c r="V15" s="31" t="s">
        <v>1</v>
      </c>
      <c r="W15" s="31">
        <f>T15/R15*U15</f>
        <v>1.7872831325686231</v>
      </c>
      <c r="X15" s="31">
        <v>3225</v>
      </c>
    </row>
    <row r="16" spans="1:25" s="33" customFormat="1" x14ac:dyDescent="0.25">
      <c r="B16" s="33" t="s">
        <v>46</v>
      </c>
      <c r="G16" s="33">
        <f>G10</f>
        <v>1388.75</v>
      </c>
      <c r="H16" s="33">
        <f>H10</f>
        <v>1.33</v>
      </c>
      <c r="I16" s="33">
        <v>5.0000000000000001E-3</v>
      </c>
      <c r="J16" s="33">
        <f>J11+J12+J13</f>
        <v>8.2000000000000003E-2</v>
      </c>
      <c r="K16" s="33">
        <f>K11+K12+K13</f>
        <v>656</v>
      </c>
      <c r="L16" s="33">
        <f>L11+L12+L13</f>
        <v>85</v>
      </c>
      <c r="M16" s="33">
        <f t="shared" ref="M16" si="10">M11+M12+M13</f>
        <v>96</v>
      </c>
      <c r="N16" s="33">
        <f>N11+N12+N13</f>
        <v>565.5</v>
      </c>
      <c r="O16" s="33" t="s">
        <v>1</v>
      </c>
      <c r="P16" s="33">
        <f t="shared" si="1"/>
        <v>27.3221521846285</v>
      </c>
      <c r="Q16" s="33">
        <f t="shared" si="2"/>
        <v>0.40720072007200719</v>
      </c>
      <c r="R16" s="33">
        <f>(Q16/H16/J16)</f>
        <v>3.7337311578214485</v>
      </c>
      <c r="S16" s="33" t="s">
        <v>1</v>
      </c>
      <c r="T16" s="33">
        <f t="shared" si="7"/>
        <v>0.18039535085850891</v>
      </c>
      <c r="U16" s="33">
        <f t="shared" si="8"/>
        <v>62.228852630357473</v>
      </c>
      <c r="V16" s="33" t="s">
        <v>1</v>
      </c>
      <c r="W16" s="33">
        <f t="shared" si="9"/>
        <v>3.0065891809751486</v>
      </c>
      <c r="X16" s="33">
        <v>3225</v>
      </c>
    </row>
    <row r="18" spans="1:7" x14ac:dyDescent="0.25">
      <c r="A18" t="s">
        <v>170</v>
      </c>
      <c r="B18" t="s">
        <v>171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 t="s">
        <v>172</v>
      </c>
      <c r="D21">
        <v>156</v>
      </c>
      <c r="E21">
        <v>124</v>
      </c>
      <c r="F21">
        <v>903</v>
      </c>
      <c r="G21">
        <v>32.08</v>
      </c>
    </row>
    <row r="22" spans="1:7" x14ac:dyDescent="0.25">
      <c r="A22" t="s">
        <v>61</v>
      </c>
      <c r="B22" t="s">
        <v>62</v>
      </c>
      <c r="C22">
        <v>192</v>
      </c>
      <c r="D22">
        <v>113</v>
      </c>
      <c r="E22">
        <v>113</v>
      </c>
      <c r="F22">
        <v>91</v>
      </c>
      <c r="G22">
        <v>13.86</v>
      </c>
    </row>
    <row r="23" spans="1:7" x14ac:dyDescent="0.25">
      <c r="A23" t="s">
        <v>63</v>
      </c>
      <c r="B23" t="s">
        <v>64</v>
      </c>
      <c r="C23">
        <v>908</v>
      </c>
      <c r="D23">
        <v>66</v>
      </c>
      <c r="E23">
        <v>50</v>
      </c>
      <c r="F23">
        <v>854</v>
      </c>
      <c r="G23">
        <v>30.13</v>
      </c>
    </row>
    <row r="24" spans="1:7" x14ac:dyDescent="0.25">
      <c r="A24" t="s">
        <v>63</v>
      </c>
      <c r="B24" t="s">
        <v>65</v>
      </c>
      <c r="C24" t="s">
        <v>173</v>
      </c>
      <c r="D24">
        <v>50</v>
      </c>
      <c r="E24">
        <v>51</v>
      </c>
      <c r="F24" t="s">
        <v>174</v>
      </c>
      <c r="G24">
        <v>38.549999999999997</v>
      </c>
    </row>
    <row r="25" spans="1:7" x14ac:dyDescent="0.25">
      <c r="A25" t="s">
        <v>66</v>
      </c>
      <c r="B25" t="s">
        <v>67</v>
      </c>
      <c r="C25">
        <v>482</v>
      </c>
      <c r="D25">
        <v>26</v>
      </c>
      <c r="E25">
        <v>37</v>
      </c>
      <c r="F25">
        <v>452</v>
      </c>
      <c r="G25">
        <v>21.95</v>
      </c>
    </row>
    <row r="26" spans="1:7" x14ac:dyDescent="0.25">
      <c r="A26" t="s">
        <v>68</v>
      </c>
      <c r="B26" t="s">
        <v>69</v>
      </c>
      <c r="C26" t="s">
        <v>175</v>
      </c>
      <c r="D26">
        <v>43</v>
      </c>
      <c r="E26">
        <v>34</v>
      </c>
      <c r="F26" t="s">
        <v>176</v>
      </c>
      <c r="G26">
        <v>62.61</v>
      </c>
    </row>
    <row r="27" spans="1:7" x14ac:dyDescent="0.25">
      <c r="A27" t="s">
        <v>68</v>
      </c>
      <c r="B27" t="s">
        <v>91</v>
      </c>
      <c r="C27" t="s">
        <v>177</v>
      </c>
      <c r="D27">
        <v>14</v>
      </c>
      <c r="E27">
        <v>9</v>
      </c>
      <c r="F27" t="s">
        <v>178</v>
      </c>
      <c r="G27">
        <v>37.119999999999997</v>
      </c>
    </row>
    <row r="28" spans="1:7" x14ac:dyDescent="0.25">
      <c r="A28" t="s">
        <v>68</v>
      </c>
      <c r="B28" t="s">
        <v>71</v>
      </c>
      <c r="C28">
        <v>109</v>
      </c>
      <c r="D28">
        <v>29</v>
      </c>
      <c r="E28">
        <v>29</v>
      </c>
      <c r="F28">
        <v>81</v>
      </c>
      <c r="G28">
        <v>10.44</v>
      </c>
    </row>
    <row r="29" spans="1:7" x14ac:dyDescent="0.25">
      <c r="A29" t="s">
        <v>68</v>
      </c>
      <c r="B29">
        <v>1764</v>
      </c>
      <c r="C29">
        <v>10</v>
      </c>
      <c r="D29">
        <v>66</v>
      </c>
      <c r="E29">
        <v>3</v>
      </c>
      <c r="F29">
        <v>-23</v>
      </c>
      <c r="G29">
        <v>3.16</v>
      </c>
    </row>
    <row r="30" spans="1:7" x14ac:dyDescent="0.25">
      <c r="A30" t="s">
        <v>68</v>
      </c>
      <c r="B30" t="s">
        <v>72</v>
      </c>
      <c r="C30">
        <v>335</v>
      </c>
      <c r="D30">
        <v>154</v>
      </c>
      <c r="E30">
        <v>165</v>
      </c>
      <c r="F30">
        <v>191</v>
      </c>
      <c r="G30">
        <v>18.3</v>
      </c>
    </row>
    <row r="31" spans="1:7" x14ac:dyDescent="0.25">
      <c r="A31" t="s">
        <v>68</v>
      </c>
      <c r="B31" t="s">
        <v>73</v>
      </c>
      <c r="C31">
        <v>459</v>
      </c>
      <c r="D31">
        <v>94</v>
      </c>
      <c r="E31">
        <v>94</v>
      </c>
      <c r="F31">
        <v>376</v>
      </c>
      <c r="G31">
        <v>21.42</v>
      </c>
    </row>
    <row r="32" spans="1:7" x14ac:dyDescent="0.25">
      <c r="A32" t="s">
        <v>68</v>
      </c>
      <c r="B32" t="s">
        <v>74</v>
      </c>
      <c r="C32" t="s">
        <v>179</v>
      </c>
      <c r="D32">
        <v>91</v>
      </c>
      <c r="E32">
        <v>58</v>
      </c>
      <c r="F32" t="s">
        <v>180</v>
      </c>
      <c r="G32">
        <v>38.880000000000003</v>
      </c>
    </row>
    <row r="33" spans="1:7" x14ac:dyDescent="0.25">
      <c r="A33" t="s">
        <v>68</v>
      </c>
      <c r="B33" t="s">
        <v>99</v>
      </c>
      <c r="C33">
        <v>199</v>
      </c>
      <c r="D33">
        <v>32</v>
      </c>
      <c r="E33">
        <v>24</v>
      </c>
      <c r="F33">
        <v>172</v>
      </c>
      <c r="G33">
        <v>14.11</v>
      </c>
    </row>
    <row r="34" spans="1:7" x14ac:dyDescent="0.25">
      <c r="A34" t="s">
        <v>68</v>
      </c>
      <c r="B34" t="s">
        <v>76</v>
      </c>
      <c r="C34">
        <v>275</v>
      </c>
      <c r="D34">
        <v>42</v>
      </c>
      <c r="E34">
        <v>50</v>
      </c>
      <c r="F34">
        <v>233</v>
      </c>
      <c r="G34">
        <v>16.579999999999998</v>
      </c>
    </row>
    <row r="35" spans="1:7" x14ac:dyDescent="0.25">
      <c r="A35" t="s">
        <v>68</v>
      </c>
      <c r="B35" t="s">
        <v>77</v>
      </c>
      <c r="C35">
        <v>238</v>
      </c>
      <c r="D35">
        <v>23</v>
      </c>
      <c r="E35">
        <v>26</v>
      </c>
      <c r="F35">
        <v>214</v>
      </c>
      <c r="G35">
        <v>15.43</v>
      </c>
    </row>
    <row r="36" spans="1:7" x14ac:dyDescent="0.25">
      <c r="A36" t="s">
        <v>68</v>
      </c>
      <c r="B36" t="s">
        <v>78</v>
      </c>
      <c r="C36">
        <v>143</v>
      </c>
      <c r="D36">
        <v>20</v>
      </c>
      <c r="E36">
        <v>20</v>
      </c>
      <c r="F36">
        <v>124</v>
      </c>
      <c r="G36">
        <v>11.96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16"/>
  <sheetViews>
    <sheetView workbookViewId="0">
      <selection activeCell="A18" sqref="A18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/>
      <c r="H2" s="20"/>
      <c r="I2" s="20">
        <v>0</v>
      </c>
      <c r="J2" s="20">
        <v>2.1299999999999999E-2</v>
      </c>
      <c r="K2" s="20"/>
      <c r="L2" s="20"/>
      <c r="M2" s="20"/>
      <c r="N2" s="20">
        <f t="shared" ref="N2:N13" si="0">K2-(L2+M2)/2</f>
        <v>0</v>
      </c>
      <c r="O2" s="20" t="s">
        <v>1</v>
      </c>
      <c r="P2" s="20">
        <f t="shared" ref="P2:P16" si="1">SQRT((K2+(L2+M2)/2))</f>
        <v>0</v>
      </c>
      <c r="Q2" s="20" t="e">
        <f t="shared" ref="Q2:Q16" si="2">N2/G2</f>
        <v>#DIV/0!</v>
      </c>
      <c r="R2" s="20" t="e">
        <f>(Q2/H2/J2)</f>
        <v>#DIV/0!</v>
      </c>
      <c r="S2" s="20" t="s">
        <v>1</v>
      </c>
      <c r="T2" s="20" t="e">
        <f>P2/N2*R2</f>
        <v>#DIV/0!</v>
      </c>
      <c r="U2" s="20" t="e">
        <f>R2/60*1000</f>
        <v>#DIV/0!</v>
      </c>
      <c r="V2" s="20" t="s">
        <v>1</v>
      </c>
      <c r="W2" s="20" t="e">
        <f>T2/R2*U2</f>
        <v>#DIV/0!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0</v>
      </c>
      <c r="H3" s="21">
        <f>H2</f>
        <v>0</v>
      </c>
      <c r="I3" s="21">
        <v>0</v>
      </c>
      <c r="J3" s="21">
        <v>0.26</v>
      </c>
      <c r="K3" s="21"/>
      <c r="L3" s="21"/>
      <c r="M3" s="21"/>
      <c r="N3" s="21">
        <f t="shared" si="0"/>
        <v>0</v>
      </c>
      <c r="O3" s="21" t="s">
        <v>1</v>
      </c>
      <c r="P3" s="21">
        <f t="shared" si="1"/>
        <v>0</v>
      </c>
      <c r="Q3" s="21" t="e">
        <f t="shared" si="2"/>
        <v>#DIV/0!</v>
      </c>
      <c r="R3" s="21" t="e">
        <f>Q3/H3/J3</f>
        <v>#DIV/0!</v>
      </c>
      <c r="S3" s="21" t="s">
        <v>1</v>
      </c>
      <c r="T3" s="21" t="e">
        <f>P3/N3*R3</f>
        <v>#DIV/0!</v>
      </c>
      <c r="U3" s="21" t="e">
        <f>R3/60*1000</f>
        <v>#DIV/0!</v>
      </c>
      <c r="V3" s="21" t="s">
        <v>1</v>
      </c>
      <c r="W3" s="21" t="e">
        <f>T3/R3*U3</f>
        <v>#DIV/0!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0</v>
      </c>
      <c r="H4" s="19">
        <f>H2</f>
        <v>0</v>
      </c>
      <c r="I4" s="19"/>
      <c r="J4" s="19">
        <v>8.1000000000000003E-2</v>
      </c>
      <c r="K4" s="19"/>
      <c r="L4" s="19"/>
      <c r="M4" s="19"/>
      <c r="N4" s="19">
        <f t="shared" si="0"/>
        <v>0</v>
      </c>
      <c r="O4" s="19" t="s">
        <v>1</v>
      </c>
      <c r="P4" s="19">
        <f t="shared" si="1"/>
        <v>0</v>
      </c>
      <c r="Q4" s="19" t="e">
        <f t="shared" si="2"/>
        <v>#DIV/0!</v>
      </c>
      <c r="R4" s="19" t="e">
        <f>(Q4/H4/J4)</f>
        <v>#DIV/0!</v>
      </c>
      <c r="S4" s="19" t="s">
        <v>1</v>
      </c>
      <c r="T4" s="19" t="e">
        <f t="shared" ref="T4:T6" si="3">P4/N4*R4</f>
        <v>#DIV/0!</v>
      </c>
      <c r="U4" s="19" t="e">
        <f t="shared" ref="U4:U6" si="4">R4/60*1000</f>
        <v>#DIV/0!</v>
      </c>
      <c r="V4" s="19" t="s">
        <v>1</v>
      </c>
      <c r="W4" s="19" t="e">
        <f t="shared" ref="W4:W6" si="5">T4/R4*U4</f>
        <v>#DIV/0!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0</v>
      </c>
      <c r="H5" s="19">
        <f>H2</f>
        <v>0</v>
      </c>
      <c r="I5" s="19">
        <v>2E-3</v>
      </c>
      <c r="J5" s="19">
        <v>0.13600000000000001</v>
      </c>
      <c r="K5" s="19"/>
      <c r="L5" s="19"/>
      <c r="M5" s="19"/>
      <c r="N5" s="19">
        <f t="shared" si="0"/>
        <v>0</v>
      </c>
      <c r="O5" s="19" t="s">
        <v>1</v>
      </c>
      <c r="P5" s="19">
        <f t="shared" si="1"/>
        <v>0</v>
      </c>
      <c r="Q5" s="19" t="e">
        <f t="shared" si="2"/>
        <v>#DIV/0!</v>
      </c>
      <c r="R5" s="19" t="e">
        <f>(Q5/H5/J5)</f>
        <v>#DIV/0!</v>
      </c>
      <c r="S5" s="19" t="s">
        <v>1</v>
      </c>
      <c r="T5" s="19" t="e">
        <f t="shared" si="3"/>
        <v>#DIV/0!</v>
      </c>
      <c r="U5" s="19" t="e">
        <f t="shared" si="4"/>
        <v>#DIV/0!</v>
      </c>
      <c r="V5" s="19" t="s">
        <v>1</v>
      </c>
      <c r="W5" s="19" t="e">
        <f t="shared" si="5"/>
        <v>#DIV/0!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0</v>
      </c>
      <c r="H6" s="19">
        <f>H2</f>
        <v>0</v>
      </c>
      <c r="I6" s="19">
        <v>2E-3</v>
      </c>
      <c r="J6" s="19">
        <v>4.48E-2</v>
      </c>
      <c r="K6" s="19"/>
      <c r="L6" s="19"/>
      <c r="M6" s="19"/>
      <c r="N6" s="19">
        <f t="shared" si="0"/>
        <v>0</v>
      </c>
      <c r="O6" s="19" t="s">
        <v>1</v>
      </c>
      <c r="P6" s="19">
        <f t="shared" si="1"/>
        <v>0</v>
      </c>
      <c r="Q6" s="19" t="e">
        <f t="shared" si="2"/>
        <v>#DIV/0!</v>
      </c>
      <c r="R6" s="19" t="e">
        <f>(Q6/H6/J6)</f>
        <v>#DIV/0!</v>
      </c>
      <c r="S6" s="19" t="s">
        <v>1</v>
      </c>
      <c r="T6" s="19" t="e">
        <f t="shared" si="3"/>
        <v>#DIV/0!</v>
      </c>
      <c r="U6" s="19" t="e">
        <f t="shared" si="4"/>
        <v>#DIV/0!</v>
      </c>
      <c r="V6" s="19" t="s">
        <v>1</v>
      </c>
      <c r="W6" s="19" t="e">
        <f t="shared" si="5"/>
        <v>#DIV/0!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0</v>
      </c>
      <c r="H7" s="23">
        <f>H2</f>
        <v>0</v>
      </c>
      <c r="I7" s="23">
        <v>1E-3</v>
      </c>
      <c r="J7" s="23">
        <v>0.19</v>
      </c>
      <c r="K7" s="23"/>
      <c r="L7" s="23"/>
      <c r="M7" s="23"/>
      <c r="N7" s="23">
        <f t="shared" si="0"/>
        <v>0</v>
      </c>
      <c r="O7" s="23" t="s">
        <v>1</v>
      </c>
      <c r="P7" s="23">
        <f t="shared" si="1"/>
        <v>0</v>
      </c>
      <c r="Q7" s="23" t="e">
        <f t="shared" si="2"/>
        <v>#DIV/0!</v>
      </c>
      <c r="R7" s="23" t="e">
        <f>Q7/H7/J7</f>
        <v>#DIV/0!</v>
      </c>
      <c r="S7" s="23" t="s">
        <v>1</v>
      </c>
      <c r="T7" s="23" t="e">
        <f>P7/N7*R7</f>
        <v>#DIV/0!</v>
      </c>
      <c r="U7" s="23" t="e">
        <f>R7/60*1000</f>
        <v>#DIV/0!</v>
      </c>
      <c r="V7" s="23" t="s">
        <v>1</v>
      </c>
      <c r="W7" s="23" t="e">
        <f>T7/R7*U7</f>
        <v>#DIV/0!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0</v>
      </c>
      <c r="H8" s="25">
        <f>H2</f>
        <v>0</v>
      </c>
      <c r="I8" s="25">
        <v>4.0000000000000001E-3</v>
      </c>
      <c r="J8" s="25">
        <v>1.2500000000000001E-2</v>
      </c>
      <c r="K8" s="25"/>
      <c r="L8" s="25"/>
      <c r="M8" s="25"/>
      <c r="N8" s="25">
        <f t="shared" si="0"/>
        <v>0</v>
      </c>
      <c r="O8" s="25" t="s">
        <v>1</v>
      </c>
      <c r="P8" s="25">
        <f t="shared" si="1"/>
        <v>0</v>
      </c>
      <c r="Q8" s="25" t="e">
        <f t="shared" si="2"/>
        <v>#DIV/0!</v>
      </c>
      <c r="R8" s="25" t="e">
        <f>Q8/H8/J8</f>
        <v>#DIV/0!</v>
      </c>
      <c r="S8" s="25" t="s">
        <v>1</v>
      </c>
      <c r="T8" s="25" t="e">
        <f>P8/N8*R8</f>
        <v>#DIV/0!</v>
      </c>
      <c r="U8" s="25" t="e">
        <f>R8/60*1000</f>
        <v>#DIV/0!</v>
      </c>
      <c r="V8" s="25" t="s">
        <v>1</v>
      </c>
      <c r="W8" s="25" t="e">
        <f>T8/R8*U8</f>
        <v>#DIV/0!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0</v>
      </c>
      <c r="H9" s="30">
        <f>H2</f>
        <v>0</v>
      </c>
      <c r="J9" s="30">
        <v>0.19</v>
      </c>
      <c r="N9" s="30">
        <f t="shared" si="0"/>
        <v>0</v>
      </c>
      <c r="P9" s="30">
        <f t="shared" si="1"/>
        <v>0</v>
      </c>
      <c r="Q9" s="30" t="e">
        <f t="shared" si="2"/>
        <v>#DIV/0!</v>
      </c>
      <c r="R9" s="30" t="e">
        <f t="shared" ref="R9:R13" si="6">Q9/H9/J9</f>
        <v>#DIV/0!</v>
      </c>
      <c r="S9" s="30" t="s">
        <v>1</v>
      </c>
      <c r="T9" s="30" t="e">
        <f t="shared" ref="T9:T16" si="7">P9/N9*R9</f>
        <v>#DIV/0!</v>
      </c>
      <c r="U9" s="30" t="e">
        <f t="shared" ref="U9:U16" si="8">R9/60*1000</f>
        <v>#DIV/0!</v>
      </c>
      <c r="V9" s="30" t="s">
        <v>1</v>
      </c>
      <c r="W9" s="30" t="e">
        <f t="shared" ref="W9:W16" si="9">T9/R9*U9</f>
        <v>#DIV/0!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0</v>
      </c>
      <c r="H10" s="30">
        <f>H2</f>
        <v>0</v>
      </c>
      <c r="J10" s="30">
        <v>2.5000000000000001E-2</v>
      </c>
      <c r="N10" s="30">
        <f t="shared" si="0"/>
        <v>0</v>
      </c>
      <c r="P10" s="30">
        <f t="shared" si="1"/>
        <v>0</v>
      </c>
      <c r="Q10" s="30" t="e">
        <f t="shared" si="2"/>
        <v>#DIV/0!</v>
      </c>
      <c r="R10" s="30" t="e">
        <f t="shared" si="6"/>
        <v>#DIV/0!</v>
      </c>
      <c r="S10" s="30" t="s">
        <v>1</v>
      </c>
      <c r="T10" s="30" t="e">
        <f t="shared" si="7"/>
        <v>#DIV/0!</v>
      </c>
      <c r="U10" s="30" t="e">
        <f t="shared" si="8"/>
        <v>#DIV/0!</v>
      </c>
      <c r="V10" s="30" t="s">
        <v>1</v>
      </c>
      <c r="W10" s="30" t="e">
        <f t="shared" si="9"/>
        <v>#DIV/0!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0</v>
      </c>
      <c r="H11" s="32">
        <f>H2</f>
        <v>0</v>
      </c>
      <c r="J11" s="32">
        <v>3.2000000000000001E-2</v>
      </c>
      <c r="N11" s="32">
        <f t="shared" si="0"/>
        <v>0</v>
      </c>
      <c r="P11" s="32">
        <f t="shared" si="1"/>
        <v>0</v>
      </c>
      <c r="Q11" s="32" t="e">
        <f t="shared" si="2"/>
        <v>#DIV/0!</v>
      </c>
      <c r="R11" s="32" t="e">
        <f t="shared" si="6"/>
        <v>#DIV/0!</v>
      </c>
      <c r="S11" s="32" t="s">
        <v>1</v>
      </c>
      <c r="T11" s="32" t="e">
        <f t="shared" si="7"/>
        <v>#DIV/0!</v>
      </c>
      <c r="U11" s="32" t="e">
        <f t="shared" si="8"/>
        <v>#DIV/0!</v>
      </c>
      <c r="V11" s="32" t="s">
        <v>1</v>
      </c>
      <c r="W11" s="32" t="e">
        <f t="shared" si="9"/>
        <v>#DIV/0!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0</v>
      </c>
      <c r="H12" s="32">
        <f>H2</f>
        <v>0</v>
      </c>
      <c r="J12" s="32">
        <v>3.1E-2</v>
      </c>
      <c r="N12" s="32">
        <f t="shared" si="0"/>
        <v>0</v>
      </c>
      <c r="P12" s="32">
        <f t="shared" si="1"/>
        <v>0</v>
      </c>
      <c r="Q12" s="32" t="e">
        <f t="shared" si="2"/>
        <v>#DIV/0!</v>
      </c>
      <c r="R12" s="32" t="e">
        <f t="shared" si="6"/>
        <v>#DIV/0!</v>
      </c>
      <c r="S12" s="32" t="s">
        <v>1</v>
      </c>
      <c r="T12" s="32" t="e">
        <f t="shared" si="7"/>
        <v>#DIV/0!</v>
      </c>
      <c r="U12" s="32" t="e">
        <f t="shared" si="8"/>
        <v>#DIV/0!</v>
      </c>
      <c r="V12" s="32" t="s">
        <v>1</v>
      </c>
      <c r="W12" s="32" t="e">
        <f t="shared" si="9"/>
        <v>#DIV/0!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0</v>
      </c>
      <c r="H13" s="32">
        <f>H2</f>
        <v>0</v>
      </c>
      <c r="J13" s="32">
        <v>1.9E-2</v>
      </c>
      <c r="N13" s="32">
        <f t="shared" si="0"/>
        <v>0</v>
      </c>
      <c r="P13" s="32">
        <f t="shared" si="1"/>
        <v>0</v>
      </c>
      <c r="Q13" s="32" t="e">
        <f t="shared" si="2"/>
        <v>#DIV/0!</v>
      </c>
      <c r="R13" s="32" t="e">
        <f t="shared" si="6"/>
        <v>#DIV/0!</v>
      </c>
      <c r="S13" s="32" t="s">
        <v>1</v>
      </c>
      <c r="T13" s="32" t="e">
        <f t="shared" si="7"/>
        <v>#DIV/0!</v>
      </c>
      <c r="U13" s="32" t="e">
        <f t="shared" si="8"/>
        <v>#DIV/0!</v>
      </c>
      <c r="V13" s="32" t="s">
        <v>1</v>
      </c>
      <c r="W13" s="32" t="e">
        <f t="shared" si="9"/>
        <v>#DIV/0!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0</v>
      </c>
      <c r="H14" s="22">
        <f>H2</f>
        <v>0</v>
      </c>
      <c r="I14" s="22">
        <v>5.0000000000000001E-3</v>
      </c>
      <c r="J14" s="22">
        <f>J4+J5+J6</f>
        <v>0.26180000000000003</v>
      </c>
      <c r="K14" s="22">
        <f>K4+K5+K6</f>
        <v>0</v>
      </c>
      <c r="L14" s="22">
        <f>L4+L5+L6</f>
        <v>0</v>
      </c>
      <c r="M14" s="22">
        <f>M4+M5+M6</f>
        <v>0</v>
      </c>
      <c r="N14" s="22">
        <f>N4+N5+N6</f>
        <v>0</v>
      </c>
      <c r="O14" s="22" t="s">
        <v>1</v>
      </c>
      <c r="P14" s="22">
        <f>SQRT((K14+(L14+M14)/2))</f>
        <v>0</v>
      </c>
      <c r="Q14" s="22" t="e">
        <f>N14/G14</f>
        <v>#DIV/0!</v>
      </c>
      <c r="R14" s="22" t="e">
        <f>(Q14/H14/J14)</f>
        <v>#DIV/0!</v>
      </c>
      <c r="S14" s="22" t="s">
        <v>1</v>
      </c>
      <c r="T14" s="22" t="e">
        <f>P14/N14*R14</f>
        <v>#DIV/0!</v>
      </c>
      <c r="U14" s="22" t="e">
        <f>R14/60*1000</f>
        <v>#DIV/0!</v>
      </c>
      <c r="V14" s="22" t="s">
        <v>1</v>
      </c>
      <c r="W14" s="22" t="e">
        <f>T14/R14*U14</f>
        <v>#DIV/0!</v>
      </c>
      <c r="X14" s="22"/>
    </row>
    <row r="15" spans="1:25" s="31" customFormat="1" x14ac:dyDescent="0.25">
      <c r="B15" s="31" t="s">
        <v>44</v>
      </c>
      <c r="G15" s="31">
        <f>G14</f>
        <v>0</v>
      </c>
      <c r="H15" s="31">
        <f>H14</f>
        <v>0</v>
      </c>
      <c r="I15" s="31">
        <v>5.0000000000000001E-3</v>
      </c>
      <c r="J15" s="31">
        <f>J9+J10</f>
        <v>0.215</v>
      </c>
      <c r="K15" s="31">
        <f>K9+K10</f>
        <v>0</v>
      </c>
      <c r="L15" s="31">
        <f>L9+L10</f>
        <v>0</v>
      </c>
      <c r="M15" s="31">
        <f>M9+M10</f>
        <v>0</v>
      </c>
      <c r="N15" s="31">
        <f>N9+N10</f>
        <v>0</v>
      </c>
      <c r="O15" s="31" t="s">
        <v>1</v>
      </c>
      <c r="P15" s="31">
        <f>SQRT((K15+(L15+M15)/2))</f>
        <v>0</v>
      </c>
      <c r="Q15" s="31" t="e">
        <f>N15/G15</f>
        <v>#DIV/0!</v>
      </c>
      <c r="R15" s="31" t="e">
        <f>(Q15/H15/J15)</f>
        <v>#DIV/0!</v>
      </c>
      <c r="S15" s="31" t="s">
        <v>1</v>
      </c>
      <c r="T15" s="31" t="e">
        <f>P15/N15*R15</f>
        <v>#DIV/0!</v>
      </c>
      <c r="U15" s="31" t="e">
        <f>R15/60*1000</f>
        <v>#DIV/0!</v>
      </c>
      <c r="V15" s="31" t="s">
        <v>1</v>
      </c>
      <c r="W15" s="31" t="e">
        <f>T15/R15*U15</f>
        <v>#DIV/0!</v>
      </c>
      <c r="X15" s="31">
        <v>3225</v>
      </c>
    </row>
    <row r="16" spans="1:25" s="33" customFormat="1" x14ac:dyDescent="0.25">
      <c r="B16" s="33" t="s">
        <v>46</v>
      </c>
      <c r="G16" s="33">
        <f>G10</f>
        <v>0</v>
      </c>
      <c r="H16" s="33">
        <f>H10</f>
        <v>0</v>
      </c>
      <c r="I16" s="33">
        <v>5.0000000000000001E-3</v>
      </c>
      <c r="J16" s="33">
        <f>J11+J12+J13</f>
        <v>8.2000000000000003E-2</v>
      </c>
      <c r="K16" s="33">
        <f>K11+K12+K13</f>
        <v>0</v>
      </c>
      <c r="L16" s="33">
        <f>L11+L12+L13</f>
        <v>0</v>
      </c>
      <c r="M16" s="33">
        <f t="shared" ref="M16" si="10">M11+M12+M13</f>
        <v>0</v>
      </c>
      <c r="N16" s="33">
        <f>N11+N12+N13</f>
        <v>0</v>
      </c>
      <c r="O16" s="33" t="s">
        <v>1</v>
      </c>
      <c r="P16" s="33">
        <f t="shared" si="1"/>
        <v>0</v>
      </c>
      <c r="Q16" s="33" t="e">
        <f t="shared" si="2"/>
        <v>#DIV/0!</v>
      </c>
      <c r="R16" s="33" t="e">
        <f>(Q16/H16/J16)</f>
        <v>#DIV/0!</v>
      </c>
      <c r="S16" s="33" t="s">
        <v>1</v>
      </c>
      <c r="T16" s="33" t="e">
        <f t="shared" si="7"/>
        <v>#DIV/0!</v>
      </c>
      <c r="U16" s="33" t="e">
        <f t="shared" si="8"/>
        <v>#DIV/0!</v>
      </c>
      <c r="V16" s="33" t="s">
        <v>1</v>
      </c>
      <c r="W16" s="33" t="e">
        <f t="shared" si="9"/>
        <v>#DIV/0!</v>
      </c>
      <c r="X16" s="33">
        <v>3225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36"/>
  <sheetViews>
    <sheetView workbookViewId="0">
      <selection activeCell="H3" sqref="H3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82525/60</f>
        <v>1375.4166666666667</v>
      </c>
      <c r="H2" s="20">
        <v>1.07</v>
      </c>
      <c r="I2" s="20">
        <v>0</v>
      </c>
      <c r="J2" s="20">
        <v>2.1299999999999999E-2</v>
      </c>
      <c r="K2" s="20">
        <v>749</v>
      </c>
      <c r="L2" s="20">
        <v>124</v>
      </c>
      <c r="M2" s="20">
        <v>126</v>
      </c>
      <c r="N2" s="20">
        <f t="shared" ref="N2:N13" si="0">K2-(L2+M2)/2</f>
        <v>624</v>
      </c>
      <c r="O2" s="20" t="s">
        <v>1</v>
      </c>
      <c r="P2" s="20">
        <f t="shared" ref="P2:P16" si="1">SQRT((K2+(L2+M2)/2))</f>
        <v>29.563490998188964</v>
      </c>
      <c r="Q2" s="20">
        <f t="shared" ref="Q2:Q16" si="2">N2/G2</f>
        <v>0.45368070281732803</v>
      </c>
      <c r="R2" s="20">
        <f>(Q2/H2/J2)</f>
        <v>19.906134123879077</v>
      </c>
      <c r="S2" s="20" t="s">
        <v>1</v>
      </c>
      <c r="T2" s="20">
        <f>P2/N2*R2</f>
        <v>0.9431006682372457</v>
      </c>
      <c r="U2" s="20">
        <f>R2/60*1000</f>
        <v>331.76890206465134</v>
      </c>
      <c r="V2" s="20" t="s">
        <v>1</v>
      </c>
      <c r="W2" s="20">
        <f>T2/R2*U2</f>
        <v>15.718344470620764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1375.4166666666667</v>
      </c>
      <c r="H3" s="21">
        <f>H2</f>
        <v>1.07</v>
      </c>
      <c r="I3" s="21">
        <v>0</v>
      </c>
      <c r="J3" s="21">
        <v>0.26</v>
      </c>
      <c r="K3" s="21">
        <v>205</v>
      </c>
      <c r="L3" s="21">
        <v>82</v>
      </c>
      <c r="M3" s="21">
        <v>82</v>
      </c>
      <c r="N3" s="21">
        <f t="shared" si="0"/>
        <v>123</v>
      </c>
      <c r="O3" s="21" t="s">
        <v>1</v>
      </c>
      <c r="P3" s="21">
        <f t="shared" si="1"/>
        <v>16.941074346097416</v>
      </c>
      <c r="Q3" s="21">
        <f t="shared" si="2"/>
        <v>8.9427446228415627E-2</v>
      </c>
      <c r="R3" s="21">
        <f>Q3/H3/J3</f>
        <v>0.32145020211508135</v>
      </c>
      <c r="S3" s="21" t="s">
        <v>1</v>
      </c>
      <c r="T3" s="21">
        <f>P3/N3*R3</f>
        <v>4.4274079452029547E-2</v>
      </c>
      <c r="U3" s="21">
        <f>R3/60*1000</f>
        <v>5.3575033685846893</v>
      </c>
      <c r="V3" s="21" t="s">
        <v>1</v>
      </c>
      <c r="W3" s="21">
        <f>T3/R3*U3</f>
        <v>0.73790132420049248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1375.4166666666667</v>
      </c>
      <c r="H4" s="19">
        <f>H2</f>
        <v>1.07</v>
      </c>
      <c r="I4" s="19"/>
      <c r="J4" s="19">
        <v>8.1000000000000003E-2</v>
      </c>
      <c r="K4" s="19">
        <v>851</v>
      </c>
      <c r="L4" s="19">
        <v>62</v>
      </c>
      <c r="M4" s="19">
        <v>53</v>
      </c>
      <c r="N4" s="19">
        <f t="shared" si="0"/>
        <v>793.5</v>
      </c>
      <c r="O4" s="19" t="s">
        <v>1</v>
      </c>
      <c r="P4" s="19">
        <f t="shared" si="1"/>
        <v>30.14133374620307</v>
      </c>
      <c r="Q4" s="19">
        <f t="shared" si="2"/>
        <v>0.57691608603453493</v>
      </c>
      <c r="R4" s="19">
        <f>(Q4/H4/J4)</f>
        <v>6.6564680516272627</v>
      </c>
      <c r="S4" s="19" t="s">
        <v>1</v>
      </c>
      <c r="T4" s="19">
        <f t="shared" ref="T4:T6" si="3">P4/N4*R4</f>
        <v>0.2528479207498871</v>
      </c>
      <c r="U4" s="19">
        <f t="shared" ref="U4:U6" si="4">R4/60*1000</f>
        <v>110.94113419378772</v>
      </c>
      <c r="V4" s="19" t="s">
        <v>1</v>
      </c>
      <c r="W4" s="19">
        <f t="shared" ref="W4:W6" si="5">T4/R4*U4</f>
        <v>4.2141320124981192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1375.4166666666667</v>
      </c>
      <c r="H5" s="19">
        <f>H2</f>
        <v>1.07</v>
      </c>
      <c r="I5" s="19">
        <v>2E-3</v>
      </c>
      <c r="J5" s="19">
        <v>0.13600000000000001</v>
      </c>
      <c r="K5" s="19">
        <v>1370</v>
      </c>
      <c r="L5" s="19">
        <v>70</v>
      </c>
      <c r="M5" s="19">
        <v>59</v>
      </c>
      <c r="N5" s="19">
        <f t="shared" si="0"/>
        <v>1305.5</v>
      </c>
      <c r="O5" s="19" t="s">
        <v>1</v>
      </c>
      <c r="P5" s="19">
        <f t="shared" si="1"/>
        <v>37.874793728811248</v>
      </c>
      <c r="Q5" s="19">
        <f t="shared" si="2"/>
        <v>0.94916691911541951</v>
      </c>
      <c r="R5" s="19">
        <f>(Q5/H5/J5)</f>
        <v>6.522587404586444</v>
      </c>
      <c r="S5" s="19" t="s">
        <v>1</v>
      </c>
      <c r="T5" s="19">
        <f t="shared" si="3"/>
        <v>0.18923144582677434</v>
      </c>
      <c r="U5" s="19">
        <f t="shared" si="4"/>
        <v>108.70979007644073</v>
      </c>
      <c r="V5" s="19" t="s">
        <v>1</v>
      </c>
      <c r="W5" s="19">
        <f t="shared" si="5"/>
        <v>3.1538574304462386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1375.4166666666667</v>
      </c>
      <c r="H6" s="19">
        <f>H2</f>
        <v>1.07</v>
      </c>
      <c r="I6" s="19">
        <v>2E-3</v>
      </c>
      <c r="J6" s="19">
        <v>4.48E-2</v>
      </c>
      <c r="K6" s="19">
        <v>489</v>
      </c>
      <c r="L6" s="19">
        <v>28</v>
      </c>
      <c r="M6" s="19">
        <v>39</v>
      </c>
      <c r="N6" s="19">
        <f t="shared" si="0"/>
        <v>455.5</v>
      </c>
      <c r="O6" s="19" t="s">
        <v>1</v>
      </c>
      <c r="P6" s="19">
        <f t="shared" si="1"/>
        <v>22.85825890132492</v>
      </c>
      <c r="Q6" s="19">
        <f t="shared" si="2"/>
        <v>0.33117237200848226</v>
      </c>
      <c r="R6" s="19">
        <f>(Q6/H6/J6)</f>
        <v>6.9086359314186057</v>
      </c>
      <c r="S6" s="19" t="s">
        <v>1</v>
      </c>
      <c r="T6" s="19">
        <f t="shared" si="3"/>
        <v>0.34669459665282659</v>
      </c>
      <c r="U6" s="19">
        <f t="shared" si="4"/>
        <v>115.1439321903101</v>
      </c>
      <c r="V6" s="19" t="s">
        <v>1</v>
      </c>
      <c r="W6" s="19">
        <f t="shared" si="5"/>
        <v>5.7782432775471095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1375.4166666666667</v>
      </c>
      <c r="H7" s="23">
        <f>H2</f>
        <v>1.07</v>
      </c>
      <c r="I7" s="23">
        <v>1E-3</v>
      </c>
      <c r="J7" s="23">
        <v>0.19</v>
      </c>
      <c r="K7" s="23">
        <v>5006</v>
      </c>
      <c r="L7" s="23">
        <v>50</v>
      </c>
      <c r="M7" s="23">
        <v>32</v>
      </c>
      <c r="N7" s="23">
        <f t="shared" si="0"/>
        <v>4965</v>
      </c>
      <c r="O7" s="23" t="s">
        <v>1</v>
      </c>
      <c r="P7" s="23">
        <f t="shared" si="1"/>
        <v>71.042240955645539</v>
      </c>
      <c r="Q7" s="23">
        <f t="shared" si="2"/>
        <v>3.6098152075128747</v>
      </c>
      <c r="R7" s="23">
        <f>Q7/H7/J7</f>
        <v>17.75610038127336</v>
      </c>
      <c r="S7" s="23" t="s">
        <v>1</v>
      </c>
      <c r="T7" s="23">
        <f>P7/N7*R7</f>
        <v>0.25406508795952704</v>
      </c>
      <c r="U7" s="23">
        <f>R7/60*1000</f>
        <v>295.93500635455598</v>
      </c>
      <c r="V7" s="23" t="s">
        <v>1</v>
      </c>
      <c r="W7" s="23">
        <f>T7/R7*U7</f>
        <v>4.2344181326587842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1375.4166666666667</v>
      </c>
      <c r="H8" s="25">
        <f>H2</f>
        <v>1.07</v>
      </c>
      <c r="I8" s="25">
        <v>4.0000000000000001E-3</v>
      </c>
      <c r="J8" s="25">
        <v>1.2500000000000001E-2</v>
      </c>
      <c r="K8" s="25">
        <v>920</v>
      </c>
      <c r="L8" s="25">
        <v>14</v>
      </c>
      <c r="M8" s="25">
        <v>18</v>
      </c>
      <c r="N8" s="25">
        <f t="shared" si="0"/>
        <v>904</v>
      </c>
      <c r="O8" s="25" t="s">
        <v>1</v>
      </c>
      <c r="P8" s="25">
        <f t="shared" si="1"/>
        <v>30.594117081556711</v>
      </c>
      <c r="Q8" s="25">
        <f t="shared" si="2"/>
        <v>0.65725537715843685</v>
      </c>
      <c r="R8" s="25">
        <f>Q8/H8/J8</f>
        <v>49.140588946425176</v>
      </c>
      <c r="S8" s="25" t="s">
        <v>1</v>
      </c>
      <c r="T8" s="25">
        <f>P8/N8*R8</f>
        <v>1.6630674023048486</v>
      </c>
      <c r="U8" s="25">
        <f>R8/60*1000</f>
        <v>819.00981577375296</v>
      </c>
      <c r="V8" s="25" t="s">
        <v>1</v>
      </c>
      <c r="W8" s="25">
        <f>T8/R8*U8</f>
        <v>27.717790038414147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1375.4166666666667</v>
      </c>
      <c r="H9" s="30">
        <f>H2</f>
        <v>1.07</v>
      </c>
      <c r="J9" s="30">
        <v>0.19</v>
      </c>
      <c r="K9" s="30">
        <v>1004</v>
      </c>
      <c r="L9" s="30">
        <v>95</v>
      </c>
      <c r="M9" s="30">
        <v>68</v>
      </c>
      <c r="N9" s="30">
        <f t="shared" si="0"/>
        <v>922.5</v>
      </c>
      <c r="P9" s="30">
        <f t="shared" si="1"/>
        <v>32.94692701907114</v>
      </c>
      <c r="Q9" s="30">
        <f t="shared" si="2"/>
        <v>0.67070584671311717</v>
      </c>
      <c r="R9" s="30">
        <f t="shared" ref="R9:R13" si="6">Q9/H9/J9</f>
        <v>3.2990941796021502</v>
      </c>
      <c r="S9" s="30" t="s">
        <v>1</v>
      </c>
      <c r="T9" s="30">
        <f t="shared" ref="T9:T16" si="7">P9/N9*R9</f>
        <v>0.11782657470395058</v>
      </c>
      <c r="U9" s="30">
        <f t="shared" ref="U9:U16" si="8">R9/60*1000</f>
        <v>54.984902993369175</v>
      </c>
      <c r="V9" s="30" t="s">
        <v>1</v>
      </c>
      <c r="W9" s="30">
        <f t="shared" ref="W9:W16" si="9">T9/R9*U9</f>
        <v>1.9637762450658431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1375.4166666666667</v>
      </c>
      <c r="H10" s="30">
        <f>H2</f>
        <v>1.07</v>
      </c>
      <c r="J10" s="30">
        <v>2.5000000000000001E-2</v>
      </c>
      <c r="K10" s="30">
        <v>126</v>
      </c>
      <c r="L10" s="30">
        <v>40</v>
      </c>
      <c r="M10" s="30">
        <v>27</v>
      </c>
      <c r="N10" s="30">
        <f t="shared" si="0"/>
        <v>92.5</v>
      </c>
      <c r="P10" s="30">
        <f t="shared" si="1"/>
        <v>12.629330940315089</v>
      </c>
      <c r="Q10" s="30">
        <f t="shared" si="2"/>
        <v>6.7252347773401999E-2</v>
      </c>
      <c r="R10" s="30">
        <f t="shared" si="6"/>
        <v>2.514106458818766</v>
      </c>
      <c r="S10" s="30" t="s">
        <v>1</v>
      </c>
      <c r="T10" s="30">
        <f t="shared" si="7"/>
        <v>0.34325927013627938</v>
      </c>
      <c r="U10" s="30">
        <f t="shared" si="8"/>
        <v>41.901774313646101</v>
      </c>
      <c r="V10" s="30" t="s">
        <v>1</v>
      </c>
      <c r="W10" s="30">
        <f t="shared" si="9"/>
        <v>5.7209878356046566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1375.4166666666667</v>
      </c>
      <c r="H11" s="32">
        <f>H2</f>
        <v>1.07</v>
      </c>
      <c r="J11" s="32">
        <v>3.2000000000000001E-2</v>
      </c>
      <c r="K11" s="32">
        <v>233</v>
      </c>
      <c r="L11" s="32">
        <v>48</v>
      </c>
      <c r="M11" s="32">
        <v>41</v>
      </c>
      <c r="N11" s="32">
        <f t="shared" si="0"/>
        <v>188.5</v>
      </c>
      <c r="P11" s="32">
        <f t="shared" si="1"/>
        <v>16.658331248957683</v>
      </c>
      <c r="Q11" s="32">
        <f t="shared" si="2"/>
        <v>0.13704937897606784</v>
      </c>
      <c r="R11" s="32">
        <f t="shared" si="6"/>
        <v>4.0026103672917008</v>
      </c>
      <c r="S11" s="32" t="s">
        <v>1</v>
      </c>
      <c r="T11" s="32">
        <f t="shared" si="7"/>
        <v>0.35372312657218741</v>
      </c>
      <c r="U11" s="32">
        <f t="shared" si="8"/>
        <v>66.71017278819501</v>
      </c>
      <c r="V11" s="32" t="s">
        <v>1</v>
      </c>
      <c r="W11" s="32">
        <f t="shared" si="9"/>
        <v>5.8953854428697898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1375.4166666666667</v>
      </c>
      <c r="H12" s="32">
        <f>H2</f>
        <v>1.07</v>
      </c>
      <c r="J12" s="32">
        <v>3.1E-2</v>
      </c>
      <c r="K12" s="32">
        <v>157</v>
      </c>
      <c r="L12" s="32">
        <v>13</v>
      </c>
      <c r="M12" s="32">
        <v>14</v>
      </c>
      <c r="N12" s="32">
        <f t="shared" si="0"/>
        <v>143.5</v>
      </c>
      <c r="P12" s="32">
        <f t="shared" si="1"/>
        <v>13.057564857200596</v>
      </c>
      <c r="Q12" s="32">
        <f t="shared" si="2"/>
        <v>0.10433202059981823</v>
      </c>
      <c r="R12" s="32">
        <f t="shared" si="6"/>
        <v>3.1453729454271402</v>
      </c>
      <c r="S12" s="32" t="s">
        <v>1</v>
      </c>
      <c r="T12" s="32">
        <f t="shared" si="7"/>
        <v>0.28620844066201362</v>
      </c>
      <c r="U12" s="32">
        <f t="shared" si="8"/>
        <v>52.422882423785673</v>
      </c>
      <c r="V12" s="32" t="s">
        <v>1</v>
      </c>
      <c r="W12" s="32">
        <f t="shared" si="9"/>
        <v>4.7701406777002271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1375.4166666666667</v>
      </c>
      <c r="H13" s="32">
        <f>H2</f>
        <v>1.07</v>
      </c>
      <c r="J13" s="32">
        <v>1.9E-2</v>
      </c>
      <c r="K13" s="32">
        <v>90</v>
      </c>
      <c r="L13" s="32">
        <v>26</v>
      </c>
      <c r="M13" s="32">
        <v>26</v>
      </c>
      <c r="N13" s="32">
        <f t="shared" si="0"/>
        <v>64</v>
      </c>
      <c r="P13" s="32">
        <f t="shared" si="1"/>
        <v>10.770329614269007</v>
      </c>
      <c r="Q13" s="32">
        <f t="shared" si="2"/>
        <v>4.6531354135110573E-2</v>
      </c>
      <c r="R13" s="32">
        <f t="shared" si="6"/>
        <v>2.2888024660654485</v>
      </c>
      <c r="S13" s="32" t="s">
        <v>1</v>
      </c>
      <c r="T13" s="32">
        <f t="shared" si="7"/>
        <v>0.38517432783557243</v>
      </c>
      <c r="U13" s="32">
        <f t="shared" si="8"/>
        <v>38.146707767757476</v>
      </c>
      <c r="V13" s="32" t="s">
        <v>1</v>
      </c>
      <c r="W13" s="32">
        <f t="shared" si="9"/>
        <v>6.4195721305928739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1375.4166666666667</v>
      </c>
      <c r="H14" s="22">
        <f>H2</f>
        <v>1.07</v>
      </c>
      <c r="I14" s="22">
        <v>5.0000000000000001E-3</v>
      </c>
      <c r="J14" s="22">
        <f>J4+J5+J6</f>
        <v>0.26180000000000003</v>
      </c>
      <c r="K14" s="22">
        <f>K4+K5+K6</f>
        <v>2710</v>
      </c>
      <c r="L14" s="22">
        <f>L4+L5+L6</f>
        <v>160</v>
      </c>
      <c r="M14" s="22">
        <f>M4+M5+M6</f>
        <v>151</v>
      </c>
      <c r="N14" s="22">
        <f>N4+N5+N6</f>
        <v>2554.5</v>
      </c>
      <c r="O14" s="22" t="s">
        <v>1</v>
      </c>
      <c r="P14" s="22">
        <f>SQRT((K14+(L14+M14)/2))</f>
        <v>53.530365214520998</v>
      </c>
      <c r="Q14" s="22">
        <f>N14/G14</f>
        <v>1.8572553771584368</v>
      </c>
      <c r="R14" s="22">
        <f>(Q14/H14/J14)</f>
        <v>6.6300713862991536</v>
      </c>
      <c r="S14" s="22" t="s">
        <v>1</v>
      </c>
      <c r="T14" s="22">
        <f>P14/N14*R14</f>
        <v>0.13893526823524729</v>
      </c>
      <c r="U14" s="22">
        <f>R14/60*1000</f>
        <v>110.50118977165256</v>
      </c>
      <c r="V14" s="22" t="s">
        <v>1</v>
      </c>
      <c r="W14" s="22">
        <f>T14/R14*U14</f>
        <v>2.3155878039207884</v>
      </c>
      <c r="X14" s="22"/>
    </row>
    <row r="15" spans="1:25" s="31" customFormat="1" x14ac:dyDescent="0.25">
      <c r="B15" s="31" t="s">
        <v>44</v>
      </c>
      <c r="G15" s="31">
        <f>G14</f>
        <v>1375.4166666666667</v>
      </c>
      <c r="H15" s="31">
        <f>H14</f>
        <v>1.07</v>
      </c>
      <c r="I15" s="31">
        <v>5.0000000000000001E-3</v>
      </c>
      <c r="J15" s="31">
        <f>J9+J10</f>
        <v>0.215</v>
      </c>
      <c r="K15" s="31">
        <f>K9+K10</f>
        <v>1130</v>
      </c>
      <c r="L15" s="31">
        <f>L9+L10</f>
        <v>135</v>
      </c>
      <c r="M15" s="31">
        <f>M9+M10</f>
        <v>95</v>
      </c>
      <c r="N15" s="31">
        <f>N9+N10</f>
        <v>1015</v>
      </c>
      <c r="O15" s="31" t="s">
        <v>1</v>
      </c>
      <c r="P15" s="31">
        <f>SQRT((K15+(L15+M15)/2))</f>
        <v>35.284557528754704</v>
      </c>
      <c r="Q15" s="31">
        <f>N15/G15</f>
        <v>0.73795819448651923</v>
      </c>
      <c r="R15" s="31">
        <f>(Q15/H15/J15)</f>
        <v>3.207816537650594</v>
      </c>
      <c r="S15" s="31" t="s">
        <v>1</v>
      </c>
      <c r="T15" s="31">
        <f>P15/N15*R15</f>
        <v>0.11151368193539223</v>
      </c>
      <c r="U15" s="31">
        <f>R15/60*1000</f>
        <v>53.463608960843231</v>
      </c>
      <c r="V15" s="31" t="s">
        <v>1</v>
      </c>
      <c r="W15" s="31">
        <f>T15/R15*U15</f>
        <v>1.8585613655898703</v>
      </c>
      <c r="X15" s="31">
        <v>3225</v>
      </c>
    </row>
    <row r="16" spans="1:25" s="33" customFormat="1" x14ac:dyDescent="0.25">
      <c r="B16" s="33" t="s">
        <v>46</v>
      </c>
      <c r="G16" s="33">
        <f>G10</f>
        <v>1375.4166666666667</v>
      </c>
      <c r="H16" s="33">
        <f>H10</f>
        <v>1.07</v>
      </c>
      <c r="I16" s="33">
        <v>5.0000000000000001E-3</v>
      </c>
      <c r="J16" s="33">
        <f>J11+J12+J13</f>
        <v>8.2000000000000003E-2</v>
      </c>
      <c r="K16" s="33">
        <f>K11+K12+K13</f>
        <v>480</v>
      </c>
      <c r="L16" s="33">
        <f>L11+L12+L13</f>
        <v>87</v>
      </c>
      <c r="M16" s="33">
        <f t="shared" ref="M16" si="10">M11+M12+M13</f>
        <v>81</v>
      </c>
      <c r="N16" s="33">
        <f>N11+N12+N13</f>
        <v>396</v>
      </c>
      <c r="O16" s="33" t="s">
        <v>1</v>
      </c>
      <c r="P16" s="33">
        <f t="shared" si="1"/>
        <v>23.748684174075834</v>
      </c>
      <c r="Q16" s="33">
        <f t="shared" si="2"/>
        <v>0.28791275371099667</v>
      </c>
      <c r="R16" s="33">
        <f>(Q16/H16/J16)</f>
        <v>3.2814309745953572</v>
      </c>
      <c r="S16" s="33" t="s">
        <v>1</v>
      </c>
      <c r="T16" s="33">
        <f t="shared" si="7"/>
        <v>0.19679209054215907</v>
      </c>
      <c r="U16" s="33">
        <f t="shared" si="8"/>
        <v>54.690516243255949</v>
      </c>
      <c r="V16" s="33" t="s">
        <v>1</v>
      </c>
      <c r="W16" s="33">
        <f t="shared" si="9"/>
        <v>3.2798681757026507</v>
      </c>
      <c r="X16" s="33">
        <v>3225</v>
      </c>
    </row>
    <row r="18" spans="1:7" x14ac:dyDescent="0.25">
      <c r="A18" t="s">
        <v>181</v>
      </c>
      <c r="B18" t="s">
        <v>182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>
        <v>749</v>
      </c>
      <c r="D21">
        <v>124</v>
      </c>
      <c r="E21">
        <v>126</v>
      </c>
      <c r="F21">
        <v>636</v>
      </c>
      <c r="G21">
        <v>27.37</v>
      </c>
    </row>
    <row r="22" spans="1:7" x14ac:dyDescent="0.25">
      <c r="A22" t="s">
        <v>61</v>
      </c>
      <c r="B22" t="s">
        <v>62</v>
      </c>
      <c r="C22">
        <v>205</v>
      </c>
      <c r="D22">
        <v>82</v>
      </c>
      <c r="E22">
        <v>82</v>
      </c>
      <c r="F22">
        <v>132</v>
      </c>
      <c r="G22">
        <v>14.32</v>
      </c>
    </row>
    <row r="23" spans="1:7" x14ac:dyDescent="0.25">
      <c r="A23" t="s">
        <v>63</v>
      </c>
      <c r="B23" t="s">
        <v>64</v>
      </c>
      <c r="C23">
        <v>851</v>
      </c>
      <c r="D23">
        <v>62</v>
      </c>
      <c r="E23">
        <v>53</v>
      </c>
      <c r="F23">
        <v>798</v>
      </c>
      <c r="G23">
        <v>29.17</v>
      </c>
    </row>
    <row r="24" spans="1:7" x14ac:dyDescent="0.25">
      <c r="A24" t="s">
        <v>63</v>
      </c>
      <c r="B24" t="s">
        <v>65</v>
      </c>
      <c r="C24" t="s">
        <v>143</v>
      </c>
      <c r="D24">
        <v>70</v>
      </c>
      <c r="E24">
        <v>59</v>
      </c>
      <c r="F24" t="s">
        <v>183</v>
      </c>
      <c r="G24">
        <v>37.01</v>
      </c>
    </row>
    <row r="25" spans="1:7" x14ac:dyDescent="0.25">
      <c r="A25" t="s">
        <v>66</v>
      </c>
      <c r="B25" t="s">
        <v>67</v>
      </c>
      <c r="C25">
        <v>489</v>
      </c>
      <c r="D25">
        <v>28</v>
      </c>
      <c r="E25">
        <v>39</v>
      </c>
      <c r="F25">
        <v>457</v>
      </c>
      <c r="G25">
        <v>22.11</v>
      </c>
    </row>
    <row r="26" spans="1:7" x14ac:dyDescent="0.25">
      <c r="A26" t="s">
        <v>68</v>
      </c>
      <c r="B26" t="s">
        <v>69</v>
      </c>
      <c r="C26" t="s">
        <v>184</v>
      </c>
      <c r="D26">
        <v>50</v>
      </c>
      <c r="E26">
        <v>32</v>
      </c>
      <c r="F26" t="s">
        <v>185</v>
      </c>
      <c r="G26">
        <v>70.75</v>
      </c>
    </row>
    <row r="27" spans="1:7" x14ac:dyDescent="0.25">
      <c r="A27" t="s">
        <v>68</v>
      </c>
      <c r="B27" t="s">
        <v>91</v>
      </c>
      <c r="C27">
        <v>920</v>
      </c>
      <c r="D27">
        <v>14</v>
      </c>
      <c r="E27">
        <v>18</v>
      </c>
      <c r="F27">
        <v>904</v>
      </c>
      <c r="G27">
        <v>30.33</v>
      </c>
    </row>
    <row r="28" spans="1:7" x14ac:dyDescent="0.25">
      <c r="A28" t="s">
        <v>68</v>
      </c>
      <c r="B28" t="s">
        <v>71</v>
      </c>
      <c r="C28">
        <v>90</v>
      </c>
      <c r="D28">
        <v>26</v>
      </c>
      <c r="E28">
        <v>11</v>
      </c>
      <c r="F28">
        <v>72</v>
      </c>
      <c r="G28">
        <v>9.49</v>
      </c>
    </row>
    <row r="29" spans="1:7" x14ac:dyDescent="0.25">
      <c r="A29" t="s">
        <v>68</v>
      </c>
      <c r="B29">
        <v>1764</v>
      </c>
      <c r="C29">
        <v>2</v>
      </c>
      <c r="D29">
        <v>69</v>
      </c>
      <c r="E29">
        <v>4</v>
      </c>
      <c r="F29">
        <v>-33</v>
      </c>
      <c r="G29">
        <v>1.41</v>
      </c>
    </row>
    <row r="30" spans="1:7" x14ac:dyDescent="0.25">
      <c r="A30" t="s">
        <v>68</v>
      </c>
      <c r="B30" t="s">
        <v>72</v>
      </c>
      <c r="C30">
        <v>261</v>
      </c>
      <c r="D30">
        <v>146</v>
      </c>
      <c r="E30">
        <v>138</v>
      </c>
      <c r="F30">
        <v>133</v>
      </c>
      <c r="G30">
        <v>16.16</v>
      </c>
    </row>
    <row r="31" spans="1:7" x14ac:dyDescent="0.25">
      <c r="A31" t="s">
        <v>68</v>
      </c>
      <c r="B31" t="s">
        <v>73</v>
      </c>
      <c r="C31">
        <v>417</v>
      </c>
      <c r="D31">
        <v>88</v>
      </c>
      <c r="E31">
        <v>83</v>
      </c>
      <c r="F31">
        <v>341</v>
      </c>
      <c r="G31">
        <v>20.420000000000002</v>
      </c>
    </row>
    <row r="32" spans="1:7" x14ac:dyDescent="0.25">
      <c r="A32" t="s">
        <v>68</v>
      </c>
      <c r="B32" t="s">
        <v>74</v>
      </c>
      <c r="C32" t="s">
        <v>186</v>
      </c>
      <c r="D32">
        <v>95</v>
      </c>
      <c r="E32">
        <v>68</v>
      </c>
      <c r="F32">
        <v>927</v>
      </c>
      <c r="G32">
        <v>31.69</v>
      </c>
    </row>
    <row r="33" spans="1:7" x14ac:dyDescent="0.25">
      <c r="A33" t="s">
        <v>68</v>
      </c>
      <c r="B33" t="s">
        <v>99</v>
      </c>
      <c r="C33">
        <v>126</v>
      </c>
      <c r="D33">
        <v>40</v>
      </c>
      <c r="E33">
        <v>27</v>
      </c>
      <c r="F33">
        <v>94</v>
      </c>
      <c r="G33">
        <v>11.22</v>
      </c>
    </row>
    <row r="34" spans="1:7" x14ac:dyDescent="0.25">
      <c r="A34" t="s">
        <v>68</v>
      </c>
      <c r="B34" t="s">
        <v>76</v>
      </c>
      <c r="C34">
        <v>233</v>
      </c>
      <c r="D34">
        <v>48</v>
      </c>
      <c r="E34">
        <v>41</v>
      </c>
      <c r="F34">
        <v>192</v>
      </c>
      <c r="G34">
        <v>15.26</v>
      </c>
    </row>
    <row r="35" spans="1:7" x14ac:dyDescent="0.25">
      <c r="A35" t="s">
        <v>68</v>
      </c>
      <c r="B35" t="s">
        <v>77</v>
      </c>
      <c r="C35">
        <v>157</v>
      </c>
      <c r="D35">
        <v>13</v>
      </c>
      <c r="E35">
        <v>14</v>
      </c>
      <c r="F35">
        <v>144</v>
      </c>
      <c r="G35">
        <v>12.53</v>
      </c>
    </row>
    <row r="36" spans="1:7" x14ac:dyDescent="0.25">
      <c r="A36" t="s">
        <v>68</v>
      </c>
      <c r="B36" t="s">
        <v>78</v>
      </c>
      <c r="C36">
        <v>90</v>
      </c>
      <c r="D36">
        <v>26</v>
      </c>
      <c r="E36">
        <v>26</v>
      </c>
      <c r="F36">
        <v>65</v>
      </c>
      <c r="G36">
        <v>9.49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36"/>
  <sheetViews>
    <sheetView workbookViewId="0">
      <selection activeCell="K10" sqref="K10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257520/60</f>
        <v>4292</v>
      </c>
      <c r="H2" s="20">
        <v>1.21</v>
      </c>
      <c r="I2" s="20">
        <v>0</v>
      </c>
      <c r="J2" s="20">
        <v>2.1299999999999999E-2</v>
      </c>
      <c r="K2" s="20">
        <v>2490</v>
      </c>
      <c r="L2" s="20">
        <v>365</v>
      </c>
      <c r="M2" s="20">
        <v>345</v>
      </c>
      <c r="N2" s="20">
        <f t="shared" ref="N2:N13" si="0">K2-(L2+M2)/2</f>
        <v>2135</v>
      </c>
      <c r="O2" s="20" t="s">
        <v>1</v>
      </c>
      <c r="P2" s="20">
        <f t="shared" ref="P2:P16" si="1">SQRT((K2+(L2+M2)/2))</f>
        <v>53.338541412378348</v>
      </c>
      <c r="Q2" s="20">
        <f t="shared" ref="Q2:Q16" si="2">N2/G2</f>
        <v>0.49743709226467847</v>
      </c>
      <c r="R2" s="20">
        <f>(Q2/H2/J2)</f>
        <v>19.3007058652341</v>
      </c>
      <c r="S2" s="20" t="s">
        <v>1</v>
      </c>
      <c r="T2" s="20">
        <f>P2/N2*R2</f>
        <v>0.48218805577560786</v>
      </c>
      <c r="U2" s="20">
        <f>R2/60*1000</f>
        <v>321.67843108723497</v>
      </c>
      <c r="V2" s="20" t="s">
        <v>1</v>
      </c>
      <c r="W2" s="20">
        <f>T2/R2*U2</f>
        <v>8.0364675962601293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4292</v>
      </c>
      <c r="H3" s="21">
        <f>H2</f>
        <v>1.21</v>
      </c>
      <c r="I3" s="21">
        <v>0</v>
      </c>
      <c r="J3" s="21">
        <v>0.26</v>
      </c>
      <c r="K3" s="21">
        <v>404</v>
      </c>
      <c r="L3" s="21">
        <v>289</v>
      </c>
      <c r="M3" s="21">
        <v>289</v>
      </c>
      <c r="N3" s="21">
        <f t="shared" si="0"/>
        <v>115</v>
      </c>
      <c r="O3" s="21" t="s">
        <v>1</v>
      </c>
      <c r="P3" s="21">
        <f t="shared" si="1"/>
        <v>26.324893162176366</v>
      </c>
      <c r="Q3" s="21">
        <f t="shared" si="2"/>
        <v>2.6794035414725071E-2</v>
      </c>
      <c r="R3" s="21">
        <f>Q3/H3/J3</f>
        <v>8.5168580466386118E-2</v>
      </c>
      <c r="S3" s="21" t="s">
        <v>1</v>
      </c>
      <c r="T3" s="21">
        <f>P3/N3*R3</f>
        <v>1.9496119839581178E-2</v>
      </c>
      <c r="U3" s="21">
        <f>R3/60*1000</f>
        <v>1.4194763411064353</v>
      </c>
      <c r="V3" s="21" t="s">
        <v>1</v>
      </c>
      <c r="W3" s="21">
        <f>T3/R3*U3</f>
        <v>0.32493533065968627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4292</v>
      </c>
      <c r="H4" s="19">
        <f>H2</f>
        <v>1.21</v>
      </c>
      <c r="I4" s="19"/>
      <c r="J4" s="19">
        <v>8.1000000000000003E-2</v>
      </c>
      <c r="K4" s="19">
        <v>2217</v>
      </c>
      <c r="L4" s="19">
        <v>135</v>
      </c>
      <c r="M4" s="19">
        <v>113</v>
      </c>
      <c r="N4" s="19">
        <f t="shared" si="0"/>
        <v>2093</v>
      </c>
      <c r="O4" s="19" t="s">
        <v>1</v>
      </c>
      <c r="P4" s="19">
        <f t="shared" si="1"/>
        <v>48.383881613611777</v>
      </c>
      <c r="Q4" s="19">
        <f t="shared" si="2"/>
        <v>0.48765144454799625</v>
      </c>
      <c r="R4" s="19">
        <f>(Q4/H4/J4)</f>
        <v>4.9755274415671487</v>
      </c>
      <c r="S4" s="19" t="s">
        <v>1</v>
      </c>
      <c r="T4" s="19">
        <f t="shared" ref="T4:T6" si="3">P4/N4*R4</f>
        <v>0.11501926932539971</v>
      </c>
      <c r="U4" s="19">
        <f t="shared" ref="U4:U6" si="4">R4/60*1000</f>
        <v>82.92545735945248</v>
      </c>
      <c r="V4" s="19" t="s">
        <v>1</v>
      </c>
      <c r="W4" s="19">
        <f t="shared" ref="W4:W6" si="5">T4/R4*U4</f>
        <v>1.9169878220899952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4292</v>
      </c>
      <c r="H5" s="19">
        <f>H2</f>
        <v>1.21</v>
      </c>
      <c r="I5" s="19">
        <v>2E-3</v>
      </c>
      <c r="J5" s="19">
        <v>0.13600000000000001</v>
      </c>
      <c r="K5" s="19">
        <v>3858</v>
      </c>
      <c r="L5" s="19">
        <v>118</v>
      </c>
      <c r="M5" s="19">
        <v>121</v>
      </c>
      <c r="N5" s="19">
        <f t="shared" si="0"/>
        <v>3738.5</v>
      </c>
      <c r="O5" s="19" t="s">
        <v>1</v>
      </c>
      <c r="P5" s="19">
        <f t="shared" si="1"/>
        <v>63.067424237874185</v>
      </c>
      <c r="Q5" s="19">
        <f t="shared" si="2"/>
        <v>0.87103914259086668</v>
      </c>
      <c r="R5" s="19">
        <f>(Q5/H5/J5)</f>
        <v>5.2931401470033217</v>
      </c>
      <c r="S5" s="19" t="s">
        <v>1</v>
      </c>
      <c r="T5" s="19">
        <f t="shared" si="3"/>
        <v>8.9293758245708774E-2</v>
      </c>
      <c r="U5" s="19">
        <f t="shared" si="4"/>
        <v>88.219002450055356</v>
      </c>
      <c r="V5" s="19" t="s">
        <v>1</v>
      </c>
      <c r="W5" s="19">
        <f t="shared" si="5"/>
        <v>1.488229304095146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4292</v>
      </c>
      <c r="H6" s="19">
        <f>H2</f>
        <v>1.21</v>
      </c>
      <c r="I6" s="19">
        <v>2E-3</v>
      </c>
      <c r="J6" s="19">
        <v>4.48E-2</v>
      </c>
      <c r="K6" s="19">
        <v>1232</v>
      </c>
      <c r="L6" s="19">
        <v>75</v>
      </c>
      <c r="M6" s="19">
        <v>103</v>
      </c>
      <c r="N6" s="19">
        <f t="shared" si="0"/>
        <v>1143</v>
      </c>
      <c r="O6" s="19" t="s">
        <v>1</v>
      </c>
      <c r="P6" s="19">
        <f t="shared" si="1"/>
        <v>36.345563690772494</v>
      </c>
      <c r="Q6" s="19">
        <f t="shared" si="2"/>
        <v>0.26630941286113702</v>
      </c>
      <c r="R6" s="19">
        <f>(Q6/H6/J6)</f>
        <v>4.9127326752718607</v>
      </c>
      <c r="S6" s="19" t="s">
        <v>1</v>
      </c>
      <c r="T6" s="19">
        <f t="shared" si="3"/>
        <v>0.15621700642592526</v>
      </c>
      <c r="U6" s="19">
        <f t="shared" si="4"/>
        <v>81.87887792119767</v>
      </c>
      <c r="V6" s="19" t="s">
        <v>1</v>
      </c>
      <c r="W6" s="19">
        <f t="shared" si="5"/>
        <v>2.6036167737654203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4292</v>
      </c>
      <c r="H7" s="23">
        <f>H2</f>
        <v>1.21</v>
      </c>
      <c r="I7" s="23">
        <v>1E-3</v>
      </c>
      <c r="J7" s="23">
        <v>0.19</v>
      </c>
      <c r="K7" s="23">
        <v>5898</v>
      </c>
      <c r="L7" s="23">
        <v>100</v>
      </c>
      <c r="M7" s="23">
        <v>89</v>
      </c>
      <c r="N7" s="23">
        <f t="shared" si="0"/>
        <v>5803.5</v>
      </c>
      <c r="O7" s="23" t="s">
        <v>1</v>
      </c>
      <c r="P7" s="23">
        <f t="shared" si="1"/>
        <v>77.411239494016627</v>
      </c>
      <c r="Q7" s="23">
        <f t="shared" si="2"/>
        <v>1.3521668219944083</v>
      </c>
      <c r="R7" s="23">
        <f>Q7/H7/J7</f>
        <v>5.8815433753562774</v>
      </c>
      <c r="S7" s="23" t="s">
        <v>1</v>
      </c>
      <c r="T7" s="23">
        <f>P7/N7*R7</f>
        <v>7.845223792955143E-2</v>
      </c>
      <c r="U7" s="23">
        <f>R7/60*1000</f>
        <v>98.025722922604629</v>
      </c>
      <c r="V7" s="23" t="s">
        <v>1</v>
      </c>
      <c r="W7" s="23">
        <f>T7/R7*U7</f>
        <v>1.3075372988258573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4292</v>
      </c>
      <c r="H8" s="25">
        <f>H2</f>
        <v>1.21</v>
      </c>
      <c r="I8" s="25">
        <v>4.0000000000000001E-3</v>
      </c>
      <c r="J8" s="25">
        <v>1.2500000000000001E-2</v>
      </c>
      <c r="K8" s="25">
        <v>4143</v>
      </c>
      <c r="L8" s="25">
        <v>49</v>
      </c>
      <c r="M8" s="25">
        <v>37</v>
      </c>
      <c r="N8" s="25">
        <f t="shared" si="0"/>
        <v>4100</v>
      </c>
      <c r="O8" s="25" t="s">
        <v>1</v>
      </c>
      <c r="P8" s="25">
        <f t="shared" si="1"/>
        <v>64.69930447848725</v>
      </c>
      <c r="Q8" s="25">
        <f t="shared" si="2"/>
        <v>0.95526561043802427</v>
      </c>
      <c r="R8" s="25">
        <f>Q8/H8/J8</f>
        <v>63.158056888464408</v>
      </c>
      <c r="S8" s="25" t="s">
        <v>1</v>
      </c>
      <c r="T8" s="25">
        <f>P8/N8*R8</f>
        <v>0.99665423241375062</v>
      </c>
      <c r="U8" s="25">
        <f>R8/60*1000</f>
        <v>1052.6342814744066</v>
      </c>
      <c r="V8" s="25" t="s">
        <v>1</v>
      </c>
      <c r="W8" s="25">
        <f>T8/R8*U8</f>
        <v>16.610903873562506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4292</v>
      </c>
      <c r="H9" s="30">
        <f>H2</f>
        <v>1.21</v>
      </c>
      <c r="J9" s="30">
        <v>0.19</v>
      </c>
      <c r="K9" s="30">
        <v>3993</v>
      </c>
      <c r="L9" s="30">
        <v>228</v>
      </c>
      <c r="M9" s="30">
        <v>198</v>
      </c>
      <c r="N9" s="30">
        <f t="shared" si="0"/>
        <v>3780</v>
      </c>
      <c r="P9" s="30">
        <f t="shared" si="1"/>
        <v>64.853681468363845</v>
      </c>
      <c r="Q9" s="30">
        <f t="shared" si="2"/>
        <v>0.88070829450139798</v>
      </c>
      <c r="R9" s="30">
        <f t="shared" ref="R9:R13" si="6">Q9/H9/J9</f>
        <v>3.8308320769960766</v>
      </c>
      <c r="S9" s="30" t="s">
        <v>1</v>
      </c>
      <c r="T9" s="30">
        <f t="shared" ref="T9:T16" si="7">P9/N9*R9</f>
        <v>6.5725810391612238E-2</v>
      </c>
      <c r="U9" s="30">
        <f t="shared" ref="U9:U16" si="8">R9/60*1000</f>
        <v>63.847201283267943</v>
      </c>
      <c r="V9" s="30" t="s">
        <v>1</v>
      </c>
      <c r="W9" s="30">
        <f t="shared" ref="W9:W16" si="9">T9/R9*U9</f>
        <v>1.0954301731935372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4292</v>
      </c>
      <c r="H10" s="30">
        <f>H2</f>
        <v>1.21</v>
      </c>
      <c r="J10" s="30">
        <v>2.5000000000000001E-2</v>
      </c>
      <c r="K10" s="30">
        <v>513</v>
      </c>
      <c r="L10" s="30">
        <v>95</v>
      </c>
      <c r="M10" s="30">
        <v>72</v>
      </c>
      <c r="N10" s="30">
        <f t="shared" si="0"/>
        <v>429.5</v>
      </c>
      <c r="P10" s="30">
        <f t="shared" si="1"/>
        <v>24.423349483639626</v>
      </c>
      <c r="Q10" s="30">
        <f t="shared" si="2"/>
        <v>0.10006989748369059</v>
      </c>
      <c r="R10" s="30">
        <f t="shared" si="6"/>
        <v>3.3080957845848129</v>
      </c>
      <c r="S10" s="30" t="s">
        <v>1</v>
      </c>
      <c r="T10" s="30">
        <f t="shared" si="7"/>
        <v>0.18811357269445847</v>
      </c>
      <c r="U10" s="30">
        <f t="shared" si="8"/>
        <v>55.134929743080214</v>
      </c>
      <c r="V10" s="30" t="s">
        <v>1</v>
      </c>
      <c r="W10" s="30">
        <f t="shared" si="9"/>
        <v>3.1352262115743077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4292</v>
      </c>
      <c r="H11" s="32">
        <f>H2</f>
        <v>1.21</v>
      </c>
      <c r="J11" s="32">
        <v>3.2000000000000001E-2</v>
      </c>
      <c r="K11" s="32">
        <v>708</v>
      </c>
      <c r="L11" s="32">
        <v>113</v>
      </c>
      <c r="M11" s="32">
        <v>96</v>
      </c>
      <c r="N11" s="32">
        <f t="shared" si="0"/>
        <v>603.5</v>
      </c>
      <c r="P11" s="32">
        <f t="shared" si="1"/>
        <v>28.504385627478449</v>
      </c>
      <c r="Q11" s="32">
        <f t="shared" si="2"/>
        <v>0.14061043802423112</v>
      </c>
      <c r="R11" s="32">
        <f t="shared" si="6"/>
        <v>3.6314679241795229</v>
      </c>
      <c r="S11" s="32" t="s">
        <v>1</v>
      </c>
      <c r="T11" s="32">
        <f t="shared" si="7"/>
        <v>0.17152073256774117</v>
      </c>
      <c r="U11" s="32">
        <f t="shared" si="8"/>
        <v>60.52446540299205</v>
      </c>
      <c r="V11" s="32" t="s">
        <v>1</v>
      </c>
      <c r="W11" s="32">
        <f t="shared" si="9"/>
        <v>2.8586788761290194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4292</v>
      </c>
      <c r="H12" s="32">
        <f>H2</f>
        <v>1.21</v>
      </c>
      <c r="J12" s="32">
        <v>3.1E-2</v>
      </c>
      <c r="K12" s="32">
        <v>637</v>
      </c>
      <c r="L12" s="32">
        <v>70</v>
      </c>
      <c r="M12" s="32">
        <v>75</v>
      </c>
      <c r="N12" s="32">
        <f t="shared" si="0"/>
        <v>564.5</v>
      </c>
      <c r="P12" s="32">
        <f t="shared" si="1"/>
        <v>26.636441203734407</v>
      </c>
      <c r="Q12" s="32">
        <f t="shared" si="2"/>
        <v>0.1315237651444548</v>
      </c>
      <c r="R12" s="32">
        <f t="shared" si="6"/>
        <v>3.5063653730859716</v>
      </c>
      <c r="S12" s="32" t="s">
        <v>1</v>
      </c>
      <c r="T12" s="32">
        <f t="shared" si="7"/>
        <v>0.16545100991853806</v>
      </c>
      <c r="U12" s="32">
        <f t="shared" si="8"/>
        <v>58.439422884766195</v>
      </c>
      <c r="V12" s="32" t="s">
        <v>1</v>
      </c>
      <c r="W12" s="32">
        <f t="shared" si="9"/>
        <v>2.7575168319756345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4292</v>
      </c>
      <c r="H13" s="32">
        <f>H2</f>
        <v>1.21</v>
      </c>
      <c r="J13" s="32">
        <v>1.9E-2</v>
      </c>
      <c r="K13" s="32">
        <v>432</v>
      </c>
      <c r="L13" s="32">
        <v>49</v>
      </c>
      <c r="M13" s="32">
        <v>51</v>
      </c>
      <c r="N13" s="32">
        <f t="shared" si="0"/>
        <v>382</v>
      </c>
      <c r="P13" s="32">
        <f t="shared" si="1"/>
        <v>21.95449840010015</v>
      </c>
      <c r="Q13" s="32">
        <f t="shared" si="2"/>
        <v>8.900279589934762E-2</v>
      </c>
      <c r="R13" s="32">
        <f t="shared" si="6"/>
        <v>3.8713699825727543</v>
      </c>
      <c r="S13" s="32" t="s">
        <v>1</v>
      </c>
      <c r="T13" s="32">
        <f t="shared" si="7"/>
        <v>0.22249734578164732</v>
      </c>
      <c r="U13" s="32">
        <f t="shared" si="8"/>
        <v>64.522833042879242</v>
      </c>
      <c r="V13" s="32" t="s">
        <v>1</v>
      </c>
      <c r="W13" s="32">
        <f t="shared" si="9"/>
        <v>3.7082890963607889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4292</v>
      </c>
      <c r="H14" s="22">
        <f>H2</f>
        <v>1.21</v>
      </c>
      <c r="I14" s="22">
        <v>5.0000000000000001E-3</v>
      </c>
      <c r="J14" s="22">
        <f>J4+J5+J6</f>
        <v>0.26180000000000003</v>
      </c>
      <c r="K14" s="22">
        <f>K4+K5+K6</f>
        <v>7307</v>
      </c>
      <c r="L14" s="22">
        <f>L4+L5+L6</f>
        <v>328</v>
      </c>
      <c r="M14" s="22">
        <f>M4+M5+M6</f>
        <v>337</v>
      </c>
      <c r="N14" s="22">
        <f>N4+N5+N6</f>
        <v>6974.5</v>
      </c>
      <c r="O14" s="22" t="s">
        <v>1</v>
      </c>
      <c r="P14" s="22">
        <f>SQRT((K14+(L14+M14)/2))</f>
        <v>87.404233307088731</v>
      </c>
      <c r="Q14" s="22">
        <f>N14/G14</f>
        <v>1.625</v>
      </c>
      <c r="R14" s="22">
        <f>(Q14/H14/J14)</f>
        <v>5.1297754263237971</v>
      </c>
      <c r="S14" s="22" t="s">
        <v>1</v>
      </c>
      <c r="T14" s="22">
        <f>P14/N14*R14</f>
        <v>6.4286198032170866E-2</v>
      </c>
      <c r="U14" s="22">
        <f>R14/60*1000</f>
        <v>85.496257105396609</v>
      </c>
      <c r="V14" s="22" t="s">
        <v>1</v>
      </c>
      <c r="W14" s="22">
        <f>T14/R14*U14</f>
        <v>1.0714366338695143</v>
      </c>
      <c r="X14" s="22"/>
    </row>
    <row r="15" spans="1:25" s="31" customFormat="1" x14ac:dyDescent="0.25">
      <c r="B15" s="31" t="s">
        <v>44</v>
      </c>
      <c r="G15" s="31">
        <f>G14</f>
        <v>4292</v>
      </c>
      <c r="H15" s="31">
        <f>H14</f>
        <v>1.21</v>
      </c>
      <c r="I15" s="31">
        <v>5.0000000000000001E-3</v>
      </c>
      <c r="J15" s="31">
        <f>J9+J10</f>
        <v>0.215</v>
      </c>
      <c r="K15" s="31">
        <f>K9+K10</f>
        <v>4506</v>
      </c>
      <c r="L15" s="31">
        <f>L9+L10</f>
        <v>323</v>
      </c>
      <c r="M15" s="31">
        <f>M9+M10</f>
        <v>270</v>
      </c>
      <c r="N15" s="31">
        <f>N9+N10</f>
        <v>4209.5</v>
      </c>
      <c r="O15" s="31" t="s">
        <v>1</v>
      </c>
      <c r="P15" s="31">
        <f>SQRT((K15+(L15+M15)/2))</f>
        <v>69.300072150034595</v>
      </c>
      <c r="Q15" s="31">
        <f>N15/G15</f>
        <v>0.98077819198508853</v>
      </c>
      <c r="R15" s="31">
        <f>(Q15/H15/J15)</f>
        <v>3.770048787180813</v>
      </c>
      <c r="S15" s="31" t="s">
        <v>1</v>
      </c>
      <c r="T15" s="31">
        <f>P15/N15*R15</f>
        <v>6.2065483539798259E-2</v>
      </c>
      <c r="U15" s="31">
        <f>R15/60*1000</f>
        <v>62.834146453013553</v>
      </c>
      <c r="V15" s="31" t="s">
        <v>1</v>
      </c>
      <c r="W15" s="31">
        <f>T15/R15*U15</f>
        <v>1.0344247256633043</v>
      </c>
      <c r="X15" s="31">
        <v>3225</v>
      </c>
    </row>
    <row r="16" spans="1:25" s="33" customFormat="1" x14ac:dyDescent="0.25">
      <c r="B16" s="33" t="s">
        <v>46</v>
      </c>
      <c r="G16" s="33">
        <f>G10</f>
        <v>4292</v>
      </c>
      <c r="H16" s="33">
        <f>H10</f>
        <v>1.21</v>
      </c>
      <c r="I16" s="33">
        <v>5.0000000000000001E-3</v>
      </c>
      <c r="J16" s="33">
        <f>J11+J12+J13</f>
        <v>8.2000000000000003E-2</v>
      </c>
      <c r="K16" s="33">
        <f>K11+K12+K13</f>
        <v>1777</v>
      </c>
      <c r="L16" s="33">
        <f>L11+L12+L13</f>
        <v>232</v>
      </c>
      <c r="M16" s="33">
        <f t="shared" ref="M16" si="10">M11+M12+M13</f>
        <v>222</v>
      </c>
      <c r="N16" s="33">
        <f>N11+N12+N13</f>
        <v>1550</v>
      </c>
      <c r="O16" s="33" t="s">
        <v>1</v>
      </c>
      <c r="P16" s="33">
        <f t="shared" si="1"/>
        <v>44.766058571198784</v>
      </c>
      <c r="Q16" s="33">
        <f t="shared" si="2"/>
        <v>0.36113699906803354</v>
      </c>
      <c r="R16" s="33">
        <f>(Q16/H16/J16)</f>
        <v>3.6397601196133191</v>
      </c>
      <c r="S16" s="33" t="s">
        <v>1</v>
      </c>
      <c r="T16" s="33">
        <f t="shared" si="7"/>
        <v>0.10512110625788602</v>
      </c>
      <c r="U16" s="33">
        <f t="shared" si="8"/>
        <v>60.662668660221982</v>
      </c>
      <c r="V16" s="33" t="s">
        <v>1</v>
      </c>
      <c r="W16" s="33">
        <f t="shared" si="9"/>
        <v>1.7520184376314336</v>
      </c>
      <c r="X16" s="33">
        <v>3225</v>
      </c>
    </row>
    <row r="18" spans="1:7" x14ac:dyDescent="0.25">
      <c r="A18" t="s">
        <v>331</v>
      </c>
      <c r="B18" t="s">
        <v>332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 t="s">
        <v>333</v>
      </c>
      <c r="D21">
        <v>365</v>
      </c>
      <c r="E21">
        <v>345</v>
      </c>
      <c r="F21" t="s">
        <v>334</v>
      </c>
      <c r="G21">
        <v>49.9</v>
      </c>
    </row>
    <row r="22" spans="1:7" x14ac:dyDescent="0.25">
      <c r="A22" t="s">
        <v>61</v>
      </c>
      <c r="B22" t="s">
        <v>62</v>
      </c>
      <c r="C22">
        <v>404</v>
      </c>
      <c r="D22">
        <v>289</v>
      </c>
      <c r="E22">
        <v>289</v>
      </c>
      <c r="F22">
        <v>147</v>
      </c>
      <c r="G22">
        <v>20.100000000000001</v>
      </c>
    </row>
    <row r="23" spans="1:7" x14ac:dyDescent="0.25">
      <c r="A23" t="s">
        <v>63</v>
      </c>
      <c r="B23" t="s">
        <v>64</v>
      </c>
      <c r="C23" t="s">
        <v>335</v>
      </c>
      <c r="D23">
        <v>135</v>
      </c>
      <c r="E23">
        <v>113</v>
      </c>
      <c r="F23" t="s">
        <v>336</v>
      </c>
      <c r="G23">
        <v>47.09</v>
      </c>
    </row>
    <row r="24" spans="1:7" x14ac:dyDescent="0.25">
      <c r="A24" t="s">
        <v>63</v>
      </c>
      <c r="B24" t="s">
        <v>65</v>
      </c>
      <c r="C24" t="s">
        <v>337</v>
      </c>
      <c r="D24">
        <v>118</v>
      </c>
      <c r="E24">
        <v>121</v>
      </c>
      <c r="F24" t="s">
        <v>338</v>
      </c>
      <c r="G24">
        <v>62.11</v>
      </c>
    </row>
    <row r="25" spans="1:7" x14ac:dyDescent="0.25">
      <c r="A25" t="s">
        <v>66</v>
      </c>
      <c r="B25" t="s">
        <v>67</v>
      </c>
      <c r="C25" t="s">
        <v>339</v>
      </c>
      <c r="D25">
        <v>75</v>
      </c>
      <c r="E25">
        <v>103</v>
      </c>
      <c r="F25" t="s">
        <v>300</v>
      </c>
      <c r="G25">
        <v>35.1</v>
      </c>
    </row>
    <row r="26" spans="1:7" x14ac:dyDescent="0.25">
      <c r="A26" t="s">
        <v>68</v>
      </c>
      <c r="B26" t="s">
        <v>69</v>
      </c>
      <c r="C26" t="s">
        <v>340</v>
      </c>
      <c r="D26">
        <v>100</v>
      </c>
      <c r="E26">
        <v>89</v>
      </c>
      <c r="F26" t="s">
        <v>341</v>
      </c>
      <c r="G26">
        <v>76.8</v>
      </c>
    </row>
    <row r="27" spans="1:7" x14ac:dyDescent="0.25">
      <c r="A27" t="s">
        <v>68</v>
      </c>
      <c r="B27" t="s">
        <v>238</v>
      </c>
      <c r="C27" t="s">
        <v>342</v>
      </c>
      <c r="D27">
        <v>49</v>
      </c>
      <c r="E27">
        <v>37</v>
      </c>
      <c r="F27" t="s">
        <v>343</v>
      </c>
      <c r="G27">
        <v>64.37</v>
      </c>
    </row>
    <row r="28" spans="1:7" x14ac:dyDescent="0.25">
      <c r="A28" t="s">
        <v>68</v>
      </c>
      <c r="B28" t="s">
        <v>71</v>
      </c>
      <c r="C28">
        <v>279</v>
      </c>
      <c r="D28">
        <v>68</v>
      </c>
      <c r="E28">
        <v>65</v>
      </c>
      <c r="F28">
        <v>215</v>
      </c>
      <c r="G28">
        <v>16.7</v>
      </c>
    </row>
    <row r="29" spans="1:7" x14ac:dyDescent="0.25">
      <c r="A29" t="s">
        <v>68</v>
      </c>
      <c r="B29">
        <v>1764</v>
      </c>
      <c r="C29">
        <v>9</v>
      </c>
      <c r="D29">
        <v>228</v>
      </c>
      <c r="E29">
        <v>17</v>
      </c>
      <c r="F29">
        <v>-109</v>
      </c>
      <c r="G29">
        <v>3</v>
      </c>
    </row>
    <row r="30" spans="1:7" x14ac:dyDescent="0.25">
      <c r="A30" t="s">
        <v>68</v>
      </c>
      <c r="B30" t="s">
        <v>72</v>
      </c>
      <c r="C30">
        <v>838</v>
      </c>
      <c r="D30">
        <v>412</v>
      </c>
      <c r="E30">
        <v>406</v>
      </c>
      <c r="F30">
        <v>469</v>
      </c>
      <c r="G30">
        <v>28.95</v>
      </c>
    </row>
    <row r="31" spans="1:7" x14ac:dyDescent="0.25">
      <c r="A31" t="s">
        <v>68</v>
      </c>
      <c r="B31" t="s">
        <v>73</v>
      </c>
      <c r="C31" t="s">
        <v>344</v>
      </c>
      <c r="D31">
        <v>223</v>
      </c>
      <c r="E31">
        <v>203</v>
      </c>
      <c r="F31" t="s">
        <v>345</v>
      </c>
      <c r="G31">
        <v>35.54</v>
      </c>
    </row>
    <row r="32" spans="1:7" x14ac:dyDescent="0.25">
      <c r="A32" t="s">
        <v>68</v>
      </c>
      <c r="B32" t="s">
        <v>74</v>
      </c>
      <c r="C32" t="s">
        <v>346</v>
      </c>
      <c r="D32">
        <v>228</v>
      </c>
      <c r="E32">
        <v>198</v>
      </c>
      <c r="F32" t="s">
        <v>347</v>
      </c>
      <c r="G32">
        <v>63.19</v>
      </c>
    </row>
    <row r="33" spans="1:7" x14ac:dyDescent="0.25">
      <c r="A33" t="s">
        <v>68</v>
      </c>
      <c r="B33" t="s">
        <v>99</v>
      </c>
      <c r="C33">
        <v>513</v>
      </c>
      <c r="D33">
        <v>95</v>
      </c>
      <c r="E33">
        <v>72</v>
      </c>
      <c r="F33">
        <v>434</v>
      </c>
      <c r="G33">
        <v>22.65</v>
      </c>
    </row>
    <row r="34" spans="1:7" x14ac:dyDescent="0.25">
      <c r="A34" t="s">
        <v>68</v>
      </c>
      <c r="B34" t="s">
        <v>76</v>
      </c>
      <c r="C34">
        <v>708</v>
      </c>
      <c r="D34">
        <v>113</v>
      </c>
      <c r="E34">
        <v>96</v>
      </c>
      <c r="F34">
        <v>613</v>
      </c>
      <c r="G34">
        <v>26.61</v>
      </c>
    </row>
    <row r="35" spans="1:7" x14ac:dyDescent="0.25">
      <c r="A35" t="s">
        <v>68</v>
      </c>
      <c r="B35" t="s">
        <v>77</v>
      </c>
      <c r="C35">
        <v>637</v>
      </c>
      <c r="D35">
        <v>70</v>
      </c>
      <c r="E35">
        <v>75</v>
      </c>
      <c r="F35">
        <v>567</v>
      </c>
      <c r="G35">
        <v>25.24</v>
      </c>
    </row>
    <row r="36" spans="1:7" x14ac:dyDescent="0.25">
      <c r="A36" t="s">
        <v>68</v>
      </c>
      <c r="B36" t="s">
        <v>78</v>
      </c>
      <c r="C36">
        <v>432</v>
      </c>
      <c r="D36">
        <v>49</v>
      </c>
      <c r="E36">
        <v>51</v>
      </c>
      <c r="F36">
        <v>384</v>
      </c>
      <c r="G36">
        <v>20.78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Y36"/>
  <sheetViews>
    <sheetView workbookViewId="0">
      <selection activeCell="H3" sqref="H3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86065/60</f>
        <v>1434.4166666666667</v>
      </c>
      <c r="H2" s="20">
        <v>1.23</v>
      </c>
      <c r="I2" s="20">
        <v>0</v>
      </c>
      <c r="J2" s="20">
        <v>2.1299999999999999E-2</v>
      </c>
      <c r="K2" s="20">
        <v>743</v>
      </c>
      <c r="L2" s="20">
        <v>120</v>
      </c>
      <c r="M2" s="20">
        <v>107</v>
      </c>
      <c r="N2" s="20">
        <f t="shared" ref="N2:N13" si="0">K2-(L2+M2)/2</f>
        <v>629.5</v>
      </c>
      <c r="O2" s="20" t="s">
        <v>1</v>
      </c>
      <c r="P2" s="20">
        <f t="shared" ref="P2:P16" si="1">SQRT((K2+(L2+M2)/2))</f>
        <v>29.266021253323792</v>
      </c>
      <c r="Q2" s="20">
        <f t="shared" ref="Q2:Q16" si="2">N2/G2</f>
        <v>0.43885435426712366</v>
      </c>
      <c r="R2" s="20">
        <f>(Q2/H2/J2)</f>
        <v>16.750805537124457</v>
      </c>
      <c r="S2" s="20" t="s">
        <v>1</v>
      </c>
      <c r="T2" s="20">
        <f>P2/N2*R2</f>
        <v>0.77876001725143484</v>
      </c>
      <c r="U2" s="20">
        <f>R2/60*1000</f>
        <v>279.18009228540762</v>
      </c>
      <c r="V2" s="20" t="s">
        <v>1</v>
      </c>
      <c r="W2" s="20">
        <f>T2/R2*U2</f>
        <v>12.979333620857249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1434.4166666666667</v>
      </c>
      <c r="H3" s="21">
        <f>H2</f>
        <v>1.23</v>
      </c>
      <c r="I3" s="21">
        <v>0</v>
      </c>
      <c r="J3" s="21">
        <v>0.26</v>
      </c>
      <c r="K3" s="21">
        <v>95</v>
      </c>
      <c r="L3" s="21">
        <v>89</v>
      </c>
      <c r="M3" s="21">
        <v>89</v>
      </c>
      <c r="N3" s="21">
        <f t="shared" si="0"/>
        <v>6</v>
      </c>
      <c r="O3" s="21" t="s">
        <v>1</v>
      </c>
      <c r="P3" s="21">
        <f t="shared" si="1"/>
        <v>13.564659966250536</v>
      </c>
      <c r="Q3" s="21">
        <f t="shared" si="2"/>
        <v>4.1828850287573341E-3</v>
      </c>
      <c r="R3" s="21">
        <f>Q3/H3/J3</f>
        <v>1.3079690521442569E-2</v>
      </c>
      <c r="S3" s="21" t="s">
        <v>1</v>
      </c>
      <c r="T3" s="21">
        <f>P3/N3*R3</f>
        <v>2.9570259064526434E-2</v>
      </c>
      <c r="U3" s="21">
        <f>R3/60*1000</f>
        <v>0.21799484202404282</v>
      </c>
      <c r="V3" s="21" t="s">
        <v>1</v>
      </c>
      <c r="W3" s="21">
        <f>T3/R3*U3</f>
        <v>0.49283765107544059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1434.4166666666667</v>
      </c>
      <c r="H4" s="19">
        <f>H2</f>
        <v>1.23</v>
      </c>
      <c r="I4" s="19"/>
      <c r="J4" s="19">
        <v>8.1000000000000003E-2</v>
      </c>
      <c r="K4" s="19">
        <v>774</v>
      </c>
      <c r="L4" s="19">
        <v>35</v>
      </c>
      <c r="M4" s="19">
        <v>43</v>
      </c>
      <c r="N4" s="19">
        <f t="shared" si="0"/>
        <v>735</v>
      </c>
      <c r="O4" s="19" t="s">
        <v>1</v>
      </c>
      <c r="P4" s="19">
        <f t="shared" si="1"/>
        <v>28.513154858766505</v>
      </c>
      <c r="Q4" s="19">
        <f t="shared" si="2"/>
        <v>0.51240341602277351</v>
      </c>
      <c r="R4" s="19">
        <f>(Q4/H4/J4)</f>
        <v>5.1430634951598266</v>
      </c>
      <c r="S4" s="19" t="s">
        <v>1</v>
      </c>
      <c r="T4" s="19">
        <f t="shared" ref="T4:T6" si="3">P4/N4*R4</f>
        <v>0.19951696038906264</v>
      </c>
      <c r="U4" s="19">
        <f t="shared" ref="U4:U6" si="4">R4/60*1000</f>
        <v>85.717724919330436</v>
      </c>
      <c r="V4" s="19" t="s">
        <v>1</v>
      </c>
      <c r="W4" s="19">
        <f t="shared" ref="W4:W6" si="5">T4/R4*U4</f>
        <v>3.3252826731510439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1434.4166666666667</v>
      </c>
      <c r="H5" s="19">
        <f>H2</f>
        <v>1.23</v>
      </c>
      <c r="I5" s="19">
        <v>2E-3</v>
      </c>
      <c r="J5" s="19">
        <v>0.13600000000000001</v>
      </c>
      <c r="K5" s="19">
        <v>1391</v>
      </c>
      <c r="L5" s="19">
        <v>44</v>
      </c>
      <c r="M5" s="19">
        <v>41</v>
      </c>
      <c r="N5" s="19">
        <f t="shared" si="0"/>
        <v>1348.5</v>
      </c>
      <c r="O5" s="19" t="s">
        <v>1</v>
      </c>
      <c r="P5" s="19">
        <f t="shared" si="1"/>
        <v>37.861590035285097</v>
      </c>
      <c r="Q5" s="19">
        <f t="shared" si="2"/>
        <v>0.94010341021321087</v>
      </c>
      <c r="R5" s="19">
        <f>(Q5/H5/J5)</f>
        <v>5.6199390854448277</v>
      </c>
      <c r="S5" s="19" t="s">
        <v>1</v>
      </c>
      <c r="T5" s="19">
        <f t="shared" si="3"/>
        <v>0.15779001088349065</v>
      </c>
      <c r="U5" s="19">
        <f t="shared" si="4"/>
        <v>93.665651424080465</v>
      </c>
      <c r="V5" s="19" t="s">
        <v>1</v>
      </c>
      <c r="W5" s="19">
        <f t="shared" si="5"/>
        <v>2.6298335147248442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1434.4166666666667</v>
      </c>
      <c r="H6" s="19">
        <f>H2</f>
        <v>1.23</v>
      </c>
      <c r="I6" s="19">
        <v>2E-3</v>
      </c>
      <c r="J6" s="19">
        <v>4.48E-2</v>
      </c>
      <c r="K6" s="19">
        <v>438</v>
      </c>
      <c r="L6" s="19">
        <v>37</v>
      </c>
      <c r="M6" s="19">
        <v>34</v>
      </c>
      <c r="N6" s="19">
        <f t="shared" si="0"/>
        <v>402.5</v>
      </c>
      <c r="O6" s="19" t="s">
        <v>1</v>
      </c>
      <c r="P6" s="19">
        <f t="shared" si="1"/>
        <v>21.760055146988943</v>
      </c>
      <c r="Q6" s="19">
        <f t="shared" si="2"/>
        <v>0.28060187067913783</v>
      </c>
      <c r="R6" s="19">
        <f>(Q6/H6/J6)</f>
        <v>5.0922232629053754</v>
      </c>
      <c r="S6" s="19" t="s">
        <v>1</v>
      </c>
      <c r="T6" s="19">
        <f t="shared" si="3"/>
        <v>0.27529704104745573</v>
      </c>
      <c r="U6" s="19">
        <f t="shared" si="4"/>
        <v>84.870387715089592</v>
      </c>
      <c r="V6" s="19" t="s">
        <v>1</v>
      </c>
      <c r="W6" s="19">
        <f t="shared" si="5"/>
        <v>4.5882840174575952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1434.4166666666667</v>
      </c>
      <c r="H7" s="23">
        <f>H2</f>
        <v>1.23</v>
      </c>
      <c r="I7" s="23">
        <v>1E-3</v>
      </c>
      <c r="J7" s="23">
        <v>0.19</v>
      </c>
      <c r="K7" s="23">
        <v>866</v>
      </c>
      <c r="L7" s="23">
        <v>44</v>
      </c>
      <c r="M7" s="23">
        <v>37</v>
      </c>
      <c r="N7" s="23">
        <f t="shared" si="0"/>
        <v>825.5</v>
      </c>
      <c r="O7" s="23" t="s">
        <v>1</v>
      </c>
      <c r="P7" s="23">
        <f t="shared" si="1"/>
        <v>30.108138434649195</v>
      </c>
      <c r="Q7" s="23">
        <f t="shared" si="2"/>
        <v>0.57549526520652994</v>
      </c>
      <c r="R7" s="23">
        <f>Q7/H7/J7</f>
        <v>2.4625385759800169</v>
      </c>
      <c r="S7" s="23" t="s">
        <v>1</v>
      </c>
      <c r="T7" s="23">
        <f>P7/N7*R7</f>
        <v>8.9815205749570248E-2</v>
      </c>
      <c r="U7" s="23">
        <f>R7/60*1000</f>
        <v>41.04230959966695</v>
      </c>
      <c r="V7" s="23" t="s">
        <v>1</v>
      </c>
      <c r="W7" s="23">
        <f>T7/R7*U7</f>
        <v>1.496920095826171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1434.4166666666667</v>
      </c>
      <c r="H8" s="25">
        <f>H2</f>
        <v>1.23</v>
      </c>
      <c r="I8" s="25">
        <v>4.0000000000000001E-3</v>
      </c>
      <c r="J8" s="25">
        <v>1.2500000000000001E-2</v>
      </c>
      <c r="K8" s="25">
        <v>1483</v>
      </c>
      <c r="L8" s="25">
        <v>22</v>
      </c>
      <c r="M8" s="25">
        <v>21</v>
      </c>
      <c r="N8" s="25">
        <f t="shared" si="0"/>
        <v>1461.5</v>
      </c>
      <c r="O8" s="25" t="s">
        <v>1</v>
      </c>
      <c r="P8" s="25">
        <f t="shared" si="1"/>
        <v>38.787884706438945</v>
      </c>
      <c r="Q8" s="25">
        <f t="shared" si="2"/>
        <v>1.0188810782548074</v>
      </c>
      <c r="R8" s="25">
        <f>Q8/H8/J8</f>
        <v>66.268688016572838</v>
      </c>
      <c r="S8" s="25" t="s">
        <v>1</v>
      </c>
      <c r="T8" s="25">
        <f>P8/N8*R8</f>
        <v>1.758756230197605</v>
      </c>
      <c r="U8" s="25">
        <f>R8/60*1000</f>
        <v>1104.4781336095473</v>
      </c>
      <c r="V8" s="25" t="s">
        <v>1</v>
      </c>
      <c r="W8" s="25">
        <f>T8/R8*U8</f>
        <v>29.312603836626746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1434.4166666666667</v>
      </c>
      <c r="H9" s="30">
        <f>H2</f>
        <v>1.23</v>
      </c>
      <c r="J9" s="30">
        <v>0.19</v>
      </c>
      <c r="K9" s="30">
        <v>1450</v>
      </c>
      <c r="L9" s="30">
        <v>76</v>
      </c>
      <c r="M9" s="30">
        <v>56</v>
      </c>
      <c r="N9" s="30">
        <f t="shared" si="0"/>
        <v>1384</v>
      </c>
      <c r="P9" s="30">
        <f t="shared" si="1"/>
        <v>38.93584466786357</v>
      </c>
      <c r="Q9" s="30">
        <f t="shared" si="2"/>
        <v>0.9648521466333585</v>
      </c>
      <c r="R9" s="30">
        <f t="shared" ref="R9:R13" si="6">Q9/H9/J9</f>
        <v>4.1285928396806097</v>
      </c>
      <c r="S9" s="30" t="s">
        <v>1</v>
      </c>
      <c r="T9" s="30">
        <f t="shared" ref="T9:T16" si="7">P9/N9*R9</f>
        <v>0.11614902420712281</v>
      </c>
      <c r="U9" s="30">
        <f t="shared" ref="U9:U16" si="8">R9/60*1000</f>
        <v>68.809880661343499</v>
      </c>
      <c r="V9" s="30" t="s">
        <v>1</v>
      </c>
      <c r="W9" s="30">
        <f t="shared" ref="W9:W16" si="9">T9/R9*U9</f>
        <v>1.9358170701187136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1434.4166666666667</v>
      </c>
      <c r="H10" s="30">
        <f>H2</f>
        <v>1.23</v>
      </c>
      <c r="J10" s="30">
        <v>2.5000000000000001E-2</v>
      </c>
      <c r="K10" s="30">
        <v>186</v>
      </c>
      <c r="L10" s="30">
        <v>31</v>
      </c>
      <c r="M10" s="30">
        <v>27</v>
      </c>
      <c r="N10" s="30">
        <f t="shared" si="0"/>
        <v>157</v>
      </c>
      <c r="P10" s="30">
        <f t="shared" si="1"/>
        <v>14.66287829861518</v>
      </c>
      <c r="Q10" s="30">
        <f t="shared" si="2"/>
        <v>0.10945215825248358</v>
      </c>
      <c r="R10" s="30">
        <f t="shared" si="6"/>
        <v>3.5594197805685717</v>
      </c>
      <c r="S10" s="30" t="s">
        <v>1</v>
      </c>
      <c r="T10" s="30">
        <f t="shared" si="7"/>
        <v>0.33242891118573575</v>
      </c>
      <c r="U10" s="30">
        <f t="shared" si="8"/>
        <v>59.323663009476199</v>
      </c>
      <c r="V10" s="30" t="s">
        <v>1</v>
      </c>
      <c r="W10" s="30">
        <f t="shared" si="9"/>
        <v>5.5404818530955957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1434.4166666666667</v>
      </c>
      <c r="H11" s="32">
        <f>H2</f>
        <v>1.23</v>
      </c>
      <c r="J11" s="32">
        <v>3.2000000000000001E-2</v>
      </c>
      <c r="K11" s="32">
        <v>253</v>
      </c>
      <c r="L11" s="32">
        <v>45</v>
      </c>
      <c r="M11" s="32">
        <v>26</v>
      </c>
      <c r="N11" s="32">
        <f t="shared" si="0"/>
        <v>217.5</v>
      </c>
      <c r="P11" s="32">
        <f t="shared" si="1"/>
        <v>16.98528775146303</v>
      </c>
      <c r="Q11" s="32">
        <f t="shared" si="2"/>
        <v>0.15162958229245338</v>
      </c>
      <c r="R11" s="32">
        <f t="shared" si="6"/>
        <v>3.8523775988936326</v>
      </c>
      <c r="S11" s="32" t="s">
        <v>1</v>
      </c>
      <c r="T11" s="32">
        <f t="shared" si="7"/>
        <v>0.30084479100918887</v>
      </c>
      <c r="U11" s="32">
        <f t="shared" si="8"/>
        <v>64.20629331489387</v>
      </c>
      <c r="V11" s="32" t="s">
        <v>1</v>
      </c>
      <c r="W11" s="32">
        <f t="shared" si="9"/>
        <v>5.0140798501531467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1434.4166666666667</v>
      </c>
      <c r="H12" s="32">
        <f>H2</f>
        <v>1.23</v>
      </c>
      <c r="J12" s="32">
        <v>3.1E-2</v>
      </c>
      <c r="K12" s="32">
        <v>250</v>
      </c>
      <c r="L12" s="32">
        <v>23</v>
      </c>
      <c r="M12" s="32">
        <v>33</v>
      </c>
      <c r="N12" s="32">
        <f t="shared" si="0"/>
        <v>222</v>
      </c>
      <c r="P12" s="32">
        <f t="shared" si="1"/>
        <v>16.673332000533065</v>
      </c>
      <c r="Q12" s="32">
        <f t="shared" si="2"/>
        <v>0.15476674606402138</v>
      </c>
      <c r="R12" s="32">
        <f t="shared" si="6"/>
        <v>4.0589233166541145</v>
      </c>
      <c r="S12" s="32" t="s">
        <v>1</v>
      </c>
      <c r="T12" s="32">
        <f t="shared" si="7"/>
        <v>0.30484583794269748</v>
      </c>
      <c r="U12" s="32">
        <f t="shared" si="8"/>
        <v>67.648721944235234</v>
      </c>
      <c r="V12" s="32" t="s">
        <v>1</v>
      </c>
      <c r="W12" s="32">
        <f t="shared" si="9"/>
        <v>5.0807639657116246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1434.4166666666667</v>
      </c>
      <c r="H13" s="32">
        <f>H2</f>
        <v>1.23</v>
      </c>
      <c r="J13" s="32">
        <v>1.9E-2</v>
      </c>
      <c r="K13" s="32">
        <v>129</v>
      </c>
      <c r="L13" s="32">
        <v>16</v>
      </c>
      <c r="M13" s="32">
        <v>14</v>
      </c>
      <c r="N13" s="32">
        <f t="shared" si="0"/>
        <v>114</v>
      </c>
      <c r="P13" s="32">
        <f t="shared" si="1"/>
        <v>12</v>
      </c>
      <c r="Q13" s="32">
        <f t="shared" si="2"/>
        <v>7.9474815546389355E-2</v>
      </c>
      <c r="R13" s="32">
        <f t="shared" si="6"/>
        <v>3.4007195355750683</v>
      </c>
      <c r="S13" s="32" t="s">
        <v>1</v>
      </c>
      <c r="T13" s="32">
        <f t="shared" si="7"/>
        <v>0.35797047742895455</v>
      </c>
      <c r="U13" s="32">
        <f t="shared" si="8"/>
        <v>56.678658926251138</v>
      </c>
      <c r="V13" s="32" t="s">
        <v>1</v>
      </c>
      <c r="W13" s="32">
        <f t="shared" si="9"/>
        <v>5.9661746238159088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1434.4166666666667</v>
      </c>
      <c r="H14" s="22">
        <f>H2</f>
        <v>1.23</v>
      </c>
      <c r="I14" s="22">
        <v>5.0000000000000001E-3</v>
      </c>
      <c r="J14" s="22">
        <f>J4+J5+J6</f>
        <v>0.26180000000000003</v>
      </c>
      <c r="K14" s="22">
        <f>K4+K5+K6</f>
        <v>2603</v>
      </c>
      <c r="L14" s="22">
        <f>L4+L5+L6</f>
        <v>116</v>
      </c>
      <c r="M14" s="22">
        <f>M4+M5+M6</f>
        <v>118</v>
      </c>
      <c r="N14" s="22">
        <f>N4+N5+N6</f>
        <v>2486</v>
      </c>
      <c r="O14" s="22" t="s">
        <v>1</v>
      </c>
      <c r="P14" s="22">
        <f>SQRT((K14+(L14+M14)/2))</f>
        <v>52.153619241621193</v>
      </c>
      <c r="Q14" s="22">
        <f>N14/G14</f>
        <v>1.7331086969151221</v>
      </c>
      <c r="R14" s="22">
        <f>(Q14/H14/J14)</f>
        <v>5.3820911417364528</v>
      </c>
      <c r="S14" s="22" t="s">
        <v>1</v>
      </c>
      <c r="T14" s="22">
        <f>P14/N14*R14</f>
        <v>0.11291051171754837</v>
      </c>
      <c r="U14" s="22">
        <f>R14/60*1000</f>
        <v>89.701519028940879</v>
      </c>
      <c r="V14" s="22" t="s">
        <v>1</v>
      </c>
      <c r="W14" s="22">
        <f>T14/R14*U14</f>
        <v>1.8818418619591395</v>
      </c>
      <c r="X14" s="22"/>
    </row>
    <row r="15" spans="1:25" s="31" customFormat="1" x14ac:dyDescent="0.25">
      <c r="B15" s="31" t="s">
        <v>44</v>
      </c>
      <c r="G15" s="31">
        <f>G14</f>
        <v>1434.4166666666667</v>
      </c>
      <c r="H15" s="31">
        <f>H14</f>
        <v>1.23</v>
      </c>
      <c r="I15" s="31">
        <v>5.0000000000000001E-3</v>
      </c>
      <c r="J15" s="31">
        <f>J9+J10</f>
        <v>0.215</v>
      </c>
      <c r="K15" s="31">
        <f>K9+K10</f>
        <v>1636</v>
      </c>
      <c r="L15" s="31">
        <f>L9+L10</f>
        <v>107</v>
      </c>
      <c r="M15" s="31">
        <f>M9+M10</f>
        <v>83</v>
      </c>
      <c r="N15" s="31">
        <f>N9+N10</f>
        <v>1541</v>
      </c>
      <c r="O15" s="31" t="s">
        <v>1</v>
      </c>
      <c r="P15" s="31">
        <f>SQRT((K15+(L15+M15)/2))</f>
        <v>41.605288125429439</v>
      </c>
      <c r="Q15" s="31">
        <f>N15/G15</f>
        <v>1.0743043048858421</v>
      </c>
      <c r="R15" s="31">
        <f>(Q15/H15/J15)</f>
        <v>4.062409925830373</v>
      </c>
      <c r="S15" s="31" t="s">
        <v>1</v>
      </c>
      <c r="T15" s="31">
        <f>P15/N15*R15</f>
        <v>0.10968055512509871</v>
      </c>
      <c r="U15" s="31">
        <f>R15/60*1000</f>
        <v>67.706832097172892</v>
      </c>
      <c r="V15" s="31" t="s">
        <v>1</v>
      </c>
      <c r="W15" s="31">
        <f>T15/R15*U15</f>
        <v>1.8280092520849787</v>
      </c>
      <c r="X15" s="31">
        <v>3225</v>
      </c>
    </row>
    <row r="16" spans="1:25" s="33" customFormat="1" x14ac:dyDescent="0.25">
      <c r="B16" s="33" t="s">
        <v>46</v>
      </c>
      <c r="G16" s="33">
        <f>G10</f>
        <v>1434.4166666666667</v>
      </c>
      <c r="H16" s="33">
        <f>H10</f>
        <v>1.23</v>
      </c>
      <c r="I16" s="33">
        <v>5.0000000000000001E-3</v>
      </c>
      <c r="J16" s="33">
        <f>J11+J12+J13</f>
        <v>8.2000000000000003E-2</v>
      </c>
      <c r="K16" s="33">
        <f>K11+K12+K13</f>
        <v>632</v>
      </c>
      <c r="L16" s="33">
        <f>L11+L12+L13</f>
        <v>84</v>
      </c>
      <c r="M16" s="33">
        <f t="shared" ref="M16" si="10">M11+M12+M13</f>
        <v>73</v>
      </c>
      <c r="N16" s="33">
        <f>N11+N12+N13</f>
        <v>553.5</v>
      </c>
      <c r="O16" s="33" t="s">
        <v>1</v>
      </c>
      <c r="P16" s="33">
        <f t="shared" si="1"/>
        <v>26.65520587052368</v>
      </c>
      <c r="Q16" s="33">
        <f t="shared" si="2"/>
        <v>0.38587114390286409</v>
      </c>
      <c r="R16" s="33">
        <f>(Q16/H16/J16)</f>
        <v>3.8258094775219518</v>
      </c>
      <c r="S16" s="33" t="s">
        <v>1</v>
      </c>
      <c r="T16" s="33">
        <f t="shared" si="7"/>
        <v>0.18424162465175836</v>
      </c>
      <c r="U16" s="33">
        <f t="shared" si="8"/>
        <v>63.763491292032526</v>
      </c>
      <c r="V16" s="33" t="s">
        <v>1</v>
      </c>
      <c r="W16" s="33">
        <f t="shared" si="9"/>
        <v>3.0706937441959727</v>
      </c>
      <c r="X16" s="33">
        <v>3225</v>
      </c>
    </row>
    <row r="18" spans="1:7" x14ac:dyDescent="0.25">
      <c r="A18" t="s">
        <v>207</v>
      </c>
      <c r="B18" t="s">
        <v>208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>
        <v>743</v>
      </c>
      <c r="D21">
        <v>120</v>
      </c>
      <c r="E21">
        <v>107</v>
      </c>
      <c r="F21">
        <v>640</v>
      </c>
      <c r="G21">
        <v>27.26</v>
      </c>
    </row>
    <row r="22" spans="1:7" x14ac:dyDescent="0.25">
      <c r="A22" t="s">
        <v>61</v>
      </c>
      <c r="B22" t="s">
        <v>62</v>
      </c>
      <c r="C22">
        <v>95</v>
      </c>
      <c r="D22">
        <v>89</v>
      </c>
      <c r="E22">
        <v>89</v>
      </c>
      <c r="F22">
        <v>15</v>
      </c>
      <c r="G22">
        <v>9.75</v>
      </c>
    </row>
    <row r="23" spans="1:7" x14ac:dyDescent="0.25">
      <c r="A23" t="s">
        <v>63</v>
      </c>
      <c r="B23" t="s">
        <v>64</v>
      </c>
      <c r="C23">
        <v>774</v>
      </c>
      <c r="D23">
        <v>35</v>
      </c>
      <c r="E23">
        <v>43</v>
      </c>
      <c r="F23">
        <v>738</v>
      </c>
      <c r="G23">
        <v>27.82</v>
      </c>
    </row>
    <row r="24" spans="1:7" x14ac:dyDescent="0.25">
      <c r="A24" t="s">
        <v>63</v>
      </c>
      <c r="B24" t="s">
        <v>65</v>
      </c>
      <c r="C24" t="s">
        <v>209</v>
      </c>
      <c r="D24">
        <v>44</v>
      </c>
      <c r="E24">
        <v>41</v>
      </c>
      <c r="F24" t="s">
        <v>210</v>
      </c>
      <c r="G24">
        <v>37.299999999999997</v>
      </c>
    </row>
    <row r="25" spans="1:7" x14ac:dyDescent="0.25">
      <c r="A25" t="s">
        <v>66</v>
      </c>
      <c r="B25" t="s">
        <v>67</v>
      </c>
      <c r="C25">
        <v>438</v>
      </c>
      <c r="D25">
        <v>37</v>
      </c>
      <c r="E25">
        <v>34</v>
      </c>
      <c r="F25">
        <v>404</v>
      </c>
      <c r="G25">
        <v>20.93</v>
      </c>
    </row>
    <row r="26" spans="1:7" x14ac:dyDescent="0.25">
      <c r="A26" t="s">
        <v>68</v>
      </c>
      <c r="B26" t="s">
        <v>69</v>
      </c>
      <c r="C26">
        <v>866</v>
      </c>
      <c r="D26">
        <v>44</v>
      </c>
      <c r="E26">
        <v>37</v>
      </c>
      <c r="F26">
        <v>827</v>
      </c>
      <c r="G26">
        <v>29.43</v>
      </c>
    </row>
    <row r="27" spans="1:7" x14ac:dyDescent="0.25">
      <c r="A27" t="s">
        <v>68</v>
      </c>
      <c r="B27" t="s">
        <v>91</v>
      </c>
      <c r="C27" t="s">
        <v>211</v>
      </c>
      <c r="D27">
        <v>22</v>
      </c>
      <c r="E27">
        <v>21</v>
      </c>
      <c r="F27" t="s">
        <v>212</v>
      </c>
      <c r="G27">
        <v>38.51</v>
      </c>
    </row>
    <row r="28" spans="1:7" x14ac:dyDescent="0.25">
      <c r="A28" t="s">
        <v>68</v>
      </c>
      <c r="B28" t="s">
        <v>71</v>
      </c>
      <c r="C28">
        <v>95</v>
      </c>
      <c r="D28">
        <v>23</v>
      </c>
      <c r="E28">
        <v>27</v>
      </c>
      <c r="F28">
        <v>71</v>
      </c>
      <c r="G28">
        <v>9.75</v>
      </c>
    </row>
    <row r="29" spans="1:7" x14ac:dyDescent="0.25">
      <c r="A29" t="s">
        <v>68</v>
      </c>
      <c r="B29">
        <v>1764</v>
      </c>
      <c r="C29">
        <v>6</v>
      </c>
      <c r="D29">
        <v>60</v>
      </c>
      <c r="E29">
        <v>6</v>
      </c>
      <c r="F29">
        <v>-25</v>
      </c>
      <c r="G29">
        <v>2.4500000000000002</v>
      </c>
    </row>
    <row r="30" spans="1:7" x14ac:dyDescent="0.25">
      <c r="A30" t="s">
        <v>68</v>
      </c>
      <c r="B30" t="s">
        <v>72</v>
      </c>
      <c r="C30">
        <v>273</v>
      </c>
      <c r="D30">
        <v>174</v>
      </c>
      <c r="E30">
        <v>163</v>
      </c>
      <c r="F30">
        <v>121</v>
      </c>
      <c r="G30">
        <v>16.52</v>
      </c>
    </row>
    <row r="31" spans="1:7" x14ac:dyDescent="0.25">
      <c r="A31" t="s">
        <v>68</v>
      </c>
      <c r="B31" t="s">
        <v>73</v>
      </c>
      <c r="C31">
        <v>445</v>
      </c>
      <c r="D31">
        <v>70</v>
      </c>
      <c r="E31">
        <v>55</v>
      </c>
      <c r="F31">
        <v>390</v>
      </c>
      <c r="G31">
        <v>21.1</v>
      </c>
    </row>
    <row r="32" spans="1:7" x14ac:dyDescent="0.25">
      <c r="A32" t="s">
        <v>68</v>
      </c>
      <c r="B32" t="s">
        <v>74</v>
      </c>
      <c r="C32" t="s">
        <v>213</v>
      </c>
      <c r="D32">
        <v>76</v>
      </c>
      <c r="E32">
        <v>56</v>
      </c>
      <c r="F32" t="s">
        <v>214</v>
      </c>
      <c r="G32">
        <v>38.08</v>
      </c>
    </row>
    <row r="33" spans="1:7" x14ac:dyDescent="0.25">
      <c r="A33" t="s">
        <v>68</v>
      </c>
      <c r="B33" t="s">
        <v>99</v>
      </c>
      <c r="C33">
        <v>186</v>
      </c>
      <c r="D33">
        <v>31</v>
      </c>
      <c r="E33">
        <v>27</v>
      </c>
      <c r="F33">
        <v>158</v>
      </c>
      <c r="G33">
        <v>13.64</v>
      </c>
    </row>
    <row r="34" spans="1:7" x14ac:dyDescent="0.25">
      <c r="A34" t="s">
        <v>68</v>
      </c>
      <c r="B34" t="s">
        <v>76</v>
      </c>
      <c r="C34">
        <v>253</v>
      </c>
      <c r="D34">
        <v>45</v>
      </c>
      <c r="E34">
        <v>26</v>
      </c>
      <c r="F34">
        <v>220</v>
      </c>
      <c r="G34">
        <v>15.91</v>
      </c>
    </row>
    <row r="35" spans="1:7" x14ac:dyDescent="0.25">
      <c r="A35" t="s">
        <v>68</v>
      </c>
      <c r="B35" t="s">
        <v>77</v>
      </c>
      <c r="C35">
        <v>250</v>
      </c>
      <c r="D35">
        <v>23</v>
      </c>
      <c r="E35">
        <v>33</v>
      </c>
      <c r="F35">
        <v>223</v>
      </c>
      <c r="G35">
        <v>15.81</v>
      </c>
    </row>
    <row r="36" spans="1:7" x14ac:dyDescent="0.25">
      <c r="A36" t="s">
        <v>68</v>
      </c>
      <c r="B36" t="s">
        <v>78</v>
      </c>
      <c r="C36">
        <v>129</v>
      </c>
      <c r="D36">
        <v>16</v>
      </c>
      <c r="E36">
        <v>14</v>
      </c>
      <c r="F36">
        <v>114</v>
      </c>
      <c r="G36">
        <v>11.36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6"/>
  <sheetViews>
    <sheetView workbookViewId="0">
      <selection activeCell="H3" sqref="H3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92905/60</f>
        <v>1548.4166666666667</v>
      </c>
      <c r="H2" s="20">
        <v>1</v>
      </c>
      <c r="I2" s="20">
        <v>0</v>
      </c>
      <c r="J2" s="20">
        <v>2.1299999999999999E-2</v>
      </c>
      <c r="K2" s="20">
        <v>2065</v>
      </c>
      <c r="L2" s="20">
        <v>140</v>
      </c>
      <c r="M2" s="20">
        <v>95</v>
      </c>
      <c r="N2" s="20">
        <f t="shared" ref="N2:N13" si="0">K2-(L2+M2)/2</f>
        <v>1947.5</v>
      </c>
      <c r="O2" s="20" t="s">
        <v>1</v>
      </c>
      <c r="P2" s="20">
        <f t="shared" ref="P2:P16" si="1">SQRT((K2+(L2+M2)/2))</f>
        <v>46.717234507192309</v>
      </c>
      <c r="Q2" s="20">
        <f t="shared" ref="Q2:Q16" si="2">N2/G2</f>
        <v>1.2577363973951885</v>
      </c>
      <c r="R2" s="20">
        <f>(Q2/H2/J2)</f>
        <v>59.04865715470369</v>
      </c>
      <c r="S2" s="20" t="s">
        <v>1</v>
      </c>
      <c r="T2" s="20">
        <f>P2/N2*R2</f>
        <v>1.4164775166270045</v>
      </c>
      <c r="U2" s="20">
        <f>R2/60*1000</f>
        <v>984.14428591172816</v>
      </c>
      <c r="V2" s="20" t="s">
        <v>1</v>
      </c>
      <c r="W2" s="20">
        <f>T2/R2*U2</f>
        <v>23.607958610450073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1548.4166666666667</v>
      </c>
      <c r="H3" s="21">
        <f>H2</f>
        <v>1</v>
      </c>
      <c r="I3" s="21">
        <v>0</v>
      </c>
      <c r="J3" s="21">
        <v>0.26</v>
      </c>
      <c r="K3" s="21">
        <v>78</v>
      </c>
      <c r="L3" s="21">
        <v>85</v>
      </c>
      <c r="M3" s="21">
        <v>85</v>
      </c>
      <c r="N3" s="21">
        <f t="shared" si="0"/>
        <v>-7</v>
      </c>
      <c r="O3" s="21" t="s">
        <v>1</v>
      </c>
      <c r="P3" s="21">
        <f t="shared" si="1"/>
        <v>12.767145334803704</v>
      </c>
      <c r="Q3" s="21">
        <f t="shared" si="2"/>
        <v>-4.5207469996232713E-3</v>
      </c>
      <c r="R3" s="21">
        <f>Q3/H3/J3</f>
        <v>-1.7387488460089504E-2</v>
      </c>
      <c r="S3" s="21" t="s">
        <v>1</v>
      </c>
      <c r="T3" s="21">
        <f>P3/N3*R3</f>
        <v>3.171265602531214E-2</v>
      </c>
      <c r="U3" s="21">
        <f>R3/60*1000</f>
        <v>-0.28979147433482505</v>
      </c>
      <c r="V3" s="21" t="s">
        <v>1</v>
      </c>
      <c r="W3" s="21">
        <f>T3/R3*U3</f>
        <v>0.52854426708853564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1548.4166666666667</v>
      </c>
      <c r="H4" s="19">
        <f>H2</f>
        <v>1</v>
      </c>
      <c r="I4" s="19"/>
      <c r="J4" s="19">
        <v>8.1000000000000003E-2</v>
      </c>
      <c r="K4" s="19">
        <v>603</v>
      </c>
      <c r="L4" s="19">
        <v>38</v>
      </c>
      <c r="M4" s="19">
        <v>30</v>
      </c>
      <c r="N4" s="19">
        <f t="shared" si="0"/>
        <v>569</v>
      </c>
      <c r="O4" s="19" t="s">
        <v>1</v>
      </c>
      <c r="P4" s="19">
        <f t="shared" si="1"/>
        <v>25.238858928247925</v>
      </c>
      <c r="Q4" s="19">
        <f t="shared" si="2"/>
        <v>0.3674721489693773</v>
      </c>
      <c r="R4" s="19">
        <f>(Q4/H4/J4)</f>
        <v>4.5366931971528057</v>
      </c>
      <c r="S4" s="19" t="s">
        <v>1</v>
      </c>
      <c r="T4" s="19">
        <f t="shared" ref="T4:T6" si="3">P4/N4*R4</f>
        <v>0.20123191494495907</v>
      </c>
      <c r="U4" s="19">
        <f t="shared" ref="U4:U6" si="4">R4/60*1000</f>
        <v>75.611553285880092</v>
      </c>
      <c r="V4" s="19" t="s">
        <v>1</v>
      </c>
      <c r="W4" s="19">
        <f t="shared" ref="W4:W6" si="5">T4/R4*U4</f>
        <v>3.3538652490826508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1548.4166666666667</v>
      </c>
      <c r="H5" s="19">
        <f>H2</f>
        <v>1</v>
      </c>
      <c r="I5" s="19">
        <v>2E-3</v>
      </c>
      <c r="J5" s="19">
        <v>0.13600000000000001</v>
      </c>
      <c r="K5" s="19">
        <v>974</v>
      </c>
      <c r="L5" s="19">
        <v>38</v>
      </c>
      <c r="M5" s="19">
        <v>34</v>
      </c>
      <c r="N5" s="19">
        <f t="shared" si="0"/>
        <v>938</v>
      </c>
      <c r="O5" s="19" t="s">
        <v>1</v>
      </c>
      <c r="P5" s="19">
        <f t="shared" si="1"/>
        <v>31.780497164141408</v>
      </c>
      <c r="Q5" s="19">
        <f t="shared" si="2"/>
        <v>0.60578009794951826</v>
      </c>
      <c r="R5" s="19">
        <f>(Q5/H5/J5)</f>
        <v>4.4542654260993988</v>
      </c>
      <c r="S5" s="19" t="s">
        <v>1</v>
      </c>
      <c r="T5" s="19">
        <f t="shared" si="3"/>
        <v>0.15091553277450434</v>
      </c>
      <c r="U5" s="19">
        <f t="shared" si="4"/>
        <v>74.237757101656641</v>
      </c>
      <c r="V5" s="19" t="s">
        <v>1</v>
      </c>
      <c r="W5" s="19">
        <f t="shared" si="5"/>
        <v>2.5152588795750721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1548.4166666666667</v>
      </c>
      <c r="H6" s="19">
        <f>H2</f>
        <v>1</v>
      </c>
      <c r="I6" s="19">
        <v>2E-3</v>
      </c>
      <c r="J6" s="19">
        <v>4.48E-2</v>
      </c>
      <c r="K6" s="19">
        <v>350</v>
      </c>
      <c r="L6" s="19">
        <v>19</v>
      </c>
      <c r="M6" s="19">
        <v>31</v>
      </c>
      <c r="N6" s="19">
        <f t="shared" si="0"/>
        <v>325</v>
      </c>
      <c r="O6" s="19" t="s">
        <v>1</v>
      </c>
      <c r="P6" s="19">
        <f t="shared" si="1"/>
        <v>19.364916731037084</v>
      </c>
      <c r="Q6" s="19">
        <f t="shared" si="2"/>
        <v>0.209891824982509</v>
      </c>
      <c r="R6" s="19">
        <f>(Q6/H6/J6)</f>
        <v>4.6850853790738611</v>
      </c>
      <c r="S6" s="19" t="s">
        <v>1</v>
      </c>
      <c r="T6" s="19">
        <f t="shared" si="3"/>
        <v>0.27915780998019885</v>
      </c>
      <c r="U6" s="19">
        <f t="shared" si="4"/>
        <v>78.084756317897686</v>
      </c>
      <c r="V6" s="19" t="s">
        <v>1</v>
      </c>
      <c r="W6" s="19">
        <f t="shared" si="5"/>
        <v>4.6526301663366469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1548.4166666666667</v>
      </c>
      <c r="H7" s="23">
        <f>H2</f>
        <v>1</v>
      </c>
      <c r="I7" s="23">
        <v>1E-3</v>
      </c>
      <c r="J7" s="23">
        <v>0.19</v>
      </c>
      <c r="K7" s="23">
        <v>1080</v>
      </c>
      <c r="L7" s="23">
        <v>29</v>
      </c>
      <c r="M7" s="23">
        <v>22</v>
      </c>
      <c r="N7" s="23">
        <f t="shared" si="0"/>
        <v>1054.5</v>
      </c>
      <c r="O7" s="23" t="s">
        <v>1</v>
      </c>
      <c r="P7" s="23">
        <f t="shared" si="1"/>
        <v>33.249060137092599</v>
      </c>
      <c r="Q7" s="23">
        <f t="shared" si="2"/>
        <v>0.68101824444324843</v>
      </c>
      <c r="R7" s="23">
        <f>Q7/H7/J7</f>
        <v>3.5843065497013074</v>
      </c>
      <c r="S7" s="23" t="s">
        <v>1</v>
      </c>
      <c r="T7" s="23">
        <f>P7/N7*R7</f>
        <v>0.11301548034214667</v>
      </c>
      <c r="U7" s="23">
        <f>R7/60*1000</f>
        <v>59.738442495021793</v>
      </c>
      <c r="V7" s="23" t="s">
        <v>1</v>
      </c>
      <c r="W7" s="23">
        <f>T7/R7*U7</f>
        <v>1.8835913390357779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1548.4166666666667</v>
      </c>
      <c r="H8" s="25">
        <f>H2</f>
        <v>1</v>
      </c>
      <c r="I8" s="25">
        <v>4.0000000000000001E-3</v>
      </c>
      <c r="J8" s="25">
        <v>1.2500000000000001E-2</v>
      </c>
      <c r="K8" s="25">
        <v>951</v>
      </c>
      <c r="L8" s="25">
        <v>13</v>
      </c>
      <c r="M8" s="25">
        <v>7</v>
      </c>
      <c r="N8" s="25">
        <f t="shared" si="0"/>
        <v>941</v>
      </c>
      <c r="O8" s="25" t="s">
        <v>1</v>
      </c>
      <c r="P8" s="25">
        <f t="shared" si="1"/>
        <v>31</v>
      </c>
      <c r="Q8" s="25">
        <f t="shared" si="2"/>
        <v>0.60771756094935681</v>
      </c>
      <c r="R8" s="25">
        <f>Q8/H8/J8</f>
        <v>48.617404875948544</v>
      </c>
      <c r="S8" s="25" t="s">
        <v>1</v>
      </c>
      <c r="T8" s="25">
        <f>P8/N8*R8</f>
        <v>1.6016360798665299</v>
      </c>
      <c r="U8" s="25">
        <f>R8/60*1000</f>
        <v>810.29008126580902</v>
      </c>
      <c r="V8" s="25" t="s">
        <v>1</v>
      </c>
      <c r="W8" s="25">
        <f>T8/R8*U8</f>
        <v>26.693934664442164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1548.4166666666667</v>
      </c>
      <c r="H9" s="30">
        <f>H2</f>
        <v>1</v>
      </c>
      <c r="J9" s="30">
        <v>0.19</v>
      </c>
      <c r="K9" s="30">
        <v>1190</v>
      </c>
      <c r="L9" s="30">
        <v>50</v>
      </c>
      <c r="M9" s="30">
        <v>39</v>
      </c>
      <c r="N9" s="30">
        <f t="shared" si="0"/>
        <v>1145.5</v>
      </c>
      <c r="P9" s="30">
        <f t="shared" si="1"/>
        <v>35.135452181521728</v>
      </c>
      <c r="Q9" s="30">
        <f t="shared" si="2"/>
        <v>0.73978795543835096</v>
      </c>
      <c r="R9" s="30">
        <f t="shared" ref="R9:R13" si="6">Q9/H9/J9</f>
        <v>3.8936208180965841</v>
      </c>
      <c r="S9" s="30" t="s">
        <v>1</v>
      </c>
      <c r="T9" s="30">
        <f t="shared" ref="T9:T16" si="7">P9/N9*R9</f>
        <v>0.11942743611279794</v>
      </c>
      <c r="U9" s="30">
        <f t="shared" ref="U9:U16" si="8">R9/60*1000</f>
        <v>64.893680301609734</v>
      </c>
      <c r="V9" s="30" t="s">
        <v>1</v>
      </c>
      <c r="W9" s="30">
        <f t="shared" ref="W9:W16" si="9">T9/R9*U9</f>
        <v>1.9904572685466322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1548.4166666666667</v>
      </c>
      <c r="H10" s="30">
        <f>H2</f>
        <v>1</v>
      </c>
      <c r="J10" s="30">
        <v>2.5000000000000001E-2</v>
      </c>
      <c r="K10" s="30">
        <v>161</v>
      </c>
      <c r="L10" s="30">
        <v>16</v>
      </c>
      <c r="M10" s="30">
        <v>28</v>
      </c>
      <c r="N10" s="30">
        <f t="shared" si="0"/>
        <v>139</v>
      </c>
      <c r="P10" s="30">
        <f t="shared" si="1"/>
        <v>13.527749258468683</v>
      </c>
      <c r="Q10" s="30">
        <f t="shared" si="2"/>
        <v>8.9769118992519242E-2</v>
      </c>
      <c r="R10" s="30">
        <f t="shared" si="6"/>
        <v>3.5907647597007695</v>
      </c>
      <c r="S10" s="30" t="s">
        <v>1</v>
      </c>
      <c r="T10" s="30">
        <f t="shared" si="7"/>
        <v>0.34946018212501845</v>
      </c>
      <c r="U10" s="30">
        <f t="shared" si="8"/>
        <v>59.846079328346157</v>
      </c>
      <c r="V10" s="30" t="s">
        <v>1</v>
      </c>
      <c r="W10" s="30">
        <f t="shared" si="9"/>
        <v>5.8243363687503074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1548.4166666666667</v>
      </c>
      <c r="H11" s="32">
        <f>H2</f>
        <v>1</v>
      </c>
      <c r="J11" s="32">
        <v>3.2000000000000001E-2</v>
      </c>
      <c r="K11" s="32">
        <v>193</v>
      </c>
      <c r="L11" s="32">
        <v>35</v>
      </c>
      <c r="M11" s="32">
        <v>30</v>
      </c>
      <c r="N11" s="32">
        <f t="shared" si="0"/>
        <v>160.5</v>
      </c>
      <c r="P11" s="32">
        <f t="shared" si="1"/>
        <v>15.016657417681207</v>
      </c>
      <c r="Q11" s="32">
        <f t="shared" si="2"/>
        <v>0.10365427049136214</v>
      </c>
      <c r="R11" s="32">
        <f t="shared" si="6"/>
        <v>3.2391959528550669</v>
      </c>
      <c r="S11" s="32" t="s">
        <v>1</v>
      </c>
      <c r="T11" s="32">
        <f t="shared" si="7"/>
        <v>0.30306477216675382</v>
      </c>
      <c r="U11" s="32">
        <f t="shared" si="8"/>
        <v>53.986599214251115</v>
      </c>
      <c r="V11" s="32" t="s">
        <v>1</v>
      </c>
      <c r="W11" s="32">
        <f t="shared" si="9"/>
        <v>5.0510795361125638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1548.4166666666667</v>
      </c>
      <c r="H12" s="32">
        <f>H2</f>
        <v>1</v>
      </c>
      <c r="J12" s="32">
        <v>3.1E-2</v>
      </c>
      <c r="K12" s="32">
        <v>171</v>
      </c>
      <c r="L12" s="32">
        <v>16</v>
      </c>
      <c r="M12" s="32">
        <v>22</v>
      </c>
      <c r="N12" s="32">
        <f t="shared" si="0"/>
        <v>152</v>
      </c>
      <c r="P12" s="32">
        <f t="shared" si="1"/>
        <v>13.784048752090222</v>
      </c>
      <c r="Q12" s="32">
        <f t="shared" si="2"/>
        <v>9.81647919918196E-2</v>
      </c>
      <c r="R12" s="32">
        <f t="shared" si="6"/>
        <v>3.1666061932845033</v>
      </c>
      <c r="S12" s="32" t="s">
        <v>1</v>
      </c>
      <c r="T12" s="32">
        <f t="shared" si="7"/>
        <v>0.28716219833489753</v>
      </c>
      <c r="U12" s="32">
        <f t="shared" si="8"/>
        <v>52.776769888075052</v>
      </c>
      <c r="V12" s="32" t="s">
        <v>1</v>
      </c>
      <c r="W12" s="32">
        <f t="shared" si="9"/>
        <v>4.7860366389149585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1548.4166666666667</v>
      </c>
      <c r="H13" s="32">
        <f>H2</f>
        <v>1</v>
      </c>
      <c r="J13" s="32">
        <v>1.9E-2</v>
      </c>
      <c r="K13" s="32">
        <v>111</v>
      </c>
      <c r="L13" s="32">
        <v>13</v>
      </c>
      <c r="M13" s="32">
        <v>15</v>
      </c>
      <c r="N13" s="32">
        <f t="shared" si="0"/>
        <v>97</v>
      </c>
      <c r="P13" s="32">
        <f t="shared" si="1"/>
        <v>11.180339887498949</v>
      </c>
      <c r="Q13" s="32">
        <f t="shared" si="2"/>
        <v>6.2644636994779609E-2</v>
      </c>
      <c r="R13" s="32">
        <f t="shared" si="6"/>
        <v>3.2970861576199795</v>
      </c>
      <c r="S13" s="32" t="s">
        <v>1</v>
      </c>
      <c r="T13" s="32">
        <f t="shared" si="7"/>
        <v>0.38002622557277632</v>
      </c>
      <c r="U13" s="32">
        <f t="shared" si="8"/>
        <v>54.951435960332994</v>
      </c>
      <c r="V13" s="32" t="s">
        <v>1</v>
      </c>
      <c r="W13" s="32">
        <f t="shared" si="9"/>
        <v>6.3337704262129391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1548.4166666666667</v>
      </c>
      <c r="H14" s="22">
        <f>H2</f>
        <v>1</v>
      </c>
      <c r="I14" s="22">
        <v>5.0000000000000001E-3</v>
      </c>
      <c r="J14" s="22">
        <f>J4+J5+J6</f>
        <v>0.26180000000000003</v>
      </c>
      <c r="K14" s="22">
        <f>K4+K5+K6</f>
        <v>1927</v>
      </c>
      <c r="L14" s="22">
        <f>L4+L5+L6</f>
        <v>95</v>
      </c>
      <c r="M14" s="22">
        <f>M4+M5+M6</f>
        <v>95</v>
      </c>
      <c r="N14" s="22">
        <f>N4+N5+N6</f>
        <v>1832</v>
      </c>
      <c r="O14" s="22" t="s">
        <v>1</v>
      </c>
      <c r="P14" s="22">
        <f>SQRT((K14+(L14+M14)/2))</f>
        <v>44.966654311834233</v>
      </c>
      <c r="Q14" s="22">
        <f>N14/G14</f>
        <v>1.1831440719014046</v>
      </c>
      <c r="R14" s="22">
        <f>(Q14/H14/J14)</f>
        <v>4.5192668903796962</v>
      </c>
      <c r="S14" s="22" t="s">
        <v>1</v>
      </c>
      <c r="T14" s="22">
        <f>P14/N14*R14</f>
        <v>0.11092593449924774</v>
      </c>
      <c r="U14" s="22">
        <f>R14/60*1000</f>
        <v>75.321114839661604</v>
      </c>
      <c r="V14" s="22" t="s">
        <v>1</v>
      </c>
      <c r="W14" s="22">
        <f>T14/R14*U14</f>
        <v>1.8487655749874623</v>
      </c>
      <c r="X14" s="22"/>
    </row>
    <row r="15" spans="1:25" s="31" customFormat="1" x14ac:dyDescent="0.25">
      <c r="B15" s="31" t="s">
        <v>44</v>
      </c>
      <c r="G15" s="31">
        <f>G14</f>
        <v>1548.4166666666667</v>
      </c>
      <c r="H15" s="31">
        <f>H14</f>
        <v>1</v>
      </c>
      <c r="I15" s="31">
        <v>5.0000000000000001E-3</v>
      </c>
      <c r="J15" s="31">
        <f>J9+J10</f>
        <v>0.215</v>
      </c>
      <c r="K15" s="31">
        <f>K9+K10</f>
        <v>1351</v>
      </c>
      <c r="L15" s="31">
        <f>L9+L10</f>
        <v>66</v>
      </c>
      <c r="M15" s="31">
        <f>M9+M10</f>
        <v>67</v>
      </c>
      <c r="N15" s="31">
        <f>N9+N10</f>
        <v>1284.5</v>
      </c>
      <c r="O15" s="31" t="s">
        <v>1</v>
      </c>
      <c r="P15" s="31">
        <f>SQRT((K15+(L15+M15)/2))</f>
        <v>37.649701194033398</v>
      </c>
      <c r="Q15" s="31">
        <f>N15/G15</f>
        <v>0.82955707443087023</v>
      </c>
      <c r="R15" s="31">
        <f>(Q15/H15/J15)</f>
        <v>3.8584049973528849</v>
      </c>
      <c r="S15" s="31" t="s">
        <v>1</v>
      </c>
      <c r="T15" s="31">
        <f>P15/N15*R15</f>
        <v>0.11309287289677021</v>
      </c>
      <c r="U15" s="31">
        <f>R15/60*1000</f>
        <v>64.306749955881415</v>
      </c>
      <c r="V15" s="31" t="s">
        <v>1</v>
      </c>
      <c r="W15" s="31">
        <f>T15/R15*U15</f>
        <v>1.8848812149461702</v>
      </c>
      <c r="X15" s="31">
        <v>3225</v>
      </c>
    </row>
    <row r="16" spans="1:25" s="33" customFormat="1" x14ac:dyDescent="0.25">
      <c r="B16" s="33" t="s">
        <v>46</v>
      </c>
      <c r="G16" s="33">
        <f>G10</f>
        <v>1548.4166666666667</v>
      </c>
      <c r="H16" s="33">
        <f>H10</f>
        <v>1</v>
      </c>
      <c r="I16" s="33">
        <v>5.0000000000000001E-3</v>
      </c>
      <c r="J16" s="33">
        <f>J11+J12+J13</f>
        <v>8.2000000000000003E-2</v>
      </c>
      <c r="K16" s="33">
        <f>K11+K12+K13</f>
        <v>475</v>
      </c>
      <c r="L16" s="33">
        <f>L11+L12+L13</f>
        <v>64</v>
      </c>
      <c r="M16" s="33">
        <f t="shared" ref="M16" si="10">M11+M12+M13</f>
        <v>67</v>
      </c>
      <c r="N16" s="33">
        <f>N11+N12+N13</f>
        <v>409.5</v>
      </c>
      <c r="O16" s="33" t="s">
        <v>1</v>
      </c>
      <c r="P16" s="33">
        <f t="shared" si="1"/>
        <v>23.24865587512534</v>
      </c>
      <c r="Q16" s="33">
        <f t="shared" si="2"/>
        <v>0.26446369947796133</v>
      </c>
      <c r="R16" s="33">
        <f>(Q16/H16/J16)</f>
        <v>3.2251670668044063</v>
      </c>
      <c r="S16" s="33" t="s">
        <v>1</v>
      </c>
      <c r="T16" s="33">
        <f t="shared" si="7"/>
        <v>0.18310329493509897</v>
      </c>
      <c r="U16" s="33">
        <f t="shared" si="8"/>
        <v>53.752784446740108</v>
      </c>
      <c r="V16" s="33" t="s">
        <v>1</v>
      </c>
      <c r="W16" s="33">
        <f t="shared" si="9"/>
        <v>3.0517215822516497</v>
      </c>
      <c r="X16" s="33">
        <v>3225</v>
      </c>
    </row>
    <row r="18" spans="1:7" x14ac:dyDescent="0.25">
      <c r="A18" t="s">
        <v>293</v>
      </c>
      <c r="B18" t="s">
        <v>294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 t="s">
        <v>295</v>
      </c>
      <c r="D21">
        <v>140</v>
      </c>
      <c r="E21">
        <v>95</v>
      </c>
      <c r="F21" t="s">
        <v>296</v>
      </c>
      <c r="G21">
        <v>45.44</v>
      </c>
    </row>
    <row r="22" spans="1:7" x14ac:dyDescent="0.25">
      <c r="A22" t="s">
        <v>61</v>
      </c>
      <c r="B22" t="s">
        <v>62</v>
      </c>
      <c r="C22">
        <v>78</v>
      </c>
      <c r="D22">
        <v>85</v>
      </c>
      <c r="E22">
        <v>85</v>
      </c>
      <c r="F22">
        <v>2</v>
      </c>
      <c r="G22">
        <v>8.83</v>
      </c>
    </row>
    <row r="23" spans="1:7" x14ac:dyDescent="0.25">
      <c r="A23" t="s">
        <v>63</v>
      </c>
      <c r="B23" t="s">
        <v>64</v>
      </c>
      <c r="C23">
        <v>603</v>
      </c>
      <c r="D23">
        <v>38</v>
      </c>
      <c r="E23">
        <v>30</v>
      </c>
      <c r="F23">
        <v>571</v>
      </c>
      <c r="G23">
        <v>24.56</v>
      </c>
    </row>
    <row r="24" spans="1:7" x14ac:dyDescent="0.25">
      <c r="A24" t="s">
        <v>63</v>
      </c>
      <c r="B24" t="s">
        <v>65</v>
      </c>
      <c r="C24">
        <v>974</v>
      </c>
      <c r="D24">
        <v>38</v>
      </c>
      <c r="E24">
        <v>34</v>
      </c>
      <c r="F24">
        <v>941</v>
      </c>
      <c r="G24">
        <v>31.21</v>
      </c>
    </row>
    <row r="25" spans="1:7" x14ac:dyDescent="0.25">
      <c r="A25" t="s">
        <v>66</v>
      </c>
      <c r="B25" t="s">
        <v>67</v>
      </c>
      <c r="C25">
        <v>350</v>
      </c>
      <c r="D25">
        <v>19</v>
      </c>
      <c r="E25">
        <v>31</v>
      </c>
      <c r="F25">
        <v>326</v>
      </c>
      <c r="G25">
        <v>18.71</v>
      </c>
    </row>
    <row r="26" spans="1:7" x14ac:dyDescent="0.25">
      <c r="A26" t="s">
        <v>68</v>
      </c>
      <c r="B26" t="s">
        <v>69</v>
      </c>
      <c r="C26" t="s">
        <v>297</v>
      </c>
      <c r="D26">
        <v>29</v>
      </c>
      <c r="E26">
        <v>22</v>
      </c>
      <c r="F26" t="s">
        <v>298</v>
      </c>
      <c r="G26">
        <v>32.86</v>
      </c>
    </row>
    <row r="27" spans="1:7" x14ac:dyDescent="0.25">
      <c r="A27" t="s">
        <v>68</v>
      </c>
      <c r="B27" t="s">
        <v>91</v>
      </c>
      <c r="C27">
        <v>951</v>
      </c>
      <c r="D27">
        <v>13</v>
      </c>
      <c r="E27">
        <v>7</v>
      </c>
      <c r="F27">
        <v>941</v>
      </c>
      <c r="G27">
        <v>30.84</v>
      </c>
    </row>
    <row r="28" spans="1:7" x14ac:dyDescent="0.25">
      <c r="A28" t="s">
        <v>68</v>
      </c>
      <c r="B28" t="s">
        <v>71</v>
      </c>
      <c r="C28">
        <v>76</v>
      </c>
      <c r="D28">
        <v>23</v>
      </c>
      <c r="E28">
        <v>16</v>
      </c>
      <c r="F28">
        <v>57</v>
      </c>
      <c r="G28">
        <v>8.7200000000000006</v>
      </c>
    </row>
    <row r="29" spans="1:7" x14ac:dyDescent="0.25">
      <c r="A29" t="s">
        <v>68</v>
      </c>
      <c r="B29">
        <v>1764</v>
      </c>
      <c r="C29">
        <v>6</v>
      </c>
      <c r="D29">
        <v>74</v>
      </c>
      <c r="E29">
        <v>4</v>
      </c>
      <c r="F29">
        <v>-31</v>
      </c>
      <c r="G29">
        <v>2.4500000000000002</v>
      </c>
    </row>
    <row r="30" spans="1:7" x14ac:dyDescent="0.25">
      <c r="A30" t="s">
        <v>68</v>
      </c>
      <c r="B30" t="s">
        <v>72</v>
      </c>
      <c r="C30">
        <v>252</v>
      </c>
      <c r="D30">
        <v>104</v>
      </c>
      <c r="E30">
        <v>101</v>
      </c>
      <c r="F30">
        <v>159</v>
      </c>
      <c r="G30">
        <v>15.87</v>
      </c>
    </row>
    <row r="31" spans="1:7" x14ac:dyDescent="0.25">
      <c r="A31" t="s">
        <v>68</v>
      </c>
      <c r="B31" t="s">
        <v>73</v>
      </c>
      <c r="C31">
        <v>345</v>
      </c>
      <c r="D31">
        <v>55</v>
      </c>
      <c r="E31">
        <v>45</v>
      </c>
      <c r="F31">
        <v>301</v>
      </c>
      <c r="G31">
        <v>18.57</v>
      </c>
    </row>
    <row r="32" spans="1:7" x14ac:dyDescent="0.25">
      <c r="A32" t="s">
        <v>68</v>
      </c>
      <c r="B32" t="s">
        <v>74</v>
      </c>
      <c r="C32" t="s">
        <v>299</v>
      </c>
      <c r="D32">
        <v>50</v>
      </c>
      <c r="E32">
        <v>39</v>
      </c>
      <c r="F32" t="s">
        <v>300</v>
      </c>
      <c r="G32">
        <v>34.5</v>
      </c>
    </row>
    <row r="33" spans="1:7" x14ac:dyDescent="0.25">
      <c r="A33" t="s">
        <v>68</v>
      </c>
      <c r="B33" t="s">
        <v>99</v>
      </c>
      <c r="C33">
        <v>161</v>
      </c>
      <c r="D33">
        <v>16</v>
      </c>
      <c r="E33">
        <v>28</v>
      </c>
      <c r="F33">
        <v>140</v>
      </c>
      <c r="G33">
        <v>12.69</v>
      </c>
    </row>
    <row r="34" spans="1:7" x14ac:dyDescent="0.25">
      <c r="A34" t="s">
        <v>68</v>
      </c>
      <c r="B34" t="s">
        <v>76</v>
      </c>
      <c r="C34">
        <v>193</v>
      </c>
      <c r="D34">
        <v>35</v>
      </c>
      <c r="E34">
        <v>30</v>
      </c>
      <c r="F34">
        <v>163</v>
      </c>
      <c r="G34">
        <v>13.89</v>
      </c>
    </row>
    <row r="35" spans="1:7" x14ac:dyDescent="0.25">
      <c r="A35" t="s">
        <v>68</v>
      </c>
      <c r="B35" t="s">
        <v>77</v>
      </c>
      <c r="C35">
        <v>171</v>
      </c>
      <c r="D35">
        <v>16</v>
      </c>
      <c r="E35">
        <v>22</v>
      </c>
      <c r="F35">
        <v>152</v>
      </c>
      <c r="G35">
        <v>13.08</v>
      </c>
    </row>
    <row r="36" spans="1:7" x14ac:dyDescent="0.25">
      <c r="A36" t="s">
        <v>68</v>
      </c>
      <c r="B36" t="s">
        <v>78</v>
      </c>
      <c r="C36">
        <v>111</v>
      </c>
      <c r="D36">
        <v>13</v>
      </c>
      <c r="E36">
        <v>15</v>
      </c>
      <c r="F36">
        <v>97</v>
      </c>
      <c r="G36">
        <v>10.54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Y36"/>
  <sheetViews>
    <sheetView workbookViewId="0">
      <selection activeCell="H3" sqref="H3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429611/60</f>
        <v>7160.1833333333334</v>
      </c>
      <c r="H2" s="20">
        <v>1.1599999999999999</v>
      </c>
      <c r="I2" s="20">
        <v>0</v>
      </c>
      <c r="J2" s="20">
        <v>2.1299999999999999E-2</v>
      </c>
      <c r="K2" s="20">
        <v>3145</v>
      </c>
      <c r="L2" s="20">
        <v>537</v>
      </c>
      <c r="M2" s="20">
        <v>478</v>
      </c>
      <c r="N2" s="20">
        <f t="shared" ref="N2:N13" si="0">K2-(L2+M2)/2</f>
        <v>2637.5</v>
      </c>
      <c r="O2" s="20" t="s">
        <v>1</v>
      </c>
      <c r="P2" s="20">
        <f t="shared" ref="P2:P16" si="1">SQRT((K2+(L2+M2)/2))</f>
        <v>60.435916473567275</v>
      </c>
      <c r="Q2" s="20">
        <f t="shared" ref="Q2:Q16" si="2">N2/G2</f>
        <v>0.36835648994090003</v>
      </c>
      <c r="R2" s="20">
        <f>(Q2/H2/J2)</f>
        <v>14.908389588024123</v>
      </c>
      <c r="S2" s="20" t="s">
        <v>1</v>
      </c>
      <c r="T2" s="20">
        <f>P2/N2*R2</f>
        <v>0.3416122039420762</v>
      </c>
      <c r="U2" s="20">
        <f>R2/60*1000</f>
        <v>248.47315980040204</v>
      </c>
      <c r="V2" s="20" t="s">
        <v>1</v>
      </c>
      <c r="W2" s="20">
        <f>T2/R2*U2</f>
        <v>5.6935367323679369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7160.1833333333334</v>
      </c>
      <c r="H3" s="21">
        <f>H2</f>
        <v>1.1599999999999999</v>
      </c>
      <c r="I3" s="21">
        <v>0</v>
      </c>
      <c r="J3" s="21">
        <v>0.26</v>
      </c>
      <c r="K3" s="21">
        <v>470</v>
      </c>
      <c r="L3" s="21">
        <v>377</v>
      </c>
      <c r="M3" s="21">
        <v>377</v>
      </c>
      <c r="N3" s="21">
        <f t="shared" si="0"/>
        <v>93</v>
      </c>
      <c r="O3" s="21" t="s">
        <v>1</v>
      </c>
      <c r="P3" s="21">
        <f t="shared" si="1"/>
        <v>29.103264421710495</v>
      </c>
      <c r="Q3" s="21">
        <f t="shared" si="2"/>
        <v>1.2988494242465858E-2</v>
      </c>
      <c r="R3" s="21">
        <f>Q3/H3/J3</f>
        <v>4.3065299212419951E-2</v>
      </c>
      <c r="S3" s="21" t="s">
        <v>1</v>
      </c>
      <c r="T3" s="21">
        <f>P3/N3*R3</f>
        <v>1.3476782692248801E-2</v>
      </c>
      <c r="U3" s="21">
        <f>R3/60*1000</f>
        <v>0.71775498687366579</v>
      </c>
      <c r="V3" s="21" t="s">
        <v>1</v>
      </c>
      <c r="W3" s="21">
        <f>T3/R3*U3</f>
        <v>0.22461304487081335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7160.1833333333334</v>
      </c>
      <c r="H4" s="19">
        <f>H2</f>
        <v>1.1599999999999999</v>
      </c>
      <c r="I4" s="19"/>
      <c r="J4" s="19">
        <v>8.1000000000000003E-2</v>
      </c>
      <c r="K4" s="19">
        <v>3952</v>
      </c>
      <c r="L4" s="19">
        <v>203</v>
      </c>
      <c r="M4" s="19">
        <v>148</v>
      </c>
      <c r="N4" s="19">
        <f t="shared" si="0"/>
        <v>3776.5</v>
      </c>
      <c r="O4" s="19" t="s">
        <v>1</v>
      </c>
      <c r="P4" s="19">
        <f t="shared" si="1"/>
        <v>64.245622418963308</v>
      </c>
      <c r="Q4" s="19">
        <f t="shared" si="2"/>
        <v>0.5274306291040034</v>
      </c>
      <c r="R4" s="19">
        <f>(Q4/H4/J4)</f>
        <v>5.6133528001703219</v>
      </c>
      <c r="S4" s="19" t="s">
        <v>1</v>
      </c>
      <c r="T4" s="19">
        <f t="shared" ref="T4:T6" si="3">P4/N4*R4</f>
        <v>9.549406712675039E-2</v>
      </c>
      <c r="U4" s="19">
        <f t="shared" ref="U4:U6" si="4">R4/60*1000</f>
        <v>93.555880002838691</v>
      </c>
      <c r="V4" s="19" t="s">
        <v>1</v>
      </c>
      <c r="W4" s="19">
        <f t="shared" ref="W4:W6" si="5">T4/R4*U4</f>
        <v>1.5915677854458399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7160.1833333333334</v>
      </c>
      <c r="H5" s="19">
        <f>H2</f>
        <v>1.1599999999999999</v>
      </c>
      <c r="I5" s="19">
        <v>2E-3</v>
      </c>
      <c r="J5" s="19">
        <v>0.13600000000000001</v>
      </c>
      <c r="K5" s="19">
        <v>6512</v>
      </c>
      <c r="L5" s="19">
        <v>179</v>
      </c>
      <c r="M5" s="19">
        <v>152</v>
      </c>
      <c r="N5" s="19">
        <f t="shared" si="0"/>
        <v>6346.5</v>
      </c>
      <c r="O5" s="19" t="s">
        <v>1</v>
      </c>
      <c r="P5" s="19">
        <f t="shared" si="1"/>
        <v>81.715971511082216</v>
      </c>
      <c r="Q5" s="19">
        <f t="shared" si="2"/>
        <v>0.88635998612698463</v>
      </c>
      <c r="R5" s="19">
        <f>(Q5/H5/J5)</f>
        <v>5.6184076199732802</v>
      </c>
      <c r="S5" s="19" t="s">
        <v>1</v>
      </c>
      <c r="T5" s="19">
        <f t="shared" si="3"/>
        <v>7.2341233279978531E-2</v>
      </c>
      <c r="U5" s="19">
        <f t="shared" si="4"/>
        <v>93.640126999554667</v>
      </c>
      <c r="V5" s="19" t="s">
        <v>1</v>
      </c>
      <c r="W5" s="19">
        <f t="shared" si="5"/>
        <v>1.2056872213329755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7160.1833333333334</v>
      </c>
      <c r="H6" s="19">
        <f>H2</f>
        <v>1.1599999999999999</v>
      </c>
      <c r="I6" s="19">
        <v>2E-3</v>
      </c>
      <c r="J6" s="19">
        <v>4.48E-2</v>
      </c>
      <c r="K6" s="19">
        <v>2207</v>
      </c>
      <c r="L6" s="19">
        <v>135</v>
      </c>
      <c r="M6" s="19">
        <v>131</v>
      </c>
      <c r="N6" s="19">
        <f t="shared" si="0"/>
        <v>2074</v>
      </c>
      <c r="O6" s="19" t="s">
        <v>1</v>
      </c>
      <c r="P6" s="19">
        <f t="shared" si="1"/>
        <v>48.373546489791295</v>
      </c>
      <c r="Q6" s="19">
        <f t="shared" si="2"/>
        <v>0.28965738772983002</v>
      </c>
      <c r="R6" s="19">
        <f>(Q6/H6/J6)</f>
        <v>5.5737643882741308</v>
      </c>
      <c r="S6" s="19" t="s">
        <v>1</v>
      </c>
      <c r="T6" s="19">
        <f t="shared" si="3"/>
        <v>0.1300013263063268</v>
      </c>
      <c r="U6" s="19">
        <f t="shared" si="4"/>
        <v>92.896073137902192</v>
      </c>
      <c r="V6" s="19" t="s">
        <v>1</v>
      </c>
      <c r="W6" s="19">
        <f t="shared" si="5"/>
        <v>2.1666887717721135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7160.1833333333334</v>
      </c>
      <c r="H7" s="23">
        <f>H2</f>
        <v>1.1599999999999999</v>
      </c>
      <c r="I7" s="23">
        <v>1E-3</v>
      </c>
      <c r="J7" s="23">
        <v>0.19</v>
      </c>
      <c r="K7" s="23">
        <v>2136</v>
      </c>
      <c r="L7" s="23">
        <v>155</v>
      </c>
      <c r="M7" s="23">
        <v>130</v>
      </c>
      <c r="N7" s="23">
        <f t="shared" si="0"/>
        <v>1993.5</v>
      </c>
      <c r="O7" s="23" t="s">
        <v>1</v>
      </c>
      <c r="P7" s="23">
        <f t="shared" si="1"/>
        <v>47.733635939450494</v>
      </c>
      <c r="Q7" s="23">
        <f t="shared" si="2"/>
        <v>0.2784146588425343</v>
      </c>
      <c r="R7" s="23">
        <f>Q7/H7/J7</f>
        <v>1.2632244049116803</v>
      </c>
      <c r="S7" s="23" t="s">
        <v>1</v>
      </c>
      <c r="T7" s="23">
        <f>P7/N7*R7</f>
        <v>3.0247451143156832E-2</v>
      </c>
      <c r="U7" s="23">
        <f>R7/60*1000</f>
        <v>21.053740081861338</v>
      </c>
      <c r="V7" s="23" t="s">
        <v>1</v>
      </c>
      <c r="W7" s="23">
        <f>T7/R7*U7</f>
        <v>0.50412418571928053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7160.1833333333334</v>
      </c>
      <c r="H8" s="25">
        <f>H2</f>
        <v>1.1599999999999999</v>
      </c>
      <c r="I8" s="25">
        <v>4.0000000000000001E-3</v>
      </c>
      <c r="J8" s="25">
        <v>1.2500000000000001E-2</v>
      </c>
      <c r="K8" s="25">
        <v>6509</v>
      </c>
      <c r="L8" s="25">
        <v>78</v>
      </c>
      <c r="M8" s="25">
        <v>66</v>
      </c>
      <c r="N8" s="25">
        <f t="shared" si="0"/>
        <v>6437</v>
      </c>
      <c r="O8" s="25" t="s">
        <v>1</v>
      </c>
      <c r="P8" s="25">
        <f t="shared" si="1"/>
        <v>81.123362849428275</v>
      </c>
      <c r="Q8" s="25">
        <f t="shared" si="2"/>
        <v>0.89899932729841647</v>
      </c>
      <c r="R8" s="25">
        <f>Q8/H8/J8</f>
        <v>61.999953606787344</v>
      </c>
      <c r="S8" s="25" t="s">
        <v>1</v>
      </c>
      <c r="T8" s="25">
        <f>P8/N8*R8</f>
        <v>0.78136472473063989</v>
      </c>
      <c r="U8" s="25">
        <f>R8/60*1000</f>
        <v>1033.3325601131226</v>
      </c>
      <c r="V8" s="25" t="s">
        <v>1</v>
      </c>
      <c r="W8" s="25">
        <f>T8/R8*U8</f>
        <v>13.022745412177333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7160.1833333333334</v>
      </c>
      <c r="H9" s="30">
        <f>H2</f>
        <v>1.1599999999999999</v>
      </c>
      <c r="J9" s="30">
        <v>0.19</v>
      </c>
      <c r="K9" s="30">
        <v>6633</v>
      </c>
      <c r="L9" s="30">
        <v>310</v>
      </c>
      <c r="M9" s="30">
        <v>246</v>
      </c>
      <c r="N9" s="30">
        <f t="shared" si="0"/>
        <v>6355</v>
      </c>
      <c r="P9" s="30">
        <f t="shared" si="1"/>
        <v>83.132424480463698</v>
      </c>
      <c r="Q9" s="30">
        <f t="shared" si="2"/>
        <v>0.88754710656850033</v>
      </c>
      <c r="R9" s="30">
        <f t="shared" ref="R9:R13" si="6">Q9/H9/J9</f>
        <v>4.0269832421438307</v>
      </c>
      <c r="S9" s="30" t="s">
        <v>1</v>
      </c>
      <c r="T9" s="30">
        <f t="shared" ref="T9:T16" si="7">P9/N9*R9</f>
        <v>5.2678659364534204E-2</v>
      </c>
      <c r="U9" s="30">
        <f t="shared" ref="U9:U16" si="8">R9/60*1000</f>
        <v>67.116387369063844</v>
      </c>
      <c r="V9" s="30" t="s">
        <v>1</v>
      </c>
      <c r="W9" s="30">
        <f t="shared" ref="W9:W16" si="9">T9/R9*U9</f>
        <v>0.87797765607556999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7160.1833333333334</v>
      </c>
      <c r="H10" s="30">
        <f>H2</f>
        <v>1.1599999999999999</v>
      </c>
      <c r="J10" s="30">
        <v>2.5000000000000001E-2</v>
      </c>
      <c r="K10" s="30">
        <v>866</v>
      </c>
      <c r="L10" s="30">
        <v>103</v>
      </c>
      <c r="M10" s="30">
        <v>113</v>
      </c>
      <c r="N10" s="30">
        <f t="shared" si="0"/>
        <v>758</v>
      </c>
      <c r="P10" s="30">
        <f t="shared" si="1"/>
        <v>31.208973068654469</v>
      </c>
      <c r="Q10" s="30">
        <f t="shared" si="2"/>
        <v>0.10586321113751743</v>
      </c>
      <c r="R10" s="30">
        <f t="shared" si="6"/>
        <v>3.6504555564661181</v>
      </c>
      <c r="S10" s="30" t="s">
        <v>1</v>
      </c>
      <c r="T10" s="30">
        <f t="shared" si="7"/>
        <v>0.15029943159639994</v>
      </c>
      <c r="U10" s="30">
        <f t="shared" si="8"/>
        <v>60.840925941101972</v>
      </c>
      <c r="V10" s="30" t="s">
        <v>1</v>
      </c>
      <c r="W10" s="30">
        <f t="shared" si="9"/>
        <v>2.5049905266066657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7160.1833333333334</v>
      </c>
      <c r="H11" s="32">
        <f>H2</f>
        <v>1.1599999999999999</v>
      </c>
      <c r="J11" s="32">
        <v>3.2000000000000001E-2</v>
      </c>
      <c r="K11" s="32">
        <v>1100</v>
      </c>
      <c r="L11" s="32">
        <v>154</v>
      </c>
      <c r="M11" s="32">
        <v>120</v>
      </c>
      <c r="N11" s="32">
        <f t="shared" si="0"/>
        <v>963</v>
      </c>
      <c r="P11" s="32">
        <f t="shared" si="1"/>
        <v>35.171010790137949</v>
      </c>
      <c r="Q11" s="32">
        <f t="shared" si="2"/>
        <v>0.13449376296230775</v>
      </c>
      <c r="R11" s="32">
        <f t="shared" si="6"/>
        <v>3.6232155970449291</v>
      </c>
      <c r="S11" s="32" t="s">
        <v>1</v>
      </c>
      <c r="T11" s="32">
        <f t="shared" si="7"/>
        <v>0.13232830203391829</v>
      </c>
      <c r="U11" s="32">
        <f t="shared" si="8"/>
        <v>60.38692661741549</v>
      </c>
      <c r="V11" s="32" t="s">
        <v>1</v>
      </c>
      <c r="W11" s="32">
        <f t="shared" si="9"/>
        <v>2.2054717005653051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7160.1833333333334</v>
      </c>
      <c r="H12" s="32">
        <f>H2</f>
        <v>1.1599999999999999</v>
      </c>
      <c r="J12" s="32">
        <v>3.1E-2</v>
      </c>
      <c r="K12" s="32">
        <v>1097</v>
      </c>
      <c r="L12" s="32">
        <v>147</v>
      </c>
      <c r="M12" s="32">
        <v>98</v>
      </c>
      <c r="N12" s="32">
        <f t="shared" si="0"/>
        <v>974.5</v>
      </c>
      <c r="P12" s="32">
        <f t="shared" si="1"/>
        <v>34.921340180468448</v>
      </c>
      <c r="Q12" s="32">
        <f t="shared" si="2"/>
        <v>0.1360998670890643</v>
      </c>
      <c r="R12" s="32">
        <f t="shared" si="6"/>
        <v>3.7847571493065715</v>
      </c>
      <c r="S12" s="32" t="s">
        <v>1</v>
      </c>
      <c r="T12" s="32">
        <f t="shared" si="7"/>
        <v>0.13562728774899413</v>
      </c>
      <c r="U12" s="32">
        <f t="shared" si="8"/>
        <v>63.079285821776189</v>
      </c>
      <c r="V12" s="32" t="s">
        <v>1</v>
      </c>
      <c r="W12" s="32">
        <f t="shared" si="9"/>
        <v>2.2604547958165688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7160.1833333333334</v>
      </c>
      <c r="H13" s="32">
        <f>H2</f>
        <v>1.1599999999999999</v>
      </c>
      <c r="J13" s="32">
        <v>1.9E-2</v>
      </c>
      <c r="K13" s="32">
        <v>706</v>
      </c>
      <c r="L13" s="32">
        <v>108</v>
      </c>
      <c r="M13" s="32">
        <v>110</v>
      </c>
      <c r="N13" s="32">
        <f t="shared" si="0"/>
        <v>597</v>
      </c>
      <c r="P13" s="32">
        <f t="shared" si="1"/>
        <v>28.548204847240395</v>
      </c>
      <c r="Q13" s="32">
        <f t="shared" si="2"/>
        <v>8.3377753362925994E-2</v>
      </c>
      <c r="R13" s="32">
        <f t="shared" si="6"/>
        <v>3.7830196625647008</v>
      </c>
      <c r="S13" s="32" t="s">
        <v>1</v>
      </c>
      <c r="T13" s="32">
        <f t="shared" si="7"/>
        <v>0.18090187649587156</v>
      </c>
      <c r="U13" s="32">
        <f t="shared" si="8"/>
        <v>63.050327709411683</v>
      </c>
      <c r="V13" s="32" t="s">
        <v>1</v>
      </c>
      <c r="W13" s="32">
        <f t="shared" si="9"/>
        <v>3.0150312749311925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7160.1833333333334</v>
      </c>
      <c r="H14" s="22">
        <f>H2</f>
        <v>1.1599999999999999</v>
      </c>
      <c r="I14" s="22">
        <v>5.0000000000000001E-3</v>
      </c>
      <c r="J14" s="22">
        <f>J4+J5+J6</f>
        <v>0.26180000000000003</v>
      </c>
      <c r="K14" s="22">
        <f>K4+K5+K6</f>
        <v>12671</v>
      </c>
      <c r="L14" s="22">
        <f>L4+L5+L6</f>
        <v>517</v>
      </c>
      <c r="M14" s="22">
        <f>M4+M5+M6</f>
        <v>431</v>
      </c>
      <c r="N14" s="22">
        <f>N4+N5+N6</f>
        <v>12197</v>
      </c>
      <c r="O14" s="22" t="s">
        <v>1</v>
      </c>
      <c r="P14" s="22">
        <f>SQRT((K14+(L14+M14)/2))</f>
        <v>114.65164630305141</v>
      </c>
      <c r="Q14" s="22">
        <f>N14/G14</f>
        <v>1.7034480029608181</v>
      </c>
      <c r="R14" s="22">
        <f>(Q14/H14/J14)</f>
        <v>5.6092041929902328</v>
      </c>
      <c r="S14" s="22" t="s">
        <v>1</v>
      </c>
      <c r="T14" s="22">
        <f>P14/N14*R14</f>
        <v>5.272644873135271E-2</v>
      </c>
      <c r="U14" s="22">
        <f>R14/60*1000</f>
        <v>93.486736549837218</v>
      </c>
      <c r="V14" s="22" t="s">
        <v>1</v>
      </c>
      <c r="W14" s="22">
        <f>T14/R14*U14</f>
        <v>0.87877414552254529</v>
      </c>
      <c r="X14" s="22"/>
    </row>
    <row r="15" spans="1:25" s="31" customFormat="1" x14ac:dyDescent="0.25">
      <c r="B15" s="31" t="s">
        <v>44</v>
      </c>
      <c r="G15" s="31">
        <f>G14</f>
        <v>7160.1833333333334</v>
      </c>
      <c r="H15" s="31">
        <f>H14</f>
        <v>1.1599999999999999</v>
      </c>
      <c r="I15" s="31">
        <v>5.0000000000000001E-3</v>
      </c>
      <c r="J15" s="31">
        <f>J9+J10</f>
        <v>0.215</v>
      </c>
      <c r="K15" s="31">
        <f>K9+K10</f>
        <v>7499</v>
      </c>
      <c r="L15" s="31">
        <f>L9+L10</f>
        <v>413</v>
      </c>
      <c r="M15" s="31">
        <f>M9+M10</f>
        <v>359</v>
      </c>
      <c r="N15" s="31">
        <f>N9+N10</f>
        <v>7113</v>
      </c>
      <c r="O15" s="31" t="s">
        <v>1</v>
      </c>
      <c r="P15" s="31">
        <f>SQRT((K15+(L15+M15)/2))</f>
        <v>88.797522487961345</v>
      </c>
      <c r="Q15" s="31">
        <f>N15/G15</f>
        <v>0.99341031770601773</v>
      </c>
      <c r="R15" s="31">
        <f>(Q15/H15/J15)</f>
        <v>3.9832009531115387</v>
      </c>
      <c r="S15" s="31" t="s">
        <v>1</v>
      </c>
      <c r="T15" s="31">
        <f>P15/N15*R15</f>
        <v>4.9725625784899606E-2</v>
      </c>
      <c r="U15" s="31">
        <f>R15/60*1000</f>
        <v>66.386682551858982</v>
      </c>
      <c r="V15" s="31" t="s">
        <v>1</v>
      </c>
      <c r="W15" s="31">
        <f>T15/R15*U15</f>
        <v>0.82876042974832687</v>
      </c>
      <c r="X15" s="31">
        <v>3225</v>
      </c>
    </row>
    <row r="16" spans="1:25" s="33" customFormat="1" x14ac:dyDescent="0.25">
      <c r="B16" s="33" t="s">
        <v>46</v>
      </c>
      <c r="G16" s="33">
        <f>G10</f>
        <v>7160.1833333333334</v>
      </c>
      <c r="H16" s="33">
        <f>H10</f>
        <v>1.1599999999999999</v>
      </c>
      <c r="I16" s="33">
        <v>5.0000000000000001E-3</v>
      </c>
      <c r="J16" s="33">
        <f>J11+J12+J13</f>
        <v>8.2000000000000003E-2</v>
      </c>
      <c r="K16" s="33">
        <f>K11+K12+K13</f>
        <v>2903</v>
      </c>
      <c r="L16" s="33">
        <f>L11+L12+L13</f>
        <v>409</v>
      </c>
      <c r="M16" s="33">
        <f t="shared" ref="M16" si="10">M11+M12+M13</f>
        <v>328</v>
      </c>
      <c r="N16" s="33">
        <f>N11+N12+N13</f>
        <v>2534.5</v>
      </c>
      <c r="O16" s="33" t="s">
        <v>1</v>
      </c>
      <c r="P16" s="33">
        <f t="shared" si="1"/>
        <v>57.197027894812855</v>
      </c>
      <c r="Q16" s="33">
        <f t="shared" si="2"/>
        <v>0.35397138341429807</v>
      </c>
      <c r="R16" s="33">
        <f>(Q16/H16/J16)</f>
        <v>3.7213139551545216</v>
      </c>
      <c r="S16" s="33" t="s">
        <v>1</v>
      </c>
      <c r="T16" s="33">
        <f t="shared" si="7"/>
        <v>8.3980310948246026E-2</v>
      </c>
      <c r="U16" s="33">
        <f t="shared" si="8"/>
        <v>62.021899252575359</v>
      </c>
      <c r="V16" s="33" t="s">
        <v>1</v>
      </c>
      <c r="W16" s="33">
        <f t="shared" si="9"/>
        <v>1.3996718491374336</v>
      </c>
      <c r="X16" s="33">
        <v>3225</v>
      </c>
    </row>
    <row r="18" spans="1:7" x14ac:dyDescent="0.25">
      <c r="A18" t="s">
        <v>187</v>
      </c>
      <c r="B18" t="s">
        <v>188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 t="s">
        <v>189</v>
      </c>
      <c r="D21">
        <v>537</v>
      </c>
      <c r="E21">
        <v>478</v>
      </c>
      <c r="F21" t="s">
        <v>190</v>
      </c>
      <c r="G21">
        <v>56.08</v>
      </c>
    </row>
    <row r="22" spans="1:7" x14ac:dyDescent="0.25">
      <c r="A22" t="s">
        <v>61</v>
      </c>
      <c r="B22" t="s">
        <v>62</v>
      </c>
      <c r="C22">
        <v>470</v>
      </c>
      <c r="D22">
        <v>377</v>
      </c>
      <c r="E22">
        <v>377</v>
      </c>
      <c r="F22">
        <v>134</v>
      </c>
      <c r="G22">
        <v>21.68</v>
      </c>
    </row>
    <row r="23" spans="1:7" x14ac:dyDescent="0.25">
      <c r="A23" t="s">
        <v>63</v>
      </c>
      <c r="B23" t="s">
        <v>64</v>
      </c>
      <c r="C23" t="s">
        <v>191</v>
      </c>
      <c r="D23">
        <v>203</v>
      </c>
      <c r="E23">
        <v>148</v>
      </c>
      <c r="F23" t="s">
        <v>192</v>
      </c>
      <c r="G23">
        <v>62.86</v>
      </c>
    </row>
    <row r="24" spans="1:7" x14ac:dyDescent="0.25">
      <c r="A24" t="s">
        <v>63</v>
      </c>
      <c r="B24" t="s">
        <v>65</v>
      </c>
      <c r="C24" t="s">
        <v>193</v>
      </c>
      <c r="D24">
        <v>179</v>
      </c>
      <c r="E24">
        <v>152</v>
      </c>
      <c r="F24" t="s">
        <v>194</v>
      </c>
      <c r="G24">
        <v>80.7</v>
      </c>
    </row>
    <row r="25" spans="1:7" x14ac:dyDescent="0.25">
      <c r="A25" t="s">
        <v>66</v>
      </c>
      <c r="B25" t="s">
        <v>67</v>
      </c>
      <c r="C25" t="s">
        <v>195</v>
      </c>
      <c r="D25">
        <v>135</v>
      </c>
      <c r="E25">
        <v>131</v>
      </c>
      <c r="F25" t="s">
        <v>196</v>
      </c>
      <c r="G25">
        <v>46.98</v>
      </c>
    </row>
    <row r="26" spans="1:7" x14ac:dyDescent="0.25">
      <c r="A26" t="s">
        <v>68</v>
      </c>
      <c r="B26" t="s">
        <v>69</v>
      </c>
      <c r="C26" t="s">
        <v>197</v>
      </c>
      <c r="D26">
        <v>155</v>
      </c>
      <c r="E26">
        <v>130</v>
      </c>
      <c r="F26" t="s">
        <v>198</v>
      </c>
      <c r="G26">
        <v>46.22</v>
      </c>
    </row>
    <row r="27" spans="1:7" x14ac:dyDescent="0.25">
      <c r="A27" t="s">
        <v>68</v>
      </c>
      <c r="B27" t="s">
        <v>91</v>
      </c>
      <c r="C27" t="s">
        <v>199</v>
      </c>
      <c r="D27">
        <v>78</v>
      </c>
      <c r="E27">
        <v>66</v>
      </c>
      <c r="F27" t="s">
        <v>200</v>
      </c>
      <c r="G27">
        <v>80.680000000000007</v>
      </c>
    </row>
    <row r="28" spans="1:7" x14ac:dyDescent="0.25">
      <c r="A28" t="s">
        <v>68</v>
      </c>
      <c r="B28" t="s">
        <v>71</v>
      </c>
      <c r="C28">
        <v>444</v>
      </c>
      <c r="D28">
        <v>125</v>
      </c>
      <c r="E28">
        <v>109</v>
      </c>
      <c r="F28">
        <v>332</v>
      </c>
      <c r="G28">
        <v>21.07</v>
      </c>
    </row>
    <row r="29" spans="1:7" x14ac:dyDescent="0.25">
      <c r="A29" t="s">
        <v>68</v>
      </c>
      <c r="B29">
        <v>1764</v>
      </c>
      <c r="C29">
        <v>40</v>
      </c>
      <c r="D29">
        <v>282</v>
      </c>
      <c r="E29">
        <v>24</v>
      </c>
      <c r="F29">
        <v>-107</v>
      </c>
      <c r="G29">
        <v>6.32</v>
      </c>
    </row>
    <row r="30" spans="1:7" x14ac:dyDescent="0.25">
      <c r="A30" t="s">
        <v>68</v>
      </c>
      <c r="B30" t="s">
        <v>72</v>
      </c>
      <c r="C30" t="s">
        <v>201</v>
      </c>
      <c r="D30">
        <v>637</v>
      </c>
      <c r="E30">
        <v>642</v>
      </c>
      <c r="F30">
        <v>811</v>
      </c>
      <c r="G30">
        <v>37.24</v>
      </c>
    </row>
    <row r="31" spans="1:7" x14ac:dyDescent="0.25">
      <c r="A31" t="s">
        <v>68</v>
      </c>
      <c r="B31" t="s">
        <v>73</v>
      </c>
      <c r="C31" t="s">
        <v>202</v>
      </c>
      <c r="D31">
        <v>347</v>
      </c>
      <c r="E31">
        <v>287</v>
      </c>
      <c r="F31" t="s">
        <v>203</v>
      </c>
      <c r="G31">
        <v>45.31</v>
      </c>
    </row>
    <row r="32" spans="1:7" x14ac:dyDescent="0.25">
      <c r="A32" t="s">
        <v>68</v>
      </c>
      <c r="B32" t="s">
        <v>74</v>
      </c>
      <c r="C32" t="s">
        <v>204</v>
      </c>
      <c r="D32">
        <v>310</v>
      </c>
      <c r="E32">
        <v>246</v>
      </c>
      <c r="F32" t="s">
        <v>205</v>
      </c>
      <c r="G32">
        <v>81.44</v>
      </c>
    </row>
    <row r="33" spans="1:7" x14ac:dyDescent="0.25">
      <c r="A33" t="s">
        <v>68</v>
      </c>
      <c r="B33" t="s">
        <v>99</v>
      </c>
      <c r="C33">
        <v>866</v>
      </c>
      <c r="D33">
        <v>103</v>
      </c>
      <c r="E33">
        <v>113</v>
      </c>
      <c r="F33">
        <v>764</v>
      </c>
      <c r="G33">
        <v>29.43</v>
      </c>
    </row>
    <row r="34" spans="1:7" x14ac:dyDescent="0.25">
      <c r="A34" t="s">
        <v>68</v>
      </c>
      <c r="B34" t="s">
        <v>76</v>
      </c>
      <c r="C34" t="s">
        <v>206</v>
      </c>
      <c r="D34">
        <v>154</v>
      </c>
      <c r="E34">
        <v>120</v>
      </c>
      <c r="F34">
        <v>975</v>
      </c>
      <c r="G34">
        <v>33.17</v>
      </c>
    </row>
    <row r="35" spans="1:7" x14ac:dyDescent="0.25">
      <c r="A35" t="s">
        <v>68</v>
      </c>
      <c r="B35" t="s">
        <v>77</v>
      </c>
      <c r="C35" t="s">
        <v>102</v>
      </c>
      <c r="D35">
        <v>147</v>
      </c>
      <c r="E35">
        <v>98</v>
      </c>
      <c r="F35">
        <v>980</v>
      </c>
      <c r="G35">
        <v>33.119999999999997</v>
      </c>
    </row>
    <row r="36" spans="1:7" x14ac:dyDescent="0.25">
      <c r="A36" t="s">
        <v>68</v>
      </c>
      <c r="B36" t="s">
        <v>78</v>
      </c>
      <c r="C36">
        <v>706</v>
      </c>
      <c r="D36">
        <v>108</v>
      </c>
      <c r="E36">
        <v>110</v>
      </c>
      <c r="F36">
        <v>602</v>
      </c>
      <c r="G36">
        <v>26.57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Y36"/>
  <sheetViews>
    <sheetView zoomScale="85" zoomScaleNormal="85" workbookViewId="0">
      <selection activeCell="H3" sqref="H3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256682/60</f>
        <v>4278.0333333333338</v>
      </c>
      <c r="H2" s="20">
        <v>1.1599999999999999</v>
      </c>
      <c r="I2" s="20">
        <v>0</v>
      </c>
      <c r="J2" s="20">
        <v>2.1299999999999999E-2</v>
      </c>
      <c r="K2" s="20">
        <v>1664</v>
      </c>
      <c r="L2" s="20">
        <v>308</v>
      </c>
      <c r="M2" s="20">
        <v>311</v>
      </c>
      <c r="N2" s="20">
        <f t="shared" ref="N2:N13" si="0">K2-(L2+M2)/2</f>
        <v>1354.5</v>
      </c>
      <c r="O2" s="20" t="s">
        <v>1</v>
      </c>
      <c r="P2" s="20">
        <f t="shared" ref="P2:P16" si="1">SQRT((K2+(L2+M2)/2))</f>
        <v>44.424092562482357</v>
      </c>
      <c r="Q2" s="20">
        <f t="shared" ref="Q2:Q16" si="2">N2/G2</f>
        <v>0.31661744882773235</v>
      </c>
      <c r="R2" s="20">
        <f>(Q2/H2/J2)</f>
        <v>12.814369792283163</v>
      </c>
      <c r="S2" s="20" t="s">
        <v>1</v>
      </c>
      <c r="T2" s="20">
        <f>P2/N2*R2</f>
        <v>0.42027814675693248</v>
      </c>
      <c r="U2" s="20">
        <f>R2/60*1000</f>
        <v>213.57282987138603</v>
      </c>
      <c r="V2" s="20" t="s">
        <v>1</v>
      </c>
      <c r="W2" s="20">
        <f>T2/R2*U2</f>
        <v>7.004635779282208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4278.0333333333338</v>
      </c>
      <c r="H3" s="21">
        <f>H2</f>
        <v>1.1599999999999999</v>
      </c>
      <c r="I3" s="21">
        <v>0</v>
      </c>
      <c r="J3" s="21">
        <v>0.26</v>
      </c>
      <c r="K3" s="21">
        <v>294</v>
      </c>
      <c r="L3" s="21">
        <v>234</v>
      </c>
      <c r="M3" s="21">
        <v>234</v>
      </c>
      <c r="N3" s="21">
        <f t="shared" si="0"/>
        <v>60</v>
      </c>
      <c r="O3" s="21" t="s">
        <v>1</v>
      </c>
      <c r="P3" s="21">
        <f t="shared" si="1"/>
        <v>22.978250586152114</v>
      </c>
      <c r="Q3" s="21">
        <f t="shared" si="2"/>
        <v>1.4025136160696892E-2</v>
      </c>
      <c r="R3" s="21">
        <f>Q3/H3/J3</f>
        <v>4.6502440851117016E-2</v>
      </c>
      <c r="S3" s="21" t="s">
        <v>1</v>
      </c>
      <c r="T3" s="21">
        <f>P3/N3*R3</f>
        <v>1.7809078979078061E-2</v>
      </c>
      <c r="U3" s="21">
        <f>R3/60*1000</f>
        <v>0.77504068085195033</v>
      </c>
      <c r="V3" s="21" t="s">
        <v>1</v>
      </c>
      <c r="W3" s="21">
        <f>T3/R3*U3</f>
        <v>0.29681798298463435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4278.0333333333338</v>
      </c>
      <c r="H4" s="19">
        <f>H2</f>
        <v>1.1599999999999999</v>
      </c>
      <c r="I4" s="19"/>
      <c r="J4" s="19">
        <v>8.1000000000000003E-2</v>
      </c>
      <c r="K4" s="19">
        <v>2300</v>
      </c>
      <c r="L4" s="19">
        <v>99</v>
      </c>
      <c r="M4" s="19">
        <v>95</v>
      </c>
      <c r="N4" s="19">
        <f t="shared" si="0"/>
        <v>2203</v>
      </c>
      <c r="O4" s="19" t="s">
        <v>1</v>
      </c>
      <c r="P4" s="19">
        <f t="shared" si="1"/>
        <v>48.959166659574592</v>
      </c>
      <c r="Q4" s="19">
        <f t="shared" si="2"/>
        <v>0.51495624936692086</v>
      </c>
      <c r="R4" s="19">
        <f>(Q4/H4/J4)</f>
        <v>5.4805901380046924</v>
      </c>
      <c r="S4" s="19" t="s">
        <v>1</v>
      </c>
      <c r="T4" s="19">
        <f t="shared" ref="T4:T6" si="3">P4/N4*R4</f>
        <v>0.12179987560571613</v>
      </c>
      <c r="U4" s="19">
        <f t="shared" ref="U4:U6" si="4">R4/60*1000</f>
        <v>91.343168966744869</v>
      </c>
      <c r="V4" s="19" t="s">
        <v>1</v>
      </c>
      <c r="W4" s="19">
        <f t="shared" ref="W4:W6" si="5">T4/R4*U4</f>
        <v>2.0299979267619355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4278.0333333333338</v>
      </c>
      <c r="H5" s="19">
        <f>H2</f>
        <v>1.1599999999999999</v>
      </c>
      <c r="I5" s="19">
        <v>2E-3</v>
      </c>
      <c r="J5" s="19">
        <v>0.13600000000000001</v>
      </c>
      <c r="K5" s="19">
        <v>3773</v>
      </c>
      <c r="L5" s="19">
        <v>122</v>
      </c>
      <c r="M5" s="19">
        <v>101</v>
      </c>
      <c r="N5" s="19">
        <f t="shared" si="0"/>
        <v>3661.5</v>
      </c>
      <c r="O5" s="19" t="s">
        <v>1</v>
      </c>
      <c r="P5" s="19">
        <f t="shared" si="1"/>
        <v>62.325757115337154</v>
      </c>
      <c r="Q5" s="19">
        <f t="shared" si="2"/>
        <v>0.85588393420652786</v>
      </c>
      <c r="R5" s="19">
        <f>(Q5/H5/J5)</f>
        <v>5.4252277776782956</v>
      </c>
      <c r="S5" s="19" t="s">
        <v>1</v>
      </c>
      <c r="T5" s="19">
        <f t="shared" si="3"/>
        <v>9.2347788820690377E-2</v>
      </c>
      <c r="U5" s="19">
        <f t="shared" si="4"/>
        <v>90.420462961304935</v>
      </c>
      <c r="V5" s="19" t="s">
        <v>1</v>
      </c>
      <c r="W5" s="19">
        <f t="shared" si="5"/>
        <v>1.539129813678173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4278.0333333333338</v>
      </c>
      <c r="H6" s="19">
        <f>H2</f>
        <v>1.1599999999999999</v>
      </c>
      <c r="I6" s="19">
        <v>2E-3</v>
      </c>
      <c r="J6" s="19">
        <v>4.48E-2</v>
      </c>
      <c r="K6" s="19">
        <v>1250</v>
      </c>
      <c r="L6" s="19">
        <v>65</v>
      </c>
      <c r="M6" s="19">
        <v>73</v>
      </c>
      <c r="N6" s="19">
        <f t="shared" si="0"/>
        <v>1181</v>
      </c>
      <c r="O6" s="19" t="s">
        <v>1</v>
      </c>
      <c r="P6" s="19">
        <f t="shared" si="1"/>
        <v>36.318039594669756</v>
      </c>
      <c r="Q6" s="19">
        <f t="shared" si="2"/>
        <v>0.27606143009638384</v>
      </c>
      <c r="R6" s="19">
        <f>(Q6/H6/J6)</f>
        <v>5.3121426665714262</v>
      </c>
      <c r="S6" s="19" t="s">
        <v>1</v>
      </c>
      <c r="T6" s="19">
        <f t="shared" si="3"/>
        <v>0.16335868560294295</v>
      </c>
      <c r="U6" s="19">
        <f t="shared" si="4"/>
        <v>88.535711109523774</v>
      </c>
      <c r="V6" s="19" t="s">
        <v>1</v>
      </c>
      <c r="W6" s="19">
        <f t="shared" si="5"/>
        <v>2.7226447600490493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4278.0333333333338</v>
      </c>
      <c r="H7" s="23">
        <f>H2</f>
        <v>1.1599999999999999</v>
      </c>
      <c r="I7" s="23">
        <v>1E-3</v>
      </c>
      <c r="J7" s="23">
        <v>0.19</v>
      </c>
      <c r="K7" s="23">
        <v>983</v>
      </c>
      <c r="L7" s="23">
        <v>88</v>
      </c>
      <c r="M7" s="23">
        <v>105</v>
      </c>
      <c r="N7" s="23">
        <f t="shared" si="0"/>
        <v>886.5</v>
      </c>
      <c r="O7" s="23" t="s">
        <v>1</v>
      </c>
      <c r="P7" s="23">
        <f t="shared" si="1"/>
        <v>32.855745311893322</v>
      </c>
      <c r="Q7" s="23">
        <f t="shared" si="2"/>
        <v>0.20722138677429658</v>
      </c>
      <c r="R7" s="23">
        <f>Q7/H7/J7</f>
        <v>0.94020592910297918</v>
      </c>
      <c r="S7" s="23" t="s">
        <v>1</v>
      </c>
      <c r="T7" s="23">
        <f>P7/N7*R7</f>
        <v>3.4846211559322632E-2</v>
      </c>
      <c r="U7" s="23">
        <f>R7/60*1000</f>
        <v>15.670098818382987</v>
      </c>
      <c r="V7" s="23" t="s">
        <v>1</v>
      </c>
      <c r="W7" s="23">
        <f>T7/R7*U7</f>
        <v>0.58077019265537722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4278.0333333333338</v>
      </c>
      <c r="H8" s="25">
        <f>H2</f>
        <v>1.1599999999999999</v>
      </c>
      <c r="I8" s="25">
        <v>4.0000000000000001E-3</v>
      </c>
      <c r="J8" s="25">
        <v>1.2500000000000001E-2</v>
      </c>
      <c r="K8" s="25">
        <v>4241</v>
      </c>
      <c r="L8" s="25">
        <v>56</v>
      </c>
      <c r="M8" s="25">
        <v>28</v>
      </c>
      <c r="N8" s="25">
        <f t="shared" si="0"/>
        <v>4199</v>
      </c>
      <c r="O8" s="25" t="s">
        <v>1</v>
      </c>
      <c r="P8" s="25">
        <f t="shared" si="1"/>
        <v>65.444633087824698</v>
      </c>
      <c r="Q8" s="25">
        <f t="shared" si="2"/>
        <v>0.98152577897943749</v>
      </c>
      <c r="R8" s="25">
        <f>Q8/H8/J8</f>
        <v>67.691433033064655</v>
      </c>
      <c r="S8" s="25" t="s">
        <v>1</v>
      </c>
      <c r="T8" s="25">
        <f>P8/N8*R8</f>
        <v>1.0550228621190696</v>
      </c>
      <c r="U8" s="25">
        <f>R8/60*1000</f>
        <v>1128.1905505510776</v>
      </c>
      <c r="V8" s="25" t="s">
        <v>1</v>
      </c>
      <c r="W8" s="25">
        <f>T8/R8*U8</f>
        <v>17.583714368651162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4278.0333333333338</v>
      </c>
      <c r="H9" s="30">
        <f>H2</f>
        <v>1.1599999999999999</v>
      </c>
      <c r="J9" s="30">
        <v>0.19</v>
      </c>
      <c r="K9" s="30">
        <v>4152</v>
      </c>
      <c r="L9" s="30">
        <v>191</v>
      </c>
      <c r="M9" s="30">
        <v>134</v>
      </c>
      <c r="N9" s="30">
        <f t="shared" si="0"/>
        <v>3989.5</v>
      </c>
      <c r="P9" s="30">
        <f t="shared" si="1"/>
        <v>65.68485365744526</v>
      </c>
      <c r="Q9" s="30">
        <f t="shared" si="2"/>
        <v>0.93255467855167085</v>
      </c>
      <c r="R9" s="30">
        <f t="shared" ref="R9:R13" si="6">Q9/H9/J9</f>
        <v>4.2311918264594865</v>
      </c>
      <c r="S9" s="30" t="s">
        <v>1</v>
      </c>
      <c r="T9" s="30">
        <f t="shared" ref="T9:T16" si="7">P9/N9*R9</f>
        <v>6.9664172432026536E-2</v>
      </c>
      <c r="U9" s="30">
        <f t="shared" ref="U9:U16" si="8">R9/60*1000</f>
        <v>70.519863774324776</v>
      </c>
      <c r="V9" s="30" t="s">
        <v>1</v>
      </c>
      <c r="W9" s="30">
        <f t="shared" ref="W9:W16" si="9">T9/R9*U9</f>
        <v>1.1610695405337756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4278.0333333333338</v>
      </c>
      <c r="H10" s="30">
        <f>H2</f>
        <v>1.1599999999999999</v>
      </c>
      <c r="J10" s="30">
        <v>2.5000000000000001E-2</v>
      </c>
      <c r="K10" s="30">
        <v>540</v>
      </c>
      <c r="L10" s="30">
        <v>74</v>
      </c>
      <c r="M10" s="30">
        <v>70</v>
      </c>
      <c r="N10" s="30">
        <f t="shared" si="0"/>
        <v>468</v>
      </c>
      <c r="P10" s="30">
        <f t="shared" si="1"/>
        <v>24.738633753705962</v>
      </c>
      <c r="Q10" s="30">
        <f t="shared" si="2"/>
        <v>0.10939606205343576</v>
      </c>
      <c r="R10" s="30">
        <f t="shared" si="6"/>
        <v>3.7722780018426127</v>
      </c>
      <c r="S10" s="30" t="s">
        <v>1</v>
      </c>
      <c r="T10" s="30">
        <f t="shared" si="7"/>
        <v>0.19940385449732081</v>
      </c>
      <c r="U10" s="30">
        <f t="shared" si="8"/>
        <v>62.871300030710216</v>
      </c>
      <c r="V10" s="30" t="s">
        <v>1</v>
      </c>
      <c r="W10" s="30">
        <f t="shared" si="9"/>
        <v>3.3233975749553473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4278.0333333333338</v>
      </c>
      <c r="H11" s="32">
        <f>H2</f>
        <v>1.1599999999999999</v>
      </c>
      <c r="J11" s="32">
        <v>3.2000000000000001E-2</v>
      </c>
      <c r="K11" s="32">
        <v>717</v>
      </c>
      <c r="L11" s="32">
        <v>96</v>
      </c>
      <c r="M11" s="32">
        <v>77</v>
      </c>
      <c r="N11" s="32">
        <f t="shared" si="0"/>
        <v>630.5</v>
      </c>
      <c r="P11" s="32">
        <f t="shared" si="1"/>
        <v>28.346075566116731</v>
      </c>
      <c r="Q11" s="32">
        <f t="shared" si="2"/>
        <v>0.14738080582198984</v>
      </c>
      <c r="R11" s="32">
        <f t="shared" si="6"/>
        <v>3.970388087876882</v>
      </c>
      <c r="S11" s="32" t="s">
        <v>1</v>
      </c>
      <c r="T11" s="32">
        <f t="shared" si="7"/>
        <v>0.17850106386323206</v>
      </c>
      <c r="U11" s="32">
        <f t="shared" si="8"/>
        <v>66.173134797948038</v>
      </c>
      <c r="V11" s="32" t="s">
        <v>1</v>
      </c>
      <c r="W11" s="32">
        <f t="shared" si="9"/>
        <v>2.9750177310538679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4278.0333333333338</v>
      </c>
      <c r="H12" s="32">
        <f>H2</f>
        <v>1.1599999999999999</v>
      </c>
      <c r="J12" s="32">
        <v>3.1E-2</v>
      </c>
      <c r="K12" s="32">
        <v>668</v>
      </c>
      <c r="L12" s="32">
        <v>91</v>
      </c>
      <c r="M12" s="32">
        <v>72</v>
      </c>
      <c r="N12" s="32">
        <f t="shared" si="0"/>
        <v>586.5</v>
      </c>
      <c r="P12" s="32">
        <f t="shared" si="1"/>
        <v>27.376997644007641</v>
      </c>
      <c r="Q12" s="32">
        <f t="shared" si="2"/>
        <v>0.13709570597081211</v>
      </c>
      <c r="R12" s="32">
        <f t="shared" si="6"/>
        <v>3.8124501104230291</v>
      </c>
      <c r="S12" s="32" t="s">
        <v>1</v>
      </c>
      <c r="T12" s="32">
        <f t="shared" si="7"/>
        <v>0.17795982556001355</v>
      </c>
      <c r="U12" s="32">
        <f t="shared" si="8"/>
        <v>63.540835173717156</v>
      </c>
      <c r="V12" s="32" t="s">
        <v>1</v>
      </c>
      <c r="W12" s="32">
        <f t="shared" si="9"/>
        <v>2.9659970926668926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4278.0333333333338</v>
      </c>
      <c r="H13" s="32">
        <f>H2</f>
        <v>1.1599999999999999</v>
      </c>
      <c r="J13" s="32">
        <v>1.9E-2</v>
      </c>
      <c r="K13" s="32">
        <v>476</v>
      </c>
      <c r="L13" s="32">
        <v>74</v>
      </c>
      <c r="M13" s="32">
        <v>76</v>
      </c>
      <c r="N13" s="32">
        <f t="shared" si="0"/>
        <v>401</v>
      </c>
      <c r="P13" s="32">
        <f t="shared" si="1"/>
        <v>23.473389188611005</v>
      </c>
      <c r="Q13" s="32">
        <f t="shared" si="2"/>
        <v>9.3734660007324222E-2</v>
      </c>
      <c r="R13" s="32">
        <f t="shared" si="6"/>
        <v>4.2529337571381234</v>
      </c>
      <c r="S13" s="32" t="s">
        <v>1</v>
      </c>
      <c r="T13" s="32">
        <f t="shared" si="7"/>
        <v>0.24895453684460053</v>
      </c>
      <c r="U13" s="32">
        <f t="shared" si="8"/>
        <v>70.88222928563539</v>
      </c>
      <c r="V13" s="32" t="s">
        <v>1</v>
      </c>
      <c r="W13" s="32">
        <f t="shared" si="9"/>
        <v>4.1492422807433424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4278.0333333333338</v>
      </c>
      <c r="H14" s="22">
        <f>H2</f>
        <v>1.1599999999999999</v>
      </c>
      <c r="I14" s="22">
        <v>5.0000000000000001E-3</v>
      </c>
      <c r="J14" s="22">
        <f>J4+J5+J6</f>
        <v>0.26180000000000003</v>
      </c>
      <c r="K14" s="22">
        <f>K4+K5+K6</f>
        <v>7323</v>
      </c>
      <c r="L14" s="22">
        <f>L4+L5+L6</f>
        <v>286</v>
      </c>
      <c r="M14" s="22">
        <f>M4+M5+M6</f>
        <v>269</v>
      </c>
      <c r="N14" s="22">
        <f>N4+N5+N6</f>
        <v>7045.5</v>
      </c>
      <c r="O14" s="22" t="s">
        <v>1</v>
      </c>
      <c r="P14" s="22">
        <f>SQRT((K14+(L14+M14)/2))</f>
        <v>87.180846520322348</v>
      </c>
      <c r="Q14" s="22">
        <f>N14/G14</f>
        <v>1.6469016136698325</v>
      </c>
      <c r="R14" s="22">
        <f>(Q14/H14/J14)</f>
        <v>5.4230052345493807</v>
      </c>
      <c r="S14" s="22" t="s">
        <v>1</v>
      </c>
      <c r="T14" s="22">
        <f>P14/N14*R14</f>
        <v>6.7104135552076394E-2</v>
      </c>
      <c r="U14" s="22">
        <f>R14/60*1000</f>
        <v>90.38342057582301</v>
      </c>
      <c r="V14" s="22" t="s">
        <v>1</v>
      </c>
      <c r="W14" s="22">
        <f>T14/R14*U14</f>
        <v>1.1184022592012732</v>
      </c>
      <c r="X14" s="22"/>
    </row>
    <row r="15" spans="1:25" s="31" customFormat="1" x14ac:dyDescent="0.25">
      <c r="B15" s="31" t="s">
        <v>44</v>
      </c>
      <c r="G15" s="31">
        <f>G14</f>
        <v>4278.0333333333338</v>
      </c>
      <c r="H15" s="31">
        <f>H14</f>
        <v>1.1599999999999999</v>
      </c>
      <c r="I15" s="31">
        <v>5.0000000000000001E-3</v>
      </c>
      <c r="J15" s="31">
        <f>J9+J10</f>
        <v>0.215</v>
      </c>
      <c r="K15" s="31">
        <f>K9+K10</f>
        <v>4692</v>
      </c>
      <c r="L15" s="31">
        <f>L9+L10</f>
        <v>265</v>
      </c>
      <c r="M15" s="31">
        <f>M9+M10</f>
        <v>204</v>
      </c>
      <c r="N15" s="31">
        <f>N9+N10</f>
        <v>4457.5</v>
      </c>
      <c r="O15" s="31" t="s">
        <v>1</v>
      </c>
      <c r="P15" s="31">
        <f>SQRT((K15+(L15+M15)/2))</f>
        <v>70.189030481977738</v>
      </c>
      <c r="Q15" s="31">
        <f>N15/G15</f>
        <v>1.0419507406051065</v>
      </c>
      <c r="R15" s="31">
        <f>(Q15/H15/J15)</f>
        <v>4.1778297538296174</v>
      </c>
      <c r="S15" s="31" t="s">
        <v>1</v>
      </c>
      <c r="T15" s="31">
        <f>P15/N15*R15</f>
        <v>6.5785265269783635E-2</v>
      </c>
      <c r="U15" s="31">
        <f>R15/60*1000</f>
        <v>69.630495897160287</v>
      </c>
      <c r="V15" s="31" t="s">
        <v>1</v>
      </c>
      <c r="W15" s="31">
        <f>T15/R15*U15</f>
        <v>1.0964210878297274</v>
      </c>
      <c r="X15" s="31">
        <v>3225</v>
      </c>
    </row>
    <row r="16" spans="1:25" s="33" customFormat="1" x14ac:dyDescent="0.25">
      <c r="B16" s="33" t="s">
        <v>46</v>
      </c>
      <c r="G16" s="33">
        <f>G10</f>
        <v>4278.0333333333338</v>
      </c>
      <c r="H16" s="33">
        <f>H10</f>
        <v>1.1599999999999999</v>
      </c>
      <c r="I16" s="33">
        <v>5.0000000000000001E-3</v>
      </c>
      <c r="J16" s="33">
        <f>J11+J12+J13</f>
        <v>8.2000000000000003E-2</v>
      </c>
      <c r="K16" s="33">
        <f>K11+K12+K13</f>
        <v>1861</v>
      </c>
      <c r="L16" s="33">
        <f>L11+L12+L13</f>
        <v>261</v>
      </c>
      <c r="M16" s="33">
        <f t="shared" ref="M16" si="10">M11+M12+M13</f>
        <v>225</v>
      </c>
      <c r="N16" s="33">
        <f>N11+N12+N13</f>
        <v>1618</v>
      </c>
      <c r="O16" s="33" t="s">
        <v>1</v>
      </c>
      <c r="P16" s="33">
        <f t="shared" si="1"/>
        <v>45.869379764718857</v>
      </c>
      <c r="Q16" s="33">
        <f t="shared" si="2"/>
        <v>0.3782111718001262</v>
      </c>
      <c r="R16" s="33">
        <f>(Q16/H16/J16)</f>
        <v>3.9761477270829082</v>
      </c>
      <c r="S16" s="33" t="s">
        <v>1</v>
      </c>
      <c r="T16" s="33">
        <f t="shared" si="7"/>
        <v>0.11272152663423339</v>
      </c>
      <c r="U16" s="33">
        <f t="shared" si="8"/>
        <v>66.269128784715136</v>
      </c>
      <c r="V16" s="33" t="s">
        <v>1</v>
      </c>
      <c r="W16" s="33">
        <f t="shared" si="9"/>
        <v>1.8786921105705565</v>
      </c>
      <c r="X16" s="33">
        <v>3225</v>
      </c>
    </row>
    <row r="18" spans="1:7" x14ac:dyDescent="0.25">
      <c r="A18" t="s">
        <v>215</v>
      </c>
      <c r="B18" t="s">
        <v>216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 t="s">
        <v>217</v>
      </c>
      <c r="D21">
        <v>308</v>
      </c>
      <c r="E21">
        <v>311</v>
      </c>
      <c r="F21" t="s">
        <v>218</v>
      </c>
      <c r="G21">
        <v>40.79</v>
      </c>
    </row>
    <row r="22" spans="1:7" x14ac:dyDescent="0.25">
      <c r="A22" t="s">
        <v>61</v>
      </c>
      <c r="B22" t="s">
        <v>62</v>
      </c>
      <c r="C22">
        <v>294</v>
      </c>
      <c r="D22">
        <v>234</v>
      </c>
      <c r="E22">
        <v>234</v>
      </c>
      <c r="F22">
        <v>86</v>
      </c>
      <c r="G22">
        <v>17.149999999999999</v>
      </c>
    </row>
    <row r="23" spans="1:7" x14ac:dyDescent="0.25">
      <c r="A23" t="s">
        <v>63</v>
      </c>
      <c r="B23" t="s">
        <v>64</v>
      </c>
      <c r="C23" t="s">
        <v>219</v>
      </c>
      <c r="D23">
        <v>99</v>
      </c>
      <c r="E23">
        <v>95</v>
      </c>
      <c r="F23" t="s">
        <v>220</v>
      </c>
      <c r="G23">
        <v>47.96</v>
      </c>
    </row>
    <row r="24" spans="1:7" x14ac:dyDescent="0.25">
      <c r="A24" t="s">
        <v>63</v>
      </c>
      <c r="B24" t="s">
        <v>65</v>
      </c>
      <c r="C24" t="s">
        <v>221</v>
      </c>
      <c r="D24">
        <v>122</v>
      </c>
      <c r="E24">
        <v>101</v>
      </c>
      <c r="F24" t="s">
        <v>222</v>
      </c>
      <c r="G24">
        <v>61.42</v>
      </c>
    </row>
    <row r="25" spans="1:7" x14ac:dyDescent="0.25">
      <c r="A25" t="s">
        <v>66</v>
      </c>
      <c r="B25" t="s">
        <v>67</v>
      </c>
      <c r="C25" t="s">
        <v>223</v>
      </c>
      <c r="D25">
        <v>65</v>
      </c>
      <c r="E25">
        <v>73</v>
      </c>
      <c r="F25" t="s">
        <v>224</v>
      </c>
      <c r="G25">
        <v>35.36</v>
      </c>
    </row>
    <row r="26" spans="1:7" x14ac:dyDescent="0.25">
      <c r="A26" t="s">
        <v>68</v>
      </c>
      <c r="B26" t="s">
        <v>69</v>
      </c>
      <c r="C26">
        <v>983</v>
      </c>
      <c r="D26">
        <v>88</v>
      </c>
      <c r="E26">
        <v>105</v>
      </c>
      <c r="F26">
        <v>891</v>
      </c>
      <c r="G26">
        <v>31.35</v>
      </c>
    </row>
    <row r="27" spans="1:7" x14ac:dyDescent="0.25">
      <c r="A27" t="s">
        <v>68</v>
      </c>
      <c r="B27" t="s">
        <v>91</v>
      </c>
      <c r="C27" t="s">
        <v>225</v>
      </c>
      <c r="D27">
        <v>56</v>
      </c>
      <c r="E27">
        <v>28</v>
      </c>
      <c r="F27" t="s">
        <v>226</v>
      </c>
      <c r="G27">
        <v>65.12</v>
      </c>
    </row>
    <row r="28" spans="1:7" x14ac:dyDescent="0.25">
      <c r="A28" t="s">
        <v>68</v>
      </c>
      <c r="B28" t="s">
        <v>71</v>
      </c>
      <c r="C28">
        <v>304</v>
      </c>
      <c r="D28">
        <v>68</v>
      </c>
      <c r="E28">
        <v>63</v>
      </c>
      <c r="F28">
        <v>241</v>
      </c>
      <c r="G28">
        <v>17.440000000000001</v>
      </c>
    </row>
    <row r="29" spans="1:7" x14ac:dyDescent="0.25">
      <c r="A29" t="s">
        <v>68</v>
      </c>
      <c r="B29">
        <v>1764</v>
      </c>
      <c r="C29">
        <v>23</v>
      </c>
      <c r="D29">
        <v>225</v>
      </c>
      <c r="E29">
        <v>8</v>
      </c>
      <c r="F29">
        <v>-89</v>
      </c>
      <c r="G29">
        <v>4.8</v>
      </c>
    </row>
    <row r="30" spans="1:7" x14ac:dyDescent="0.25">
      <c r="A30" t="s">
        <v>68</v>
      </c>
      <c r="B30" t="s">
        <v>72</v>
      </c>
      <c r="C30">
        <v>845</v>
      </c>
      <c r="D30">
        <v>398</v>
      </c>
      <c r="E30">
        <v>408</v>
      </c>
      <c r="F30">
        <v>482</v>
      </c>
      <c r="G30">
        <v>29.07</v>
      </c>
    </row>
    <row r="31" spans="1:7" x14ac:dyDescent="0.25">
      <c r="A31" t="s">
        <v>68</v>
      </c>
      <c r="B31" t="s">
        <v>73</v>
      </c>
      <c r="C31" t="s">
        <v>227</v>
      </c>
      <c r="D31">
        <v>221</v>
      </c>
      <c r="E31">
        <v>169</v>
      </c>
      <c r="F31" t="s">
        <v>228</v>
      </c>
      <c r="G31">
        <v>35.090000000000003</v>
      </c>
    </row>
    <row r="32" spans="1:7" x14ac:dyDescent="0.25">
      <c r="A32" t="s">
        <v>68</v>
      </c>
      <c r="B32" t="s">
        <v>74</v>
      </c>
      <c r="C32" t="s">
        <v>229</v>
      </c>
      <c r="D32">
        <v>191</v>
      </c>
      <c r="E32">
        <v>134</v>
      </c>
      <c r="F32" t="s">
        <v>230</v>
      </c>
      <c r="G32">
        <v>64.44</v>
      </c>
    </row>
    <row r="33" spans="1:7" x14ac:dyDescent="0.25">
      <c r="A33" t="s">
        <v>68</v>
      </c>
      <c r="B33" t="s">
        <v>99</v>
      </c>
      <c r="C33">
        <v>540</v>
      </c>
      <c r="D33">
        <v>74</v>
      </c>
      <c r="E33">
        <v>70</v>
      </c>
      <c r="F33">
        <v>472</v>
      </c>
      <c r="G33">
        <v>23.24</v>
      </c>
    </row>
    <row r="34" spans="1:7" x14ac:dyDescent="0.25">
      <c r="A34" t="s">
        <v>68</v>
      </c>
      <c r="B34" t="s">
        <v>76</v>
      </c>
      <c r="C34">
        <v>717</v>
      </c>
      <c r="D34">
        <v>96</v>
      </c>
      <c r="E34">
        <v>77</v>
      </c>
      <c r="F34">
        <v>638</v>
      </c>
      <c r="G34">
        <v>26.78</v>
      </c>
    </row>
    <row r="35" spans="1:7" x14ac:dyDescent="0.25">
      <c r="A35" t="s">
        <v>68</v>
      </c>
      <c r="B35" t="s">
        <v>77</v>
      </c>
      <c r="C35">
        <v>668</v>
      </c>
      <c r="D35">
        <v>91</v>
      </c>
      <c r="E35">
        <v>72</v>
      </c>
      <c r="F35">
        <v>590</v>
      </c>
      <c r="G35">
        <v>25.85</v>
      </c>
    </row>
    <row r="36" spans="1:7" x14ac:dyDescent="0.25">
      <c r="A36" t="s">
        <v>68</v>
      </c>
      <c r="B36" t="s">
        <v>78</v>
      </c>
      <c r="C36">
        <v>476</v>
      </c>
      <c r="D36">
        <v>74</v>
      </c>
      <c r="E36">
        <v>76</v>
      </c>
      <c r="F36">
        <v>404</v>
      </c>
      <c r="G36">
        <v>21.82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Y36"/>
  <sheetViews>
    <sheetView workbookViewId="0">
      <selection activeCell="H3" sqref="H3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252400/60</f>
        <v>4206.666666666667</v>
      </c>
      <c r="H2" s="20">
        <v>1.17</v>
      </c>
      <c r="I2" s="20">
        <v>0</v>
      </c>
      <c r="J2" s="20">
        <v>2.1299999999999999E-2</v>
      </c>
      <c r="K2" s="20">
        <v>1585</v>
      </c>
      <c r="L2" s="20">
        <v>306</v>
      </c>
      <c r="M2" s="20">
        <v>305</v>
      </c>
      <c r="N2" s="20">
        <f t="shared" ref="N2:N13" si="0">K2-(L2+M2)/2</f>
        <v>1279.5</v>
      </c>
      <c r="O2" s="20" t="s">
        <v>1</v>
      </c>
      <c r="P2" s="20">
        <f t="shared" ref="P2:P16" si="1">SQRT((K2+(L2+M2)/2))</f>
        <v>43.47988040461933</v>
      </c>
      <c r="Q2" s="20">
        <f t="shared" ref="Q2:Q16" si="2">N2/G2</f>
        <v>0.30416006339144214</v>
      </c>
      <c r="R2" s="20">
        <f>(Q2/H2/J2)</f>
        <v>12.20497024162121</v>
      </c>
      <c r="S2" s="20" t="s">
        <v>1</v>
      </c>
      <c r="T2" s="20">
        <f>P2/N2*R2</f>
        <v>0.4147484536519172</v>
      </c>
      <c r="U2" s="20">
        <f>R2/60*1000</f>
        <v>203.41617069368684</v>
      </c>
      <c r="V2" s="20" t="s">
        <v>1</v>
      </c>
      <c r="W2" s="20">
        <f>T2/R2*U2</f>
        <v>6.9124742275319537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4206.666666666667</v>
      </c>
      <c r="H3" s="21">
        <f>H2</f>
        <v>1.17</v>
      </c>
      <c r="I3" s="21">
        <v>0</v>
      </c>
      <c r="J3" s="21">
        <v>0.26</v>
      </c>
      <c r="K3" s="21">
        <v>287</v>
      </c>
      <c r="L3" s="21">
        <v>253</v>
      </c>
      <c r="M3" s="21">
        <v>253</v>
      </c>
      <c r="N3" s="21">
        <f t="shared" si="0"/>
        <v>34</v>
      </c>
      <c r="O3" s="21" t="s">
        <v>1</v>
      </c>
      <c r="P3" s="21">
        <f t="shared" si="1"/>
        <v>23.2379000772445</v>
      </c>
      <c r="Q3" s="21">
        <f t="shared" si="2"/>
        <v>8.0824088748019003E-3</v>
      </c>
      <c r="R3" s="21">
        <f>Q3/H3/J3</f>
        <v>2.6569391435903682E-2</v>
      </c>
      <c r="S3" s="21" t="s">
        <v>1</v>
      </c>
      <c r="T3" s="21">
        <f>P3/N3*R3</f>
        <v>1.8159319508844869E-2</v>
      </c>
      <c r="U3" s="21">
        <f>R3/60*1000</f>
        <v>0.4428231905983947</v>
      </c>
      <c r="V3" s="21" t="s">
        <v>1</v>
      </c>
      <c r="W3" s="21">
        <f>T3/R3*U3</f>
        <v>0.30265532514741444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4206.666666666667</v>
      </c>
      <c r="H4" s="19">
        <f>H2</f>
        <v>1.17</v>
      </c>
      <c r="I4" s="19"/>
      <c r="J4" s="19">
        <v>8.1000000000000003E-2</v>
      </c>
      <c r="K4" s="19">
        <v>2258</v>
      </c>
      <c r="L4" s="19">
        <v>99</v>
      </c>
      <c r="M4" s="19">
        <v>89</v>
      </c>
      <c r="N4" s="19">
        <f t="shared" si="0"/>
        <v>2164</v>
      </c>
      <c r="O4" s="19" t="s">
        <v>1</v>
      </c>
      <c r="P4" s="19">
        <f t="shared" si="1"/>
        <v>48.497422611928563</v>
      </c>
      <c r="Q4" s="19">
        <f t="shared" si="2"/>
        <v>0.51442155309033277</v>
      </c>
      <c r="R4" s="19">
        <f>(Q4/H4/J4)</f>
        <v>5.4281054457141797</v>
      </c>
      <c r="S4" s="19" t="s">
        <v>1</v>
      </c>
      <c r="T4" s="19">
        <f t="shared" ref="T4:T6" si="3">P4/N4*R4</f>
        <v>0.12164931782944151</v>
      </c>
      <c r="U4" s="19">
        <f t="shared" ref="U4:U6" si="4">R4/60*1000</f>
        <v>90.46842409523633</v>
      </c>
      <c r="V4" s="19" t="s">
        <v>1</v>
      </c>
      <c r="W4" s="19">
        <f t="shared" ref="W4:W6" si="5">T4/R4*U4</f>
        <v>2.0274886304906916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4206.666666666667</v>
      </c>
      <c r="H5" s="19">
        <f>H2</f>
        <v>1.17</v>
      </c>
      <c r="I5" s="19">
        <v>2E-3</v>
      </c>
      <c r="J5" s="19">
        <v>0.13600000000000001</v>
      </c>
      <c r="K5" s="19">
        <v>3837</v>
      </c>
      <c r="L5" s="19">
        <v>122</v>
      </c>
      <c r="M5" s="19">
        <v>90</v>
      </c>
      <c r="N5" s="19">
        <f t="shared" si="0"/>
        <v>3731</v>
      </c>
      <c r="O5" s="19" t="s">
        <v>1</v>
      </c>
      <c r="P5" s="19">
        <f t="shared" si="1"/>
        <v>62.793311745758402</v>
      </c>
      <c r="Q5" s="19">
        <f t="shared" si="2"/>
        <v>0.88692551505546746</v>
      </c>
      <c r="R5" s="19">
        <f>(Q5/H5/J5)</f>
        <v>5.5739411453963514</v>
      </c>
      <c r="S5" s="19" t="s">
        <v>1</v>
      </c>
      <c r="T5" s="19">
        <f t="shared" si="3"/>
        <v>9.3810298578231768E-2</v>
      </c>
      <c r="U5" s="19">
        <f t="shared" si="4"/>
        <v>92.899019089939188</v>
      </c>
      <c r="V5" s="19" t="s">
        <v>1</v>
      </c>
      <c r="W5" s="19">
        <f t="shared" si="5"/>
        <v>1.5635049763038629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4206.666666666667</v>
      </c>
      <c r="H6" s="19">
        <f>H2</f>
        <v>1.17</v>
      </c>
      <c r="I6" s="19">
        <v>2E-3</v>
      </c>
      <c r="J6" s="19">
        <v>4.48E-2</v>
      </c>
      <c r="K6" s="19">
        <v>1307</v>
      </c>
      <c r="L6" s="19">
        <v>61</v>
      </c>
      <c r="M6" s="19">
        <v>82</v>
      </c>
      <c r="N6" s="19">
        <f t="shared" si="0"/>
        <v>1235.5</v>
      </c>
      <c r="O6" s="19" t="s">
        <v>1</v>
      </c>
      <c r="P6" s="19">
        <f t="shared" si="1"/>
        <v>37.128156431473947</v>
      </c>
      <c r="Q6" s="19">
        <f t="shared" si="2"/>
        <v>0.29370047543581612</v>
      </c>
      <c r="R6" s="19">
        <f>(Q6/H6/J6)</f>
        <v>5.6032599861839163</v>
      </c>
      <c r="S6" s="19" t="s">
        <v>1</v>
      </c>
      <c r="T6" s="19">
        <f t="shared" si="3"/>
        <v>0.16838422767564143</v>
      </c>
      <c r="U6" s="19">
        <f t="shared" si="4"/>
        <v>93.387666436398604</v>
      </c>
      <c r="V6" s="19" t="s">
        <v>1</v>
      </c>
      <c r="W6" s="19">
        <f t="shared" si="5"/>
        <v>2.8064037945940234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4206.666666666667</v>
      </c>
      <c r="H7" s="23">
        <f>H2</f>
        <v>1.17</v>
      </c>
      <c r="I7" s="23">
        <v>1E-3</v>
      </c>
      <c r="J7" s="23">
        <v>0.19</v>
      </c>
      <c r="K7" s="23">
        <v>760</v>
      </c>
      <c r="L7" s="23">
        <v>104</v>
      </c>
      <c r="M7" s="23">
        <v>92</v>
      </c>
      <c r="N7" s="23">
        <f t="shared" si="0"/>
        <v>662</v>
      </c>
      <c r="O7" s="23" t="s">
        <v>1</v>
      </c>
      <c r="P7" s="23">
        <f t="shared" si="1"/>
        <v>29.29163703175362</v>
      </c>
      <c r="Q7" s="23">
        <f t="shared" si="2"/>
        <v>0.15736925515055467</v>
      </c>
      <c r="R7" s="23">
        <f>Q7/H7/J7</f>
        <v>0.70791387832008401</v>
      </c>
      <c r="S7" s="23" t="s">
        <v>1</v>
      </c>
      <c r="T7" s="23">
        <f>P7/N7*R7</f>
        <v>3.1323196938811027E-2</v>
      </c>
      <c r="U7" s="23">
        <f>R7/60*1000</f>
        <v>11.798564638668067</v>
      </c>
      <c r="V7" s="23" t="s">
        <v>1</v>
      </c>
      <c r="W7" s="23">
        <f>T7/R7*U7</f>
        <v>0.52205328231351711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4206.666666666667</v>
      </c>
      <c r="H8" s="25">
        <f>H2</f>
        <v>1.17</v>
      </c>
      <c r="I8" s="25">
        <v>4.0000000000000001E-3</v>
      </c>
      <c r="J8" s="25">
        <v>1.2500000000000001E-2</v>
      </c>
      <c r="K8" s="25">
        <v>4203</v>
      </c>
      <c r="L8" s="25">
        <v>46</v>
      </c>
      <c r="M8" s="25">
        <v>32</v>
      </c>
      <c r="N8" s="25">
        <f t="shared" si="0"/>
        <v>4164</v>
      </c>
      <c r="O8" s="25" t="s">
        <v>1</v>
      </c>
      <c r="P8" s="25">
        <f t="shared" si="1"/>
        <v>65.130637951735125</v>
      </c>
      <c r="Q8" s="25">
        <f t="shared" si="2"/>
        <v>0.98985736925515044</v>
      </c>
      <c r="R8" s="25">
        <f>Q8/H8/J8</f>
        <v>67.682555162745331</v>
      </c>
      <c r="S8" s="25" t="s">
        <v>1</v>
      </c>
      <c r="T8" s="25">
        <f>P8/N8*R8</f>
        <v>1.0586474533989212</v>
      </c>
      <c r="U8" s="25">
        <f>R8/60*1000</f>
        <v>1128.0425860457556</v>
      </c>
      <c r="V8" s="25" t="s">
        <v>1</v>
      </c>
      <c r="W8" s="25">
        <f>T8/R8*U8</f>
        <v>17.644124223315352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4206.666666666667</v>
      </c>
      <c r="H9" s="30">
        <f>H2</f>
        <v>1.17</v>
      </c>
      <c r="J9" s="30">
        <v>0.19</v>
      </c>
      <c r="K9" s="30">
        <v>4099</v>
      </c>
      <c r="L9" s="30">
        <v>201</v>
      </c>
      <c r="M9" s="30">
        <v>166</v>
      </c>
      <c r="N9" s="30">
        <f t="shared" si="0"/>
        <v>3915.5</v>
      </c>
      <c r="P9" s="30">
        <f t="shared" si="1"/>
        <v>65.440812953385603</v>
      </c>
      <c r="Q9" s="30">
        <f t="shared" si="2"/>
        <v>0.9307844690966719</v>
      </c>
      <c r="R9" s="30">
        <f t="shared" ref="R9:R13" si="6">Q9/H9/J9</f>
        <v>4.1870646383116146</v>
      </c>
      <c r="S9" s="30" t="s">
        <v>1</v>
      </c>
      <c r="T9" s="30">
        <f t="shared" ref="T9:T16" si="7">P9/N9*R9</f>
        <v>6.9979546371979451E-2</v>
      </c>
      <c r="U9" s="30">
        <f t="shared" ref="U9:U16" si="8">R9/60*1000</f>
        <v>69.784410638526907</v>
      </c>
      <c r="V9" s="30" t="s">
        <v>1</v>
      </c>
      <c r="W9" s="30">
        <f t="shared" ref="W9:W16" si="9">T9/R9*U9</f>
        <v>1.1663257728663241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4206.666666666667</v>
      </c>
      <c r="H10" s="30">
        <f>H2</f>
        <v>1.17</v>
      </c>
      <c r="J10" s="30">
        <v>2.5000000000000001E-2</v>
      </c>
      <c r="K10" s="30">
        <v>491</v>
      </c>
      <c r="L10" s="30">
        <v>71</v>
      </c>
      <c r="M10" s="30">
        <v>74</v>
      </c>
      <c r="N10" s="30">
        <f t="shared" si="0"/>
        <v>418.5</v>
      </c>
      <c r="P10" s="30">
        <f t="shared" si="1"/>
        <v>23.73815494093844</v>
      </c>
      <c r="Q10" s="30">
        <f t="shared" si="2"/>
        <v>9.9484944532488101E-2</v>
      </c>
      <c r="R10" s="30">
        <f t="shared" si="6"/>
        <v>3.4011946848713879</v>
      </c>
      <c r="S10" s="30" t="s">
        <v>1</v>
      </c>
      <c r="T10" s="30">
        <f t="shared" si="7"/>
        <v>0.19292254818105925</v>
      </c>
      <c r="U10" s="30">
        <f t="shared" si="8"/>
        <v>56.686578081189801</v>
      </c>
      <c r="V10" s="30" t="s">
        <v>1</v>
      </c>
      <c r="W10" s="30">
        <f t="shared" si="9"/>
        <v>3.2153758030176545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4206.666666666667</v>
      </c>
      <c r="H11" s="32">
        <f>H2</f>
        <v>1.17</v>
      </c>
      <c r="J11" s="32">
        <v>3.2000000000000001E-2</v>
      </c>
      <c r="K11" s="32">
        <v>677</v>
      </c>
      <c r="L11" s="32">
        <v>86</v>
      </c>
      <c r="M11" s="32">
        <v>66</v>
      </c>
      <c r="N11" s="32">
        <f t="shared" si="0"/>
        <v>601</v>
      </c>
      <c r="P11" s="32">
        <f t="shared" si="1"/>
        <v>27.440845468024488</v>
      </c>
      <c r="Q11" s="32">
        <f t="shared" si="2"/>
        <v>0.14286846275752774</v>
      </c>
      <c r="R11" s="32">
        <f t="shared" si="6"/>
        <v>3.815931163395506</v>
      </c>
      <c r="S11" s="32" t="s">
        <v>1</v>
      </c>
      <c r="T11" s="32">
        <f t="shared" si="7"/>
        <v>0.17423024521024125</v>
      </c>
      <c r="U11" s="32">
        <f t="shared" si="8"/>
        <v>63.598852723258439</v>
      </c>
      <c r="V11" s="32" t="s">
        <v>1</v>
      </c>
      <c r="W11" s="32">
        <f t="shared" si="9"/>
        <v>2.9038374201706878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4206.666666666667</v>
      </c>
      <c r="H12" s="32">
        <f>H2</f>
        <v>1.17</v>
      </c>
      <c r="J12" s="32">
        <v>3.1E-2</v>
      </c>
      <c r="K12" s="32">
        <v>631</v>
      </c>
      <c r="L12" s="32">
        <v>77</v>
      </c>
      <c r="M12" s="32">
        <v>85</v>
      </c>
      <c r="N12" s="32">
        <f t="shared" si="0"/>
        <v>550</v>
      </c>
      <c r="P12" s="32">
        <f t="shared" si="1"/>
        <v>26.683328128252668</v>
      </c>
      <c r="Q12" s="32">
        <f t="shared" si="2"/>
        <v>0.13074484944532488</v>
      </c>
      <c r="R12" s="32">
        <f t="shared" si="6"/>
        <v>3.6047656312468952</v>
      </c>
      <c r="S12" s="32" t="s">
        <v>1</v>
      </c>
      <c r="T12" s="32">
        <f t="shared" si="7"/>
        <v>0.17488571666183411</v>
      </c>
      <c r="U12" s="32">
        <f t="shared" si="8"/>
        <v>60.079427187448253</v>
      </c>
      <c r="V12" s="32" t="s">
        <v>1</v>
      </c>
      <c r="W12" s="32">
        <f t="shared" si="9"/>
        <v>2.9147619443639017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4206.666666666667</v>
      </c>
      <c r="H13" s="32">
        <f>H2</f>
        <v>1.17</v>
      </c>
      <c r="J13" s="32">
        <v>1.9E-2</v>
      </c>
      <c r="K13" s="32">
        <v>399</v>
      </c>
      <c r="L13" s="32">
        <v>74</v>
      </c>
      <c r="M13" s="32">
        <v>72</v>
      </c>
      <c r="N13" s="32">
        <f t="shared" si="0"/>
        <v>326</v>
      </c>
      <c r="P13" s="32">
        <f t="shared" si="1"/>
        <v>21.725560982400431</v>
      </c>
      <c r="Q13" s="32">
        <f t="shared" si="2"/>
        <v>7.7496038034865294E-2</v>
      </c>
      <c r="R13" s="32">
        <f t="shared" si="6"/>
        <v>3.4861015760173326</v>
      </c>
      <c r="S13" s="32" t="s">
        <v>1</v>
      </c>
      <c r="T13" s="32">
        <f t="shared" si="7"/>
        <v>0.23232365760922333</v>
      </c>
      <c r="U13" s="32">
        <f t="shared" si="8"/>
        <v>58.101692933622211</v>
      </c>
      <c r="V13" s="32" t="s">
        <v>1</v>
      </c>
      <c r="W13" s="32">
        <f t="shared" si="9"/>
        <v>3.8720609601537221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4206.666666666667</v>
      </c>
      <c r="H14" s="22">
        <f>H2</f>
        <v>1.17</v>
      </c>
      <c r="I14" s="22">
        <v>5.0000000000000001E-3</v>
      </c>
      <c r="J14" s="22">
        <f>J4+J5+J6</f>
        <v>0.26180000000000003</v>
      </c>
      <c r="K14" s="22">
        <f>K4+K5+K6</f>
        <v>7402</v>
      </c>
      <c r="L14" s="22">
        <f>L4+L5+L6</f>
        <v>282</v>
      </c>
      <c r="M14" s="22">
        <f>M4+M5+M6</f>
        <v>261</v>
      </c>
      <c r="N14" s="22">
        <f>N4+N5+N6</f>
        <v>7130.5</v>
      </c>
      <c r="O14" s="22" t="s">
        <v>1</v>
      </c>
      <c r="P14" s="22">
        <f>SQRT((K14+(L14+M14)/2))</f>
        <v>87.59851596916468</v>
      </c>
      <c r="Q14" s="22">
        <f>N14/G14</f>
        <v>1.6950475435816164</v>
      </c>
      <c r="R14" s="22">
        <f>(Q14/H14/J14)</f>
        <v>5.5338372202360269</v>
      </c>
      <c r="S14" s="22" t="s">
        <v>1</v>
      </c>
      <c r="T14" s="22">
        <f>P14/N14*R14</f>
        <v>6.7983441288493582E-2</v>
      </c>
      <c r="U14" s="22">
        <f>R14/60*1000</f>
        <v>92.230620337267112</v>
      </c>
      <c r="V14" s="22" t="s">
        <v>1</v>
      </c>
      <c r="W14" s="22">
        <f>T14/R14*U14</f>
        <v>1.1330573548082263</v>
      </c>
      <c r="X14" s="22"/>
    </row>
    <row r="15" spans="1:25" s="31" customFormat="1" x14ac:dyDescent="0.25">
      <c r="B15" s="31" t="s">
        <v>44</v>
      </c>
      <c r="G15" s="31">
        <f>G14</f>
        <v>4206.666666666667</v>
      </c>
      <c r="H15" s="31">
        <f>H14</f>
        <v>1.17</v>
      </c>
      <c r="I15" s="31">
        <v>5.0000000000000001E-3</v>
      </c>
      <c r="J15" s="31">
        <f>J9+J10</f>
        <v>0.215</v>
      </c>
      <c r="K15" s="31">
        <f>K9+K10</f>
        <v>4590</v>
      </c>
      <c r="L15" s="31">
        <f>L9+L10</f>
        <v>272</v>
      </c>
      <c r="M15" s="31">
        <f>M9+M10</f>
        <v>240</v>
      </c>
      <c r="N15" s="31">
        <f>N9+N10</f>
        <v>4334</v>
      </c>
      <c r="O15" s="31" t="s">
        <v>1</v>
      </c>
      <c r="P15" s="31">
        <f>SQRT((K15+(L15+M15)/2))</f>
        <v>69.613217135828449</v>
      </c>
      <c r="Q15" s="31">
        <f>N15/G15</f>
        <v>1.0302694136291599</v>
      </c>
      <c r="R15" s="31">
        <f>(Q15/H15/J15)</f>
        <v>4.0956844111674018</v>
      </c>
      <c r="S15" s="31" t="s">
        <v>1</v>
      </c>
      <c r="T15" s="31">
        <f>P15/N15*R15</f>
        <v>6.5785364151920642E-2</v>
      </c>
      <c r="U15" s="31">
        <f>R15/60*1000</f>
        <v>68.261406852790032</v>
      </c>
      <c r="V15" s="31" t="s">
        <v>1</v>
      </c>
      <c r="W15" s="31">
        <f>T15/R15*U15</f>
        <v>1.096422735865344</v>
      </c>
      <c r="X15" s="31">
        <v>3225</v>
      </c>
    </row>
    <row r="16" spans="1:25" s="33" customFormat="1" x14ac:dyDescent="0.25">
      <c r="B16" s="33" t="s">
        <v>46</v>
      </c>
      <c r="G16" s="33">
        <f>G10</f>
        <v>4206.666666666667</v>
      </c>
      <c r="H16" s="33">
        <f>H10</f>
        <v>1.17</v>
      </c>
      <c r="I16" s="33">
        <v>5.0000000000000001E-3</v>
      </c>
      <c r="J16" s="33">
        <f>J11+J12+J13</f>
        <v>8.2000000000000003E-2</v>
      </c>
      <c r="K16" s="33">
        <f>K11+K12+K13</f>
        <v>1707</v>
      </c>
      <c r="L16" s="33">
        <f>L11+L12+L13</f>
        <v>237</v>
      </c>
      <c r="M16" s="33">
        <f t="shared" ref="M16" si="10">M11+M12+M13</f>
        <v>223</v>
      </c>
      <c r="N16" s="33">
        <f>N11+N12+N13</f>
        <v>1477</v>
      </c>
      <c r="O16" s="33" t="s">
        <v>1</v>
      </c>
      <c r="P16" s="33">
        <f t="shared" si="1"/>
        <v>44.011362169330773</v>
      </c>
      <c r="Q16" s="33">
        <f t="shared" si="2"/>
        <v>0.35110935023771789</v>
      </c>
      <c r="R16" s="33">
        <f>(Q16/H16/J16)</f>
        <v>3.6596763627029176</v>
      </c>
      <c r="S16" s="33" t="s">
        <v>1</v>
      </c>
      <c r="T16" s="33">
        <f t="shared" si="7"/>
        <v>0.10905033298676861</v>
      </c>
      <c r="U16" s="33">
        <f t="shared" si="8"/>
        <v>60.994606045048627</v>
      </c>
      <c r="V16" s="33" t="s">
        <v>1</v>
      </c>
      <c r="W16" s="33">
        <f t="shared" si="9"/>
        <v>1.8175055497794768</v>
      </c>
      <c r="X16" s="33">
        <v>3225</v>
      </c>
    </row>
    <row r="18" spans="1:7" x14ac:dyDescent="0.25">
      <c r="A18" t="s">
        <v>156</v>
      </c>
      <c r="B18" t="s">
        <v>157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 t="s">
        <v>158</v>
      </c>
      <c r="D21">
        <v>306</v>
      </c>
      <c r="E21">
        <v>305</v>
      </c>
      <c r="F21" t="s">
        <v>159</v>
      </c>
      <c r="G21">
        <v>39.81</v>
      </c>
    </row>
    <row r="22" spans="1:7" x14ac:dyDescent="0.25">
      <c r="A22" t="s">
        <v>61</v>
      </c>
      <c r="B22" t="s">
        <v>62</v>
      </c>
      <c r="C22">
        <v>287</v>
      </c>
      <c r="D22">
        <v>253</v>
      </c>
      <c r="E22">
        <v>253</v>
      </c>
      <c r="F22">
        <v>62</v>
      </c>
      <c r="G22">
        <v>16.940000000000001</v>
      </c>
    </row>
    <row r="23" spans="1:7" x14ac:dyDescent="0.25">
      <c r="A23" t="s">
        <v>63</v>
      </c>
      <c r="B23" t="s">
        <v>64</v>
      </c>
      <c r="C23" t="s">
        <v>160</v>
      </c>
      <c r="D23">
        <v>99</v>
      </c>
      <c r="E23">
        <v>89</v>
      </c>
      <c r="F23" t="s">
        <v>161</v>
      </c>
      <c r="G23">
        <v>47.52</v>
      </c>
    </row>
    <row r="24" spans="1:7" x14ac:dyDescent="0.25">
      <c r="A24" t="s">
        <v>63</v>
      </c>
      <c r="B24" t="s">
        <v>65</v>
      </c>
      <c r="C24" t="s">
        <v>162</v>
      </c>
      <c r="D24">
        <v>122</v>
      </c>
      <c r="E24">
        <v>90</v>
      </c>
      <c r="F24" t="s">
        <v>163</v>
      </c>
      <c r="G24">
        <v>61.94</v>
      </c>
    </row>
    <row r="25" spans="1:7" x14ac:dyDescent="0.25">
      <c r="A25" t="s">
        <v>66</v>
      </c>
      <c r="B25" t="s">
        <v>67</v>
      </c>
      <c r="C25" t="s">
        <v>154</v>
      </c>
      <c r="D25">
        <v>61</v>
      </c>
      <c r="E25">
        <v>82</v>
      </c>
      <c r="F25" t="s">
        <v>164</v>
      </c>
      <c r="G25">
        <v>36.15</v>
      </c>
    </row>
    <row r="26" spans="1:7" x14ac:dyDescent="0.25">
      <c r="A26" t="s">
        <v>68</v>
      </c>
      <c r="B26" t="s">
        <v>69</v>
      </c>
      <c r="C26">
        <v>760</v>
      </c>
      <c r="D26">
        <v>104</v>
      </c>
      <c r="E26">
        <v>92</v>
      </c>
      <c r="F26">
        <v>667</v>
      </c>
      <c r="G26">
        <v>27.57</v>
      </c>
    </row>
    <row r="27" spans="1:7" x14ac:dyDescent="0.25">
      <c r="A27" t="s">
        <v>68</v>
      </c>
      <c r="B27" t="s">
        <v>91</v>
      </c>
      <c r="C27" t="s">
        <v>165</v>
      </c>
      <c r="D27">
        <v>46</v>
      </c>
      <c r="E27">
        <v>32</v>
      </c>
      <c r="F27" t="s">
        <v>166</v>
      </c>
      <c r="G27">
        <v>64.83</v>
      </c>
    </row>
    <row r="28" spans="1:7" x14ac:dyDescent="0.25">
      <c r="A28" t="s">
        <v>68</v>
      </c>
      <c r="B28" t="s">
        <v>71</v>
      </c>
      <c r="C28">
        <v>293</v>
      </c>
      <c r="D28">
        <v>77</v>
      </c>
      <c r="E28">
        <v>75</v>
      </c>
      <c r="F28">
        <v>220</v>
      </c>
      <c r="G28">
        <v>17.12</v>
      </c>
    </row>
    <row r="29" spans="1:7" x14ac:dyDescent="0.25">
      <c r="A29" t="s">
        <v>68</v>
      </c>
      <c r="B29">
        <v>1764</v>
      </c>
      <c r="C29">
        <v>16</v>
      </c>
      <c r="D29">
        <v>189</v>
      </c>
      <c r="E29">
        <v>14</v>
      </c>
      <c r="F29">
        <v>-82</v>
      </c>
      <c r="G29">
        <v>4</v>
      </c>
    </row>
    <row r="30" spans="1:7" x14ac:dyDescent="0.25">
      <c r="A30" t="s">
        <v>68</v>
      </c>
      <c r="B30" t="s">
        <v>72</v>
      </c>
      <c r="C30">
        <v>829</v>
      </c>
      <c r="D30">
        <v>383</v>
      </c>
      <c r="E30">
        <v>369</v>
      </c>
      <c r="F30">
        <v>490</v>
      </c>
      <c r="G30">
        <v>28.79</v>
      </c>
    </row>
    <row r="31" spans="1:7" x14ac:dyDescent="0.25">
      <c r="A31" t="s">
        <v>68</v>
      </c>
      <c r="B31" t="s">
        <v>73</v>
      </c>
      <c r="C31" t="s">
        <v>130</v>
      </c>
      <c r="D31">
        <v>177</v>
      </c>
      <c r="E31">
        <v>167</v>
      </c>
      <c r="F31" t="s">
        <v>167</v>
      </c>
      <c r="G31">
        <v>34.19</v>
      </c>
    </row>
    <row r="32" spans="1:7" x14ac:dyDescent="0.25">
      <c r="A32" t="s">
        <v>68</v>
      </c>
      <c r="B32" t="s">
        <v>74</v>
      </c>
      <c r="C32" t="s">
        <v>168</v>
      </c>
      <c r="D32">
        <v>201</v>
      </c>
      <c r="E32">
        <v>166</v>
      </c>
      <c r="F32" t="s">
        <v>169</v>
      </c>
      <c r="G32">
        <v>64.02</v>
      </c>
    </row>
    <row r="33" spans="1:7" x14ac:dyDescent="0.25">
      <c r="A33" t="s">
        <v>68</v>
      </c>
      <c r="B33" t="s">
        <v>99</v>
      </c>
      <c r="C33">
        <v>491</v>
      </c>
      <c r="D33">
        <v>71</v>
      </c>
      <c r="E33">
        <v>74</v>
      </c>
      <c r="F33">
        <v>423</v>
      </c>
      <c r="G33">
        <v>22.16</v>
      </c>
    </row>
    <row r="34" spans="1:7" x14ac:dyDescent="0.25">
      <c r="A34" t="s">
        <v>68</v>
      </c>
      <c r="B34" t="s">
        <v>76</v>
      </c>
      <c r="C34">
        <v>677</v>
      </c>
      <c r="D34">
        <v>86</v>
      </c>
      <c r="E34">
        <v>66</v>
      </c>
      <c r="F34">
        <v>607</v>
      </c>
      <c r="G34">
        <v>26.02</v>
      </c>
    </row>
    <row r="35" spans="1:7" x14ac:dyDescent="0.25">
      <c r="A35" t="s">
        <v>68</v>
      </c>
      <c r="B35" t="s">
        <v>77</v>
      </c>
      <c r="C35">
        <v>631</v>
      </c>
      <c r="D35">
        <v>77</v>
      </c>
      <c r="E35">
        <v>85</v>
      </c>
      <c r="F35">
        <v>553</v>
      </c>
      <c r="G35">
        <v>25.12</v>
      </c>
    </row>
    <row r="36" spans="1:7" x14ac:dyDescent="0.25">
      <c r="A36" t="s">
        <v>68</v>
      </c>
      <c r="B36" t="s">
        <v>78</v>
      </c>
      <c r="C36">
        <v>399</v>
      </c>
      <c r="D36">
        <v>74</v>
      </c>
      <c r="E36">
        <v>72</v>
      </c>
      <c r="F36">
        <v>329</v>
      </c>
      <c r="G36">
        <v>19.97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3CCB-9FCE-456D-ADD8-A112611ECF76}">
  <dimension ref="A1:Y36"/>
  <sheetViews>
    <sheetView workbookViewId="0">
      <selection activeCell="H3" sqref="H3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81547/60</f>
        <v>1359.1166666666666</v>
      </c>
      <c r="H2" s="20">
        <v>1.25</v>
      </c>
      <c r="I2" s="20">
        <v>0</v>
      </c>
      <c r="J2" s="20">
        <v>2.1299999999999999E-2</v>
      </c>
      <c r="K2" s="20">
        <v>484</v>
      </c>
      <c r="L2" s="20">
        <v>102</v>
      </c>
      <c r="M2" s="20">
        <v>111</v>
      </c>
      <c r="N2" s="20">
        <f t="shared" ref="N2:N13" si="0">K2-(L2+M2)/2</f>
        <v>377.5</v>
      </c>
      <c r="O2" s="20" t="s">
        <v>1</v>
      </c>
      <c r="P2" s="20">
        <f t="shared" ref="P2:P16" si="1">SQRT((K2+(L2+M2)/2))</f>
        <v>24.300205760445735</v>
      </c>
      <c r="Q2" s="20">
        <f t="shared" ref="Q2:Q16" si="2">N2/G2</f>
        <v>0.2777539333145303</v>
      </c>
      <c r="R2" s="20">
        <f>(Q2/H2/J2)</f>
        <v>10.432072612752313</v>
      </c>
      <c r="S2" s="20" t="s">
        <v>1</v>
      </c>
      <c r="T2" s="20">
        <f>P2/N2*R2</f>
        <v>0.67152718145110446</v>
      </c>
      <c r="U2" s="20">
        <f>R2/60*1000</f>
        <v>173.86787687920523</v>
      </c>
      <c r="V2" s="20" t="s">
        <v>1</v>
      </c>
      <c r="W2" s="20">
        <f>T2/R2*U2</f>
        <v>11.192119690851744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1359.1166666666666</v>
      </c>
      <c r="H3" s="21">
        <f>H2</f>
        <v>1.25</v>
      </c>
      <c r="I3" s="21">
        <v>0</v>
      </c>
      <c r="J3" s="21">
        <v>0.26</v>
      </c>
      <c r="K3" s="21">
        <v>98</v>
      </c>
      <c r="L3" s="21">
        <v>87</v>
      </c>
      <c r="M3" s="21">
        <v>87</v>
      </c>
      <c r="N3" s="21">
        <f t="shared" si="0"/>
        <v>11</v>
      </c>
      <c r="O3" s="21" t="s">
        <v>1</v>
      </c>
      <c r="P3" s="21">
        <f t="shared" si="1"/>
        <v>13.601470508735444</v>
      </c>
      <c r="Q3" s="21">
        <f t="shared" si="2"/>
        <v>8.0934920965823401E-3</v>
      </c>
      <c r="R3" s="21">
        <f>Q3/H3/J3</f>
        <v>2.4903052604868737E-2</v>
      </c>
      <c r="S3" s="21" t="s">
        <v>1</v>
      </c>
      <c r="T3" s="21">
        <f>P3/N3*R3</f>
        <v>3.0792557780237227E-2</v>
      </c>
      <c r="U3" s="21">
        <f>R3/60*1000</f>
        <v>0.41505087674781227</v>
      </c>
      <c r="V3" s="21" t="s">
        <v>1</v>
      </c>
      <c r="W3" s="21">
        <f>T3/R3*U3</f>
        <v>0.51320929633728707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1359.1166666666666</v>
      </c>
      <c r="H4" s="19">
        <f>H2</f>
        <v>1.25</v>
      </c>
      <c r="I4" s="19"/>
      <c r="J4" s="19">
        <v>8.1000000000000003E-2</v>
      </c>
      <c r="K4" s="19">
        <v>786</v>
      </c>
      <c r="L4" s="19">
        <v>40</v>
      </c>
      <c r="M4" s="19">
        <v>25</v>
      </c>
      <c r="N4" s="19">
        <f t="shared" si="0"/>
        <v>753.5</v>
      </c>
      <c r="O4" s="19" t="s">
        <v>1</v>
      </c>
      <c r="P4" s="19">
        <f t="shared" si="1"/>
        <v>28.609439001839934</v>
      </c>
      <c r="Q4" s="19">
        <f t="shared" si="2"/>
        <v>0.55440420861589024</v>
      </c>
      <c r="R4" s="19">
        <f>(Q4/H4/J4)</f>
        <v>5.4755971221322497</v>
      </c>
      <c r="S4" s="19" t="s">
        <v>1</v>
      </c>
      <c r="T4" s="19">
        <f t="shared" ref="T4:T6" si="3">P4/N4*R4</f>
        <v>0.20790147559959243</v>
      </c>
      <c r="U4" s="19">
        <f t="shared" ref="U4:U6" si="4">R4/60*1000</f>
        <v>91.259952035537495</v>
      </c>
      <c r="V4" s="19" t="s">
        <v>1</v>
      </c>
      <c r="W4" s="19">
        <f t="shared" ref="W4:W6" si="5">T4/R4*U4</f>
        <v>3.4650245933265404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1359.1166666666666</v>
      </c>
      <c r="H5" s="19">
        <f>H2</f>
        <v>1.25</v>
      </c>
      <c r="I5" s="19">
        <v>2E-3</v>
      </c>
      <c r="J5" s="19">
        <v>0.13600000000000001</v>
      </c>
      <c r="K5" s="19">
        <v>1317</v>
      </c>
      <c r="L5" s="19">
        <v>44</v>
      </c>
      <c r="M5" s="19">
        <v>33</v>
      </c>
      <c r="N5" s="19">
        <f t="shared" si="0"/>
        <v>1278.5</v>
      </c>
      <c r="O5" s="19" t="s">
        <v>1</v>
      </c>
      <c r="P5" s="19">
        <f t="shared" si="1"/>
        <v>36.817115585010185</v>
      </c>
      <c r="Q5" s="19">
        <f t="shared" si="2"/>
        <v>0.94068451322550195</v>
      </c>
      <c r="R5" s="19">
        <f>(Q5/H5/J5)</f>
        <v>5.5334383130911871</v>
      </c>
      <c r="S5" s="19" t="s">
        <v>1</v>
      </c>
      <c r="T5" s="19">
        <f t="shared" si="3"/>
        <v>0.15934707700868364</v>
      </c>
      <c r="U5" s="19">
        <f t="shared" si="4"/>
        <v>92.223971884853128</v>
      </c>
      <c r="V5" s="19" t="s">
        <v>1</v>
      </c>
      <c r="W5" s="19">
        <f t="shared" si="5"/>
        <v>2.6557846168113945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1359.1166666666666</v>
      </c>
      <c r="H6" s="19">
        <f>H2</f>
        <v>1.25</v>
      </c>
      <c r="I6" s="19">
        <v>2E-3</v>
      </c>
      <c r="J6" s="19">
        <v>4.48E-2</v>
      </c>
      <c r="K6" s="19">
        <v>467</v>
      </c>
      <c r="L6" s="19">
        <v>36</v>
      </c>
      <c r="M6" s="19">
        <v>37</v>
      </c>
      <c r="N6" s="19">
        <f t="shared" si="0"/>
        <v>430.5</v>
      </c>
      <c r="O6" s="19" t="s">
        <v>1</v>
      </c>
      <c r="P6" s="19">
        <f t="shared" si="1"/>
        <v>22.438805672316875</v>
      </c>
      <c r="Q6" s="19">
        <f t="shared" si="2"/>
        <v>0.31674984977988158</v>
      </c>
      <c r="R6" s="19">
        <f>(Q6/H6/J6)</f>
        <v>5.6562473174978853</v>
      </c>
      <c r="S6" s="19" t="s">
        <v>1</v>
      </c>
      <c r="T6" s="19">
        <f t="shared" si="3"/>
        <v>0.29481866293123965</v>
      </c>
      <c r="U6" s="19">
        <f t="shared" si="4"/>
        <v>94.270788624964752</v>
      </c>
      <c r="V6" s="19" t="s">
        <v>1</v>
      </c>
      <c r="W6" s="19">
        <f t="shared" si="5"/>
        <v>4.9136443821873268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1359.1166666666666</v>
      </c>
      <c r="H7" s="23">
        <f>H2</f>
        <v>1.25</v>
      </c>
      <c r="I7" s="23">
        <v>1E-3</v>
      </c>
      <c r="J7" s="23">
        <v>0.19</v>
      </c>
      <c r="K7" s="23">
        <v>197</v>
      </c>
      <c r="L7" s="23">
        <v>34</v>
      </c>
      <c r="M7" s="23">
        <v>33</v>
      </c>
      <c r="N7" s="23">
        <f t="shared" si="0"/>
        <v>163.5</v>
      </c>
      <c r="O7" s="23" t="s">
        <v>1</v>
      </c>
      <c r="P7" s="23">
        <f t="shared" si="1"/>
        <v>15.182226450688976</v>
      </c>
      <c r="Q7" s="23">
        <f t="shared" si="2"/>
        <v>0.12029872343556477</v>
      </c>
      <c r="R7" s="23">
        <f>Q7/H7/J7</f>
        <v>0.50652094078132537</v>
      </c>
      <c r="S7" s="23" t="s">
        <v>1</v>
      </c>
      <c r="T7" s="23">
        <f>P7/N7*R7</f>
        <v>4.7034346330018975E-2</v>
      </c>
      <c r="U7" s="23">
        <f>R7/60*1000</f>
        <v>8.4420156796887564</v>
      </c>
      <c r="V7" s="23" t="s">
        <v>1</v>
      </c>
      <c r="W7" s="23">
        <f>T7/R7*U7</f>
        <v>0.78390577216698298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1359.1166666666666</v>
      </c>
      <c r="H8" s="25">
        <f>H2</f>
        <v>1.25</v>
      </c>
      <c r="I8" s="25">
        <v>4.0000000000000001E-3</v>
      </c>
      <c r="J8" s="25">
        <v>1.2500000000000001E-2</v>
      </c>
      <c r="K8" s="25">
        <v>1682</v>
      </c>
      <c r="L8" s="25">
        <v>18</v>
      </c>
      <c r="M8" s="25">
        <v>12</v>
      </c>
      <c r="N8" s="25">
        <f t="shared" si="0"/>
        <v>1667</v>
      </c>
      <c r="O8" s="25" t="s">
        <v>1</v>
      </c>
      <c r="P8" s="25">
        <f t="shared" si="1"/>
        <v>41.194659848091959</v>
      </c>
      <c r="Q8" s="25">
        <f t="shared" si="2"/>
        <v>1.2265319386366145</v>
      </c>
      <c r="R8" s="25">
        <f>Q8/H8/J8</f>
        <v>78.498044072743312</v>
      </c>
      <c r="S8" s="25" t="s">
        <v>1</v>
      </c>
      <c r="T8" s="25">
        <f>P8/N8*R8</f>
        <v>1.9398321681566839</v>
      </c>
      <c r="U8" s="25">
        <f>R8/60*1000</f>
        <v>1308.3007345457218</v>
      </c>
      <c r="V8" s="25" t="s">
        <v>1</v>
      </c>
      <c r="W8" s="25">
        <f>T8/R8*U8</f>
        <v>32.330536135944726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1359.1166666666666</v>
      </c>
      <c r="H9" s="30">
        <f>H2</f>
        <v>1.25</v>
      </c>
      <c r="J9" s="30">
        <v>0.19</v>
      </c>
      <c r="K9" s="30">
        <v>1351</v>
      </c>
      <c r="L9" s="30">
        <v>73</v>
      </c>
      <c r="M9" s="30">
        <v>39</v>
      </c>
      <c r="N9" s="30">
        <f t="shared" si="0"/>
        <v>1295</v>
      </c>
      <c r="P9" s="30">
        <f t="shared" si="1"/>
        <v>37.509998667022103</v>
      </c>
      <c r="Q9" s="30">
        <f t="shared" si="2"/>
        <v>0.95282475137037548</v>
      </c>
      <c r="R9" s="30">
        <f t="shared" ref="R9:R13" si="6">Q9/H9/J9</f>
        <v>4.0118936899805284</v>
      </c>
      <c r="S9" s="30" t="s">
        <v>1</v>
      </c>
      <c r="T9" s="30">
        <f t="shared" ref="T9:T16" si="7">P9/N9*R9</f>
        <v>0.11620550344664402</v>
      </c>
      <c r="U9" s="30">
        <f t="shared" ref="U9:U16" si="8">R9/60*1000</f>
        <v>66.864894833008805</v>
      </c>
      <c r="V9" s="30" t="s">
        <v>1</v>
      </c>
      <c r="W9" s="30">
        <f t="shared" ref="W9:W16" si="9">T9/R9*U9</f>
        <v>1.9367583907774002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1359.1166666666666</v>
      </c>
      <c r="H10" s="30">
        <f>H2</f>
        <v>1.25</v>
      </c>
      <c r="J10" s="30">
        <v>2.5000000000000001E-2</v>
      </c>
      <c r="K10" s="30">
        <v>189</v>
      </c>
      <c r="L10" s="30">
        <v>27</v>
      </c>
      <c r="M10" s="30">
        <v>27</v>
      </c>
      <c r="N10" s="30">
        <f t="shared" si="0"/>
        <v>162</v>
      </c>
      <c r="P10" s="30">
        <f t="shared" si="1"/>
        <v>14.696938456699069</v>
      </c>
      <c r="Q10" s="30">
        <f t="shared" si="2"/>
        <v>0.11919506542239446</v>
      </c>
      <c r="R10" s="30">
        <f t="shared" si="6"/>
        <v>3.8142420935166226</v>
      </c>
      <c r="S10" s="30" t="s">
        <v>1</v>
      </c>
      <c r="T10" s="30">
        <f t="shared" si="7"/>
        <v>0.34603506979854826</v>
      </c>
      <c r="U10" s="30">
        <f t="shared" si="8"/>
        <v>63.570701558610374</v>
      </c>
      <c r="V10" s="30" t="s">
        <v>1</v>
      </c>
      <c r="W10" s="30">
        <f t="shared" si="9"/>
        <v>5.7672511633091368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1359.1166666666666</v>
      </c>
      <c r="H11" s="32">
        <f>H2</f>
        <v>1.25</v>
      </c>
      <c r="J11" s="32">
        <v>3.2000000000000001E-2</v>
      </c>
      <c r="K11" s="32">
        <v>236</v>
      </c>
      <c r="L11" s="32">
        <v>28</v>
      </c>
      <c r="M11" s="32">
        <v>31</v>
      </c>
      <c r="N11" s="32">
        <f t="shared" si="0"/>
        <v>206.5</v>
      </c>
      <c r="P11" s="32">
        <f t="shared" si="1"/>
        <v>16.294170736800325</v>
      </c>
      <c r="Q11" s="32">
        <f t="shared" si="2"/>
        <v>0.15193691981311391</v>
      </c>
      <c r="R11" s="32">
        <f t="shared" si="6"/>
        <v>3.7984229953278481</v>
      </c>
      <c r="S11" s="32" t="s">
        <v>1</v>
      </c>
      <c r="T11" s="32">
        <f t="shared" si="7"/>
        <v>0.29971986836058334</v>
      </c>
      <c r="U11" s="32">
        <f t="shared" si="8"/>
        <v>63.307049922130808</v>
      </c>
      <c r="V11" s="32" t="s">
        <v>1</v>
      </c>
      <c r="W11" s="32">
        <f t="shared" si="9"/>
        <v>4.9953311393430564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1359.1166666666666</v>
      </c>
      <c r="H12" s="32">
        <f>H2</f>
        <v>1.25</v>
      </c>
      <c r="J12" s="32">
        <v>3.1E-2</v>
      </c>
      <c r="K12" s="32">
        <v>243</v>
      </c>
      <c r="L12" s="32">
        <v>22</v>
      </c>
      <c r="M12" s="32">
        <v>30</v>
      </c>
      <c r="N12" s="32">
        <f t="shared" si="0"/>
        <v>217</v>
      </c>
      <c r="P12" s="32">
        <f t="shared" si="1"/>
        <v>16.401219466856727</v>
      </c>
      <c r="Q12" s="32">
        <f t="shared" si="2"/>
        <v>0.15966252590530616</v>
      </c>
      <c r="R12" s="32">
        <f t="shared" si="6"/>
        <v>4.1203232491691919</v>
      </c>
      <c r="S12" s="32" t="s">
        <v>1</v>
      </c>
      <c r="T12" s="32">
        <f t="shared" si="7"/>
        <v>0.31142085660836921</v>
      </c>
      <c r="U12" s="32">
        <f t="shared" si="8"/>
        <v>68.672054152819868</v>
      </c>
      <c r="V12" s="32" t="s">
        <v>1</v>
      </c>
      <c r="W12" s="32">
        <f t="shared" si="9"/>
        <v>5.1903476101394865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1359.1166666666666</v>
      </c>
      <c r="H13" s="32">
        <f>H2</f>
        <v>1.25</v>
      </c>
      <c r="J13" s="32">
        <v>1.9E-2</v>
      </c>
      <c r="K13" s="32">
        <v>158</v>
      </c>
      <c r="L13" s="32">
        <v>18</v>
      </c>
      <c r="M13" s="32">
        <v>16</v>
      </c>
      <c r="N13" s="32">
        <f t="shared" si="0"/>
        <v>141</v>
      </c>
      <c r="P13" s="32">
        <f t="shared" si="1"/>
        <v>13.228756555322953</v>
      </c>
      <c r="Q13" s="32">
        <f t="shared" si="2"/>
        <v>0.10374385323800998</v>
      </c>
      <c r="R13" s="32">
        <f t="shared" si="6"/>
        <v>4.3681622416004204</v>
      </c>
      <c r="S13" s="32" t="s">
        <v>1</v>
      </c>
      <c r="T13" s="32">
        <f t="shared" si="7"/>
        <v>0.4098252119736579</v>
      </c>
      <c r="U13" s="32">
        <f t="shared" si="8"/>
        <v>72.802704026673666</v>
      </c>
      <c r="V13" s="32" t="s">
        <v>1</v>
      </c>
      <c r="W13" s="32">
        <f t="shared" si="9"/>
        <v>6.8304201995609644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1359.1166666666666</v>
      </c>
      <c r="H14" s="22">
        <f>H2</f>
        <v>1.25</v>
      </c>
      <c r="I14" s="22">
        <v>5.0000000000000001E-3</v>
      </c>
      <c r="J14" s="22">
        <f>J4+J5+J6</f>
        <v>0.26180000000000003</v>
      </c>
      <c r="K14" s="22">
        <f>K4+K5+K6</f>
        <v>2570</v>
      </c>
      <c r="L14" s="22">
        <f>L4+L5+L6</f>
        <v>120</v>
      </c>
      <c r="M14" s="22">
        <f>M4+M5+M6</f>
        <v>95</v>
      </c>
      <c r="N14" s="22">
        <f>N4+N5+N6</f>
        <v>2462.5</v>
      </c>
      <c r="O14" s="22" t="s">
        <v>1</v>
      </c>
      <c r="P14" s="22">
        <f>SQRT((K14+(L14+M14)/2))</f>
        <v>51.744564931981017</v>
      </c>
      <c r="Q14" s="22">
        <f>N14/G14</f>
        <v>1.8118385716212737</v>
      </c>
      <c r="R14" s="22">
        <f>(Q14/H14/J14)</f>
        <v>5.5365578964744797</v>
      </c>
      <c r="S14" s="22" t="s">
        <v>1</v>
      </c>
      <c r="T14" s="22">
        <f>P14/N14*R14</f>
        <v>0.11633980896397805</v>
      </c>
      <c r="U14" s="22">
        <f>R14/60*1000</f>
        <v>92.275964941241327</v>
      </c>
      <c r="V14" s="22" t="s">
        <v>1</v>
      </c>
      <c r="W14" s="22">
        <f>T14/R14*U14</f>
        <v>1.9389968160663009</v>
      </c>
      <c r="X14" s="22"/>
    </row>
    <row r="15" spans="1:25" s="31" customFormat="1" x14ac:dyDescent="0.25">
      <c r="B15" s="31" t="s">
        <v>44</v>
      </c>
      <c r="G15" s="31">
        <f>G14</f>
        <v>1359.1166666666666</v>
      </c>
      <c r="H15" s="31">
        <f>H14</f>
        <v>1.25</v>
      </c>
      <c r="I15" s="31">
        <v>5.0000000000000001E-3</v>
      </c>
      <c r="J15" s="31">
        <f>J9+J10</f>
        <v>0.215</v>
      </c>
      <c r="K15" s="31">
        <f>K9+K10</f>
        <v>1540</v>
      </c>
      <c r="L15" s="31">
        <f>L9+L10</f>
        <v>100</v>
      </c>
      <c r="M15" s="31">
        <f>M9+M10</f>
        <v>66</v>
      </c>
      <c r="N15" s="31">
        <f>N9+N10</f>
        <v>1457</v>
      </c>
      <c r="O15" s="31" t="s">
        <v>1</v>
      </c>
      <c r="P15" s="31">
        <f>SQRT((K15+(L15+M15)/2))</f>
        <v>40.286474156967373</v>
      </c>
      <c r="Q15" s="31">
        <f>N15/G15</f>
        <v>1.0720198167927699</v>
      </c>
      <c r="R15" s="31">
        <f>(Q15/H15/J15)</f>
        <v>3.9889109462056558</v>
      </c>
      <c r="S15" s="31" t="s">
        <v>1</v>
      </c>
      <c r="T15" s="31">
        <f>P15/N15*R15</f>
        <v>0.11029454890100097</v>
      </c>
      <c r="U15" s="31">
        <f>R15/60*1000</f>
        <v>66.481849103427592</v>
      </c>
      <c r="V15" s="31" t="s">
        <v>1</v>
      </c>
      <c r="W15" s="31">
        <f>T15/R15*U15</f>
        <v>1.8382424816833496</v>
      </c>
      <c r="X15" s="31">
        <v>3225</v>
      </c>
    </row>
    <row r="16" spans="1:25" s="33" customFormat="1" x14ac:dyDescent="0.25">
      <c r="B16" s="33" t="s">
        <v>46</v>
      </c>
      <c r="G16" s="33">
        <f>G10</f>
        <v>1359.1166666666666</v>
      </c>
      <c r="H16" s="33">
        <f>H10</f>
        <v>1.25</v>
      </c>
      <c r="I16" s="33">
        <v>5.0000000000000001E-3</v>
      </c>
      <c r="J16" s="33">
        <f>J11+J12+J13</f>
        <v>8.2000000000000003E-2</v>
      </c>
      <c r="K16" s="33">
        <f>K11+K12+K13</f>
        <v>637</v>
      </c>
      <c r="L16" s="33">
        <f>L11+L12+L13</f>
        <v>68</v>
      </c>
      <c r="M16" s="33">
        <f t="shared" ref="M16" si="10">M11+M12+M13</f>
        <v>77</v>
      </c>
      <c r="N16" s="33">
        <f>N11+N12+N13</f>
        <v>564.5</v>
      </c>
      <c r="O16" s="33" t="s">
        <v>1</v>
      </c>
      <c r="P16" s="33">
        <f t="shared" si="1"/>
        <v>26.636441203734407</v>
      </c>
      <c r="Q16" s="33">
        <f t="shared" si="2"/>
        <v>0.41534329895643007</v>
      </c>
      <c r="R16" s="33">
        <f>(Q16/H16/J16)</f>
        <v>4.0521297459163907</v>
      </c>
      <c r="S16" s="33" t="s">
        <v>1</v>
      </c>
      <c r="T16" s="33">
        <f t="shared" si="7"/>
        <v>0.19120339367051406</v>
      </c>
      <c r="U16" s="33">
        <f t="shared" si="8"/>
        <v>67.535495765273183</v>
      </c>
      <c r="V16" s="33" t="s">
        <v>1</v>
      </c>
      <c r="W16" s="33">
        <f t="shared" si="9"/>
        <v>3.1867232278419011</v>
      </c>
      <c r="X16" s="33">
        <v>3225</v>
      </c>
    </row>
    <row r="18" spans="1:7" x14ac:dyDescent="0.25">
      <c r="A18" t="s">
        <v>231</v>
      </c>
      <c r="B18" t="s">
        <v>232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>
        <v>484</v>
      </c>
      <c r="D21">
        <v>102</v>
      </c>
      <c r="E21">
        <v>111</v>
      </c>
      <c r="F21">
        <v>388</v>
      </c>
      <c r="G21">
        <v>22</v>
      </c>
    </row>
    <row r="22" spans="1:7" x14ac:dyDescent="0.25">
      <c r="A22" t="s">
        <v>61</v>
      </c>
      <c r="B22" t="s">
        <v>62</v>
      </c>
      <c r="C22">
        <v>98</v>
      </c>
      <c r="D22">
        <v>87</v>
      </c>
      <c r="E22">
        <v>87</v>
      </c>
      <c r="F22">
        <v>20</v>
      </c>
      <c r="G22">
        <v>9.9</v>
      </c>
    </row>
    <row r="23" spans="1:7" x14ac:dyDescent="0.25">
      <c r="A23" t="s">
        <v>63</v>
      </c>
      <c r="B23" t="s">
        <v>64</v>
      </c>
      <c r="C23">
        <v>786</v>
      </c>
      <c r="D23">
        <v>40</v>
      </c>
      <c r="E23">
        <v>25</v>
      </c>
      <c r="F23">
        <v>756</v>
      </c>
      <c r="G23">
        <v>28.04</v>
      </c>
    </row>
    <row r="24" spans="1:7" x14ac:dyDescent="0.25">
      <c r="A24" t="s">
        <v>63</v>
      </c>
      <c r="B24" t="s">
        <v>233</v>
      </c>
      <c r="C24" t="s">
        <v>234</v>
      </c>
      <c r="D24">
        <v>44</v>
      </c>
      <c r="E24">
        <v>33</v>
      </c>
      <c r="F24" t="s">
        <v>235</v>
      </c>
      <c r="G24">
        <v>36.29</v>
      </c>
    </row>
    <row r="25" spans="1:7" x14ac:dyDescent="0.25">
      <c r="A25" t="s">
        <v>66</v>
      </c>
      <c r="B25" t="s">
        <v>236</v>
      </c>
      <c r="C25">
        <v>467</v>
      </c>
      <c r="D25">
        <v>36</v>
      </c>
      <c r="E25">
        <v>37</v>
      </c>
      <c r="F25">
        <v>432</v>
      </c>
      <c r="G25">
        <v>21.61</v>
      </c>
    </row>
    <row r="26" spans="1:7" x14ac:dyDescent="0.25">
      <c r="A26" t="s">
        <v>68</v>
      </c>
      <c r="B26" t="s">
        <v>237</v>
      </c>
      <c r="C26">
        <v>197</v>
      </c>
      <c r="D26">
        <v>34</v>
      </c>
      <c r="E26">
        <v>33</v>
      </c>
      <c r="F26">
        <v>165</v>
      </c>
      <c r="G26">
        <v>14.04</v>
      </c>
    </row>
    <row r="27" spans="1:7" x14ac:dyDescent="0.25">
      <c r="A27" t="s">
        <v>68</v>
      </c>
      <c r="B27" t="s">
        <v>238</v>
      </c>
      <c r="C27" t="s">
        <v>239</v>
      </c>
      <c r="D27">
        <v>18</v>
      </c>
      <c r="E27">
        <v>12</v>
      </c>
      <c r="F27" t="s">
        <v>240</v>
      </c>
      <c r="G27">
        <v>41.01</v>
      </c>
    </row>
    <row r="28" spans="1:7" x14ac:dyDescent="0.25">
      <c r="A28" t="s">
        <v>68</v>
      </c>
      <c r="B28" t="s">
        <v>71</v>
      </c>
      <c r="C28">
        <v>98</v>
      </c>
      <c r="D28">
        <v>29</v>
      </c>
      <c r="E28">
        <v>36</v>
      </c>
      <c r="F28">
        <v>67</v>
      </c>
      <c r="G28">
        <v>9.9</v>
      </c>
    </row>
    <row r="29" spans="1:7" x14ac:dyDescent="0.25">
      <c r="A29" t="s">
        <v>68</v>
      </c>
      <c r="B29">
        <v>1764</v>
      </c>
      <c r="C29">
        <v>4</v>
      </c>
      <c r="D29">
        <v>81</v>
      </c>
      <c r="E29">
        <v>4</v>
      </c>
      <c r="F29">
        <v>-37</v>
      </c>
      <c r="G29">
        <v>2</v>
      </c>
    </row>
    <row r="30" spans="1:7" x14ac:dyDescent="0.25">
      <c r="A30" t="s">
        <v>68</v>
      </c>
      <c r="B30" t="s">
        <v>72</v>
      </c>
      <c r="C30">
        <v>288</v>
      </c>
      <c r="D30">
        <v>149</v>
      </c>
      <c r="E30">
        <v>151</v>
      </c>
      <c r="F30">
        <v>153</v>
      </c>
      <c r="G30">
        <v>16.97</v>
      </c>
    </row>
    <row r="31" spans="1:7" x14ac:dyDescent="0.25">
      <c r="A31" t="s">
        <v>68</v>
      </c>
      <c r="B31" t="s">
        <v>73</v>
      </c>
      <c r="C31">
        <v>428</v>
      </c>
      <c r="D31">
        <v>65</v>
      </c>
      <c r="E31">
        <v>62</v>
      </c>
      <c r="F31">
        <v>372</v>
      </c>
      <c r="G31">
        <v>20.69</v>
      </c>
    </row>
    <row r="32" spans="1:7" x14ac:dyDescent="0.25">
      <c r="A32" t="s">
        <v>68</v>
      </c>
      <c r="B32" t="s">
        <v>74</v>
      </c>
      <c r="C32" t="s">
        <v>241</v>
      </c>
      <c r="D32">
        <v>73</v>
      </c>
      <c r="E32">
        <v>39</v>
      </c>
      <c r="F32" t="s">
        <v>242</v>
      </c>
      <c r="G32">
        <v>36.76</v>
      </c>
    </row>
    <row r="33" spans="1:7" x14ac:dyDescent="0.25">
      <c r="A33" t="s">
        <v>68</v>
      </c>
      <c r="B33" t="s">
        <v>243</v>
      </c>
      <c r="C33">
        <v>189</v>
      </c>
      <c r="D33">
        <v>27</v>
      </c>
      <c r="E33">
        <v>27</v>
      </c>
      <c r="F33">
        <v>163</v>
      </c>
      <c r="G33">
        <v>13.75</v>
      </c>
    </row>
    <row r="34" spans="1:7" x14ac:dyDescent="0.25">
      <c r="A34" t="s">
        <v>68</v>
      </c>
      <c r="B34" t="s">
        <v>244</v>
      </c>
      <c r="C34">
        <v>236</v>
      </c>
      <c r="D34">
        <v>28</v>
      </c>
      <c r="E34">
        <v>31</v>
      </c>
      <c r="F34">
        <v>209</v>
      </c>
      <c r="G34">
        <v>15.36</v>
      </c>
    </row>
    <row r="35" spans="1:7" x14ac:dyDescent="0.25">
      <c r="A35" t="s">
        <v>68</v>
      </c>
      <c r="B35" t="s">
        <v>245</v>
      </c>
      <c r="C35">
        <v>243</v>
      </c>
      <c r="D35">
        <v>22</v>
      </c>
      <c r="E35">
        <v>30</v>
      </c>
      <c r="F35">
        <v>218</v>
      </c>
      <c r="G35">
        <v>15.59</v>
      </c>
    </row>
    <row r="36" spans="1:7" x14ac:dyDescent="0.25">
      <c r="A36" t="s">
        <v>68</v>
      </c>
      <c r="B36" t="s">
        <v>246</v>
      </c>
      <c r="C36">
        <v>158</v>
      </c>
      <c r="D36">
        <v>18</v>
      </c>
      <c r="E36">
        <v>16</v>
      </c>
      <c r="F36">
        <v>141</v>
      </c>
      <c r="G36">
        <v>12.57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9BE5-1997-4600-8239-BC8AEB586768}">
  <dimension ref="A1:Y36"/>
  <sheetViews>
    <sheetView workbookViewId="0">
      <selection activeCell="H3" sqref="H3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82586/60</f>
        <v>1376.4333333333334</v>
      </c>
      <c r="H2" s="20">
        <v>1.22</v>
      </c>
      <c r="I2" s="20">
        <v>0</v>
      </c>
      <c r="J2" s="20">
        <v>2.1299999999999999E-2</v>
      </c>
      <c r="K2" s="20">
        <v>467</v>
      </c>
      <c r="L2" s="20">
        <v>108</v>
      </c>
      <c r="M2" s="20">
        <v>85</v>
      </c>
      <c r="N2" s="20">
        <f t="shared" ref="N2:N13" si="0">K2-(L2+M2)/2</f>
        <v>370.5</v>
      </c>
      <c r="O2" s="20" t="s">
        <v>1</v>
      </c>
      <c r="P2" s="20">
        <f t="shared" ref="P2:P16" si="1">SQRT((K2+(L2+M2)/2))</f>
        <v>23.73815494093844</v>
      </c>
      <c r="Q2" s="20">
        <f t="shared" ref="Q2:Q16" si="2">N2/G2</f>
        <v>0.26917395200154987</v>
      </c>
      <c r="R2" s="20">
        <f>(Q2/H2/J2)</f>
        <v>10.358421919554756</v>
      </c>
      <c r="S2" s="20" t="s">
        <v>1</v>
      </c>
      <c r="T2" s="20">
        <f>P2/N2*R2</f>
        <v>0.66367024148449061</v>
      </c>
      <c r="U2" s="20">
        <f>R2/60*1000</f>
        <v>172.6403653259126</v>
      </c>
      <c r="V2" s="20" t="s">
        <v>1</v>
      </c>
      <c r="W2" s="20">
        <f>T2/R2*U2</f>
        <v>11.061170691408178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1376.4333333333334</v>
      </c>
      <c r="H3" s="21">
        <f>H2</f>
        <v>1.22</v>
      </c>
      <c r="I3" s="21">
        <v>0</v>
      </c>
      <c r="J3" s="21">
        <v>0.26</v>
      </c>
      <c r="K3" s="21">
        <v>101</v>
      </c>
      <c r="L3" s="21">
        <v>66</v>
      </c>
      <c r="M3" s="21">
        <v>66</v>
      </c>
      <c r="N3" s="21">
        <f t="shared" si="0"/>
        <v>35</v>
      </c>
      <c r="O3" s="21" t="s">
        <v>1</v>
      </c>
      <c r="P3" s="21">
        <f t="shared" si="1"/>
        <v>12.922847983320086</v>
      </c>
      <c r="Q3" s="21">
        <f t="shared" si="2"/>
        <v>2.5428038650618746E-2</v>
      </c>
      <c r="R3" s="21">
        <f>Q3/H3/J3</f>
        <v>8.016405627559503E-2</v>
      </c>
      <c r="S3" s="21" t="s">
        <v>1</v>
      </c>
      <c r="T3" s="21">
        <f>P3/N3*R3</f>
        <v>2.959851179930946E-2</v>
      </c>
      <c r="U3" s="21">
        <f>R3/60*1000</f>
        <v>1.3360676045932505</v>
      </c>
      <c r="V3" s="21" t="s">
        <v>1</v>
      </c>
      <c r="W3" s="21">
        <f>T3/R3*U3</f>
        <v>0.49330852998849101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1376.4333333333334</v>
      </c>
      <c r="H4" s="19">
        <f>H2</f>
        <v>1.22</v>
      </c>
      <c r="I4" s="19"/>
      <c r="J4" s="19">
        <v>8.1000000000000003E-2</v>
      </c>
      <c r="K4" s="19">
        <v>662</v>
      </c>
      <c r="L4" s="19">
        <v>41</v>
      </c>
      <c r="M4" s="19">
        <v>30</v>
      </c>
      <c r="N4" s="19">
        <f t="shared" si="0"/>
        <v>626.5</v>
      </c>
      <c r="O4" s="19" t="s">
        <v>1</v>
      </c>
      <c r="P4" s="19">
        <f t="shared" si="1"/>
        <v>26.410225292488512</v>
      </c>
      <c r="Q4" s="19">
        <f t="shared" si="2"/>
        <v>0.45516189184607558</v>
      </c>
      <c r="R4" s="19">
        <f>(Q4/H4/J4)</f>
        <v>4.6059693568718441</v>
      </c>
      <c r="S4" s="19" t="s">
        <v>1</v>
      </c>
      <c r="T4" s="19">
        <f t="shared" ref="T4:T6" si="3">P4/N4*R4</f>
        <v>0.19416550423828222</v>
      </c>
      <c r="U4" s="19">
        <f t="shared" ref="U4:U6" si="4">R4/60*1000</f>
        <v>76.766155947864064</v>
      </c>
      <c r="V4" s="19" t="s">
        <v>1</v>
      </c>
      <c r="W4" s="19">
        <f t="shared" ref="W4:W6" si="5">T4/R4*U4</f>
        <v>3.2360917373047036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1376.4333333333334</v>
      </c>
      <c r="H5" s="19">
        <f>H2</f>
        <v>1.22</v>
      </c>
      <c r="I5" s="19">
        <v>2E-3</v>
      </c>
      <c r="J5" s="19">
        <v>0.13600000000000001</v>
      </c>
      <c r="K5" s="19">
        <v>1127</v>
      </c>
      <c r="L5" s="19">
        <v>41</v>
      </c>
      <c r="M5" s="19">
        <v>30</v>
      </c>
      <c r="N5" s="19">
        <f t="shared" si="0"/>
        <v>1091.5</v>
      </c>
      <c r="O5" s="19" t="s">
        <v>1</v>
      </c>
      <c r="P5" s="19">
        <f t="shared" si="1"/>
        <v>34.095454242464641</v>
      </c>
      <c r="Q5" s="19">
        <f t="shared" si="2"/>
        <v>0.79299154820429607</v>
      </c>
      <c r="R5" s="19">
        <f>(Q5/H5/J5)</f>
        <v>4.7793608257250249</v>
      </c>
      <c r="S5" s="19" t="s">
        <v>1</v>
      </c>
      <c r="T5" s="19">
        <f t="shared" si="3"/>
        <v>0.14929407085820945</v>
      </c>
      <c r="U5" s="19">
        <f t="shared" si="4"/>
        <v>79.656013762083745</v>
      </c>
      <c r="V5" s="19" t="s">
        <v>1</v>
      </c>
      <c r="W5" s="19">
        <f t="shared" si="5"/>
        <v>2.4882345143034907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1376.4333333333334</v>
      </c>
      <c r="H6" s="19">
        <f>H2</f>
        <v>1.22</v>
      </c>
      <c r="I6" s="19">
        <v>2E-3</v>
      </c>
      <c r="J6" s="19">
        <v>4.48E-2</v>
      </c>
      <c r="K6" s="19">
        <v>381</v>
      </c>
      <c r="L6" s="19">
        <v>23</v>
      </c>
      <c r="M6" s="19">
        <v>18</v>
      </c>
      <c r="N6" s="19">
        <f t="shared" si="0"/>
        <v>360.5</v>
      </c>
      <c r="O6" s="19" t="s">
        <v>1</v>
      </c>
      <c r="P6" s="19">
        <f t="shared" si="1"/>
        <v>20.037464909513879</v>
      </c>
      <c r="Q6" s="19">
        <f t="shared" si="2"/>
        <v>0.26190879810137307</v>
      </c>
      <c r="R6" s="19">
        <f>(Q6/H6/J6)</f>
        <v>4.7919496139741851</v>
      </c>
      <c r="S6" s="19" t="s">
        <v>1</v>
      </c>
      <c r="T6" s="19">
        <f t="shared" si="3"/>
        <v>0.2663481892875626</v>
      </c>
      <c r="U6" s="19">
        <f t="shared" si="4"/>
        <v>79.865826899569754</v>
      </c>
      <c r="V6" s="19" t="s">
        <v>1</v>
      </c>
      <c r="W6" s="19">
        <f t="shared" si="5"/>
        <v>4.439136488126044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1376.4333333333334</v>
      </c>
      <c r="H7" s="23">
        <f>H2</f>
        <v>1.22</v>
      </c>
      <c r="I7" s="23">
        <v>1E-3</v>
      </c>
      <c r="J7" s="23">
        <v>0.19</v>
      </c>
      <c r="K7" s="23">
        <v>203</v>
      </c>
      <c r="L7" s="23">
        <v>24</v>
      </c>
      <c r="M7" s="23">
        <v>22</v>
      </c>
      <c r="N7" s="23">
        <f t="shared" si="0"/>
        <v>180</v>
      </c>
      <c r="O7" s="23" t="s">
        <v>1</v>
      </c>
      <c r="P7" s="23">
        <f t="shared" si="1"/>
        <v>15.033296378372908</v>
      </c>
      <c r="Q7" s="23">
        <f t="shared" si="2"/>
        <v>0.13077277020318212</v>
      </c>
      <c r="R7" s="23">
        <f>Q7/H7/J7</f>
        <v>0.56416208025531545</v>
      </c>
      <c r="S7" s="23" t="s">
        <v>1</v>
      </c>
      <c r="T7" s="23">
        <f>P7/N7*R7</f>
        <v>4.7117865321764221E-2</v>
      </c>
      <c r="U7" s="23">
        <f>R7/60*1000</f>
        <v>9.4027013375885904</v>
      </c>
      <c r="V7" s="23" t="s">
        <v>1</v>
      </c>
      <c r="W7" s="23">
        <f>T7/R7*U7</f>
        <v>0.78529775536273705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1376.4333333333334</v>
      </c>
      <c r="H8" s="25">
        <f>H2</f>
        <v>1.22</v>
      </c>
      <c r="I8" s="25">
        <v>4.0000000000000001E-3</v>
      </c>
      <c r="J8" s="25">
        <v>1.2500000000000001E-2</v>
      </c>
      <c r="K8" s="25">
        <v>1487</v>
      </c>
      <c r="L8" s="25">
        <v>13</v>
      </c>
      <c r="M8" s="25">
        <v>17</v>
      </c>
      <c r="N8" s="25">
        <f t="shared" si="0"/>
        <v>1472</v>
      </c>
      <c r="O8" s="25" t="s">
        <v>1</v>
      </c>
      <c r="P8" s="25">
        <f t="shared" si="1"/>
        <v>38.7556447501522</v>
      </c>
      <c r="Q8" s="25">
        <f t="shared" si="2"/>
        <v>1.0694306541060228</v>
      </c>
      <c r="R8" s="25">
        <f>Q8/H8/J8</f>
        <v>70.12660026924739</v>
      </c>
      <c r="S8" s="25" t="s">
        <v>1</v>
      </c>
      <c r="T8" s="25">
        <f>P8/N8*R8</f>
        <v>1.8463326138389127</v>
      </c>
      <c r="U8" s="25">
        <f>R8/60*1000</f>
        <v>1168.7766711541233</v>
      </c>
      <c r="V8" s="25" t="s">
        <v>1</v>
      </c>
      <c r="W8" s="25">
        <f>T8/R8*U8</f>
        <v>30.772210230648547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1376.4333333333334</v>
      </c>
      <c r="H9" s="30">
        <f>H2</f>
        <v>1.22</v>
      </c>
      <c r="J9" s="30">
        <v>0.19</v>
      </c>
      <c r="K9" s="30">
        <v>1311</v>
      </c>
      <c r="L9" s="30">
        <v>64</v>
      </c>
      <c r="M9" s="30">
        <v>46</v>
      </c>
      <c r="N9" s="30">
        <f t="shared" si="0"/>
        <v>1256</v>
      </c>
      <c r="P9" s="30">
        <f t="shared" si="1"/>
        <v>36.959437225152655</v>
      </c>
      <c r="Q9" s="30">
        <f t="shared" si="2"/>
        <v>0.91250332986220417</v>
      </c>
      <c r="R9" s="30">
        <f t="shared" ref="R9:R13" si="6">Q9/H9/J9</f>
        <v>3.9365976266704235</v>
      </c>
      <c r="S9" s="30" t="s">
        <v>1</v>
      </c>
      <c r="T9" s="30">
        <f t="shared" ref="T9:T16" si="7">P9/N9*R9</f>
        <v>0.11583951661115481</v>
      </c>
      <c r="U9" s="30">
        <f t="shared" ref="U9:U16" si="8">R9/60*1000</f>
        <v>65.609960444507053</v>
      </c>
      <c r="V9" s="30" t="s">
        <v>1</v>
      </c>
      <c r="W9" s="30">
        <f t="shared" ref="W9:W16" si="9">T9/R9*U9</f>
        <v>1.9306586101859133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1376.4333333333334</v>
      </c>
      <c r="H10" s="30">
        <f>H2</f>
        <v>1.22</v>
      </c>
      <c r="J10" s="30">
        <v>2.5000000000000001E-2</v>
      </c>
      <c r="K10" s="30">
        <v>193</v>
      </c>
      <c r="L10" s="30">
        <v>22</v>
      </c>
      <c r="M10" s="30">
        <v>31</v>
      </c>
      <c r="N10" s="30">
        <f t="shared" si="0"/>
        <v>166.5</v>
      </c>
      <c r="P10" s="30">
        <f t="shared" si="1"/>
        <v>14.815532390029054</v>
      </c>
      <c r="Q10" s="30">
        <f t="shared" si="2"/>
        <v>0.12096481243794348</v>
      </c>
      <c r="R10" s="30">
        <f t="shared" si="6"/>
        <v>3.9660594241948681</v>
      </c>
      <c r="S10" s="30" t="s">
        <v>1</v>
      </c>
      <c r="T10" s="30">
        <f t="shared" si="7"/>
        <v>0.3529085997593937</v>
      </c>
      <c r="U10" s="30">
        <f t="shared" si="8"/>
        <v>66.100990403247806</v>
      </c>
      <c r="V10" s="30" t="s">
        <v>1</v>
      </c>
      <c r="W10" s="30">
        <f t="shared" si="9"/>
        <v>5.8818099959898955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1376.4333333333334</v>
      </c>
      <c r="H11" s="32">
        <f>H2</f>
        <v>1.22</v>
      </c>
      <c r="J11" s="32">
        <v>3.2000000000000001E-2</v>
      </c>
      <c r="K11" s="32">
        <v>225</v>
      </c>
      <c r="L11" s="32">
        <v>20</v>
      </c>
      <c r="M11" s="32">
        <v>21</v>
      </c>
      <c r="N11" s="32">
        <f t="shared" si="0"/>
        <v>204.5</v>
      </c>
      <c r="P11" s="32">
        <f t="shared" si="1"/>
        <v>15.668439615992398</v>
      </c>
      <c r="Q11" s="32">
        <f t="shared" si="2"/>
        <v>0.14857239725861526</v>
      </c>
      <c r="R11" s="32">
        <f t="shared" si="6"/>
        <v>3.8056454215833826</v>
      </c>
      <c r="S11" s="32" t="s">
        <v>1</v>
      </c>
      <c r="T11" s="32">
        <f t="shared" si="7"/>
        <v>0.29158203172595187</v>
      </c>
      <c r="U11" s="32">
        <f t="shared" si="8"/>
        <v>63.427423693056376</v>
      </c>
      <c r="V11" s="32" t="s">
        <v>1</v>
      </c>
      <c r="W11" s="32">
        <f t="shared" si="9"/>
        <v>4.8597005287658641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1376.4333333333334</v>
      </c>
      <c r="H12" s="32">
        <f>H2</f>
        <v>1.22</v>
      </c>
      <c r="J12" s="32">
        <v>3.1E-2</v>
      </c>
      <c r="K12" s="32">
        <v>221</v>
      </c>
      <c r="L12" s="32">
        <v>20</v>
      </c>
      <c r="M12" s="32">
        <v>24</v>
      </c>
      <c r="N12" s="32">
        <f t="shared" si="0"/>
        <v>199</v>
      </c>
      <c r="P12" s="32">
        <f t="shared" si="1"/>
        <v>15.588457268119896</v>
      </c>
      <c r="Q12" s="32">
        <f t="shared" si="2"/>
        <v>0.14457656261351803</v>
      </c>
      <c r="R12" s="32">
        <f t="shared" si="6"/>
        <v>3.8227541674647818</v>
      </c>
      <c r="S12" s="32" t="s">
        <v>1</v>
      </c>
      <c r="T12" s="32">
        <f t="shared" si="7"/>
        <v>0.29945145721634175</v>
      </c>
      <c r="U12" s="32">
        <f t="shared" si="8"/>
        <v>63.712569457746362</v>
      </c>
      <c r="V12" s="32" t="s">
        <v>1</v>
      </c>
      <c r="W12" s="32">
        <f t="shared" si="9"/>
        <v>4.9908576202723625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1376.4333333333334</v>
      </c>
      <c r="H13" s="32">
        <f>H2</f>
        <v>1.22</v>
      </c>
      <c r="J13" s="32">
        <v>1.9E-2</v>
      </c>
      <c r="K13" s="32">
        <v>144</v>
      </c>
      <c r="L13" s="32">
        <v>17</v>
      </c>
      <c r="M13" s="32">
        <v>18</v>
      </c>
      <c r="N13" s="32">
        <f t="shared" si="0"/>
        <v>126.5</v>
      </c>
      <c r="P13" s="32">
        <f t="shared" si="1"/>
        <v>12.708265027138834</v>
      </c>
      <c r="Q13" s="32">
        <f t="shared" si="2"/>
        <v>9.1904196837236329E-2</v>
      </c>
      <c r="R13" s="32">
        <f t="shared" si="6"/>
        <v>3.9648057306831896</v>
      </c>
      <c r="S13" s="32" t="s">
        <v>1</v>
      </c>
      <c r="T13" s="32">
        <f t="shared" si="7"/>
        <v>0.39830673523036214</v>
      </c>
      <c r="U13" s="32">
        <f t="shared" si="8"/>
        <v>66.080095511386489</v>
      </c>
      <c r="V13" s="32" t="s">
        <v>1</v>
      </c>
      <c r="W13" s="32">
        <f t="shared" si="9"/>
        <v>6.6384455871727015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1376.4333333333334</v>
      </c>
      <c r="H14" s="22">
        <f>H2</f>
        <v>1.22</v>
      </c>
      <c r="I14" s="22">
        <v>5.0000000000000001E-3</v>
      </c>
      <c r="J14" s="22">
        <f>J4+J5+J6</f>
        <v>0.26180000000000003</v>
      </c>
      <c r="K14" s="22">
        <f>K4+K5+K6</f>
        <v>2170</v>
      </c>
      <c r="L14" s="22">
        <f>L4+L5+L6</f>
        <v>105</v>
      </c>
      <c r="M14" s="22">
        <f>M4+M5+M6</f>
        <v>78</v>
      </c>
      <c r="N14" s="22">
        <f>N4+N5+N6</f>
        <v>2078.5</v>
      </c>
      <c r="O14" s="22" t="s">
        <v>1</v>
      </c>
      <c r="P14" s="22">
        <f>SQRT((K14+(L14+M14)/2))</f>
        <v>47.555231047698634</v>
      </c>
      <c r="Q14" s="22">
        <f>N14/G14</f>
        <v>1.5100622381517448</v>
      </c>
      <c r="R14" s="22">
        <f>(Q14/H14/J14)</f>
        <v>4.727868345726761</v>
      </c>
      <c r="S14" s="22" t="s">
        <v>1</v>
      </c>
      <c r="T14" s="22">
        <f>P14/N14*R14</f>
        <v>0.10817169667747743</v>
      </c>
      <c r="U14" s="22">
        <f>R14/60*1000</f>
        <v>78.797805762112674</v>
      </c>
      <c r="V14" s="22" t="s">
        <v>1</v>
      </c>
      <c r="W14" s="22">
        <f>T14/R14*U14</f>
        <v>1.8028616112912903</v>
      </c>
      <c r="X14" s="22"/>
    </row>
    <row r="15" spans="1:25" s="31" customFormat="1" x14ac:dyDescent="0.25">
      <c r="B15" s="31" t="s">
        <v>44</v>
      </c>
      <c r="G15" s="31">
        <f>G14</f>
        <v>1376.4333333333334</v>
      </c>
      <c r="H15" s="31">
        <f>H14</f>
        <v>1.22</v>
      </c>
      <c r="I15" s="31">
        <v>5.0000000000000001E-3</v>
      </c>
      <c r="J15" s="31">
        <f>J9+J10</f>
        <v>0.215</v>
      </c>
      <c r="K15" s="31">
        <f>K9+K10</f>
        <v>1504</v>
      </c>
      <c r="L15" s="31">
        <f>L9+L10</f>
        <v>86</v>
      </c>
      <c r="M15" s="31">
        <f>M9+M10</f>
        <v>77</v>
      </c>
      <c r="N15" s="31">
        <f>N9+N10</f>
        <v>1422.5</v>
      </c>
      <c r="O15" s="31" t="s">
        <v>1</v>
      </c>
      <c r="P15" s="31">
        <f>SQRT((K15+(L15+M15)/2))</f>
        <v>39.818337484129096</v>
      </c>
      <c r="Q15" s="31">
        <f>N15/G15</f>
        <v>1.0334681423001477</v>
      </c>
      <c r="R15" s="31">
        <f>(Q15/H15/J15)</f>
        <v>3.9400234170802433</v>
      </c>
      <c r="S15" s="31" t="s">
        <v>1</v>
      </c>
      <c r="T15" s="31">
        <f>P15/N15*R15</f>
        <v>0.1102883529818437</v>
      </c>
      <c r="U15" s="31">
        <f>R15/60*1000</f>
        <v>65.667056951337386</v>
      </c>
      <c r="V15" s="31" t="s">
        <v>1</v>
      </c>
      <c r="W15" s="31">
        <f>T15/R15*U15</f>
        <v>1.8381392163640615</v>
      </c>
      <c r="X15" s="31">
        <v>3225</v>
      </c>
    </row>
    <row r="16" spans="1:25" s="33" customFormat="1" x14ac:dyDescent="0.25">
      <c r="B16" s="33" t="s">
        <v>46</v>
      </c>
      <c r="G16" s="33">
        <f>G10</f>
        <v>1376.4333333333334</v>
      </c>
      <c r="H16" s="33">
        <f>H10</f>
        <v>1.22</v>
      </c>
      <c r="I16" s="33">
        <v>5.0000000000000001E-3</v>
      </c>
      <c r="J16" s="33">
        <f>J11+J12+J13</f>
        <v>8.2000000000000003E-2</v>
      </c>
      <c r="K16" s="33">
        <f>K11+K12+K13</f>
        <v>590</v>
      </c>
      <c r="L16" s="33">
        <f>L11+L12+L13</f>
        <v>57</v>
      </c>
      <c r="M16" s="33">
        <f t="shared" ref="M16" si="10">M11+M12+M13</f>
        <v>63</v>
      </c>
      <c r="N16" s="33">
        <f>N11+N12+N13</f>
        <v>530</v>
      </c>
      <c r="O16" s="33" t="s">
        <v>1</v>
      </c>
      <c r="P16" s="33">
        <f t="shared" si="1"/>
        <v>25.495097567963924</v>
      </c>
      <c r="Q16" s="33">
        <f t="shared" si="2"/>
        <v>0.38505315670936963</v>
      </c>
      <c r="R16" s="33">
        <f>(Q16/H16/J16)</f>
        <v>3.8489919703055735</v>
      </c>
      <c r="S16" s="33" t="s">
        <v>1</v>
      </c>
      <c r="T16" s="33">
        <f t="shared" si="7"/>
        <v>0.18515174683254773</v>
      </c>
      <c r="U16" s="33">
        <f t="shared" si="8"/>
        <v>64.14986617175957</v>
      </c>
      <c r="V16" s="33" t="s">
        <v>1</v>
      </c>
      <c r="W16" s="33">
        <f t="shared" si="9"/>
        <v>3.0858624472091294</v>
      </c>
      <c r="X16" s="33">
        <v>3225</v>
      </c>
    </row>
    <row r="18" spans="1:7" x14ac:dyDescent="0.25">
      <c r="A18" t="s">
        <v>247</v>
      </c>
      <c r="B18" t="s">
        <v>248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>
        <v>467</v>
      </c>
      <c r="D21">
        <v>108</v>
      </c>
      <c r="E21">
        <v>85</v>
      </c>
      <c r="F21">
        <v>380</v>
      </c>
      <c r="G21">
        <v>21.61</v>
      </c>
    </row>
    <row r="22" spans="1:7" x14ac:dyDescent="0.25">
      <c r="A22" t="s">
        <v>61</v>
      </c>
      <c r="B22" t="s">
        <v>62</v>
      </c>
      <c r="C22">
        <v>101</v>
      </c>
      <c r="D22">
        <v>66</v>
      </c>
      <c r="E22">
        <v>66</v>
      </c>
      <c r="F22">
        <v>42</v>
      </c>
      <c r="G22">
        <v>10.050000000000001</v>
      </c>
    </row>
    <row r="23" spans="1:7" x14ac:dyDescent="0.25">
      <c r="A23" t="s">
        <v>63</v>
      </c>
      <c r="B23" t="s">
        <v>64</v>
      </c>
      <c r="C23">
        <v>662</v>
      </c>
      <c r="D23">
        <v>41</v>
      </c>
      <c r="E23">
        <v>30</v>
      </c>
      <c r="F23">
        <v>629</v>
      </c>
      <c r="G23">
        <v>25.73</v>
      </c>
    </row>
    <row r="24" spans="1:7" x14ac:dyDescent="0.25">
      <c r="A24" t="s">
        <v>63</v>
      </c>
      <c r="B24" t="s">
        <v>233</v>
      </c>
      <c r="C24" t="s">
        <v>249</v>
      </c>
      <c r="D24">
        <v>41</v>
      </c>
      <c r="E24">
        <v>30</v>
      </c>
      <c r="F24" t="s">
        <v>250</v>
      </c>
      <c r="G24">
        <v>33.57</v>
      </c>
    </row>
    <row r="25" spans="1:7" x14ac:dyDescent="0.25">
      <c r="A25" t="s">
        <v>66</v>
      </c>
      <c r="B25" t="s">
        <v>251</v>
      </c>
      <c r="C25">
        <v>381</v>
      </c>
      <c r="D25">
        <v>23</v>
      </c>
      <c r="E25">
        <v>18</v>
      </c>
      <c r="F25">
        <v>361</v>
      </c>
      <c r="G25">
        <v>19.52</v>
      </c>
    </row>
    <row r="26" spans="1:7" x14ac:dyDescent="0.25">
      <c r="A26" t="s">
        <v>68</v>
      </c>
      <c r="B26" t="s">
        <v>69</v>
      </c>
      <c r="C26">
        <v>203</v>
      </c>
      <c r="D26">
        <v>24</v>
      </c>
      <c r="E26">
        <v>22</v>
      </c>
      <c r="F26">
        <v>181</v>
      </c>
      <c r="G26">
        <v>14.25</v>
      </c>
    </row>
    <row r="27" spans="1:7" x14ac:dyDescent="0.25">
      <c r="A27" t="s">
        <v>68</v>
      </c>
      <c r="B27" t="s">
        <v>122</v>
      </c>
      <c r="C27" t="s">
        <v>252</v>
      </c>
      <c r="D27">
        <v>13</v>
      </c>
      <c r="E27">
        <v>17</v>
      </c>
      <c r="F27" t="s">
        <v>253</v>
      </c>
      <c r="G27">
        <v>38.56</v>
      </c>
    </row>
    <row r="28" spans="1:7" x14ac:dyDescent="0.25">
      <c r="A28" t="s">
        <v>68</v>
      </c>
      <c r="B28" t="s">
        <v>71</v>
      </c>
      <c r="C28">
        <v>78</v>
      </c>
      <c r="D28">
        <v>21</v>
      </c>
      <c r="E28">
        <v>22</v>
      </c>
      <c r="F28">
        <v>57</v>
      </c>
      <c r="G28">
        <v>8.83</v>
      </c>
    </row>
    <row r="29" spans="1:7" x14ac:dyDescent="0.25">
      <c r="A29" t="s">
        <v>68</v>
      </c>
      <c r="B29">
        <v>1764</v>
      </c>
      <c r="C29">
        <v>5</v>
      </c>
      <c r="D29">
        <v>73</v>
      </c>
      <c r="E29">
        <v>5</v>
      </c>
      <c r="F29">
        <v>-32</v>
      </c>
      <c r="G29">
        <v>2.2400000000000002</v>
      </c>
    </row>
    <row r="30" spans="1:7" x14ac:dyDescent="0.25">
      <c r="A30" t="s">
        <v>68</v>
      </c>
      <c r="B30" t="s">
        <v>72</v>
      </c>
      <c r="C30">
        <v>291</v>
      </c>
      <c r="D30">
        <v>107</v>
      </c>
      <c r="E30">
        <v>108</v>
      </c>
      <c r="F30">
        <v>194</v>
      </c>
      <c r="G30">
        <v>17.059999999999999</v>
      </c>
    </row>
    <row r="31" spans="1:7" x14ac:dyDescent="0.25">
      <c r="A31" t="s">
        <v>68</v>
      </c>
      <c r="B31" t="s">
        <v>73</v>
      </c>
      <c r="C31">
        <v>388</v>
      </c>
      <c r="D31">
        <v>57</v>
      </c>
      <c r="E31">
        <v>57</v>
      </c>
      <c r="F31">
        <v>337</v>
      </c>
      <c r="G31">
        <v>19.7</v>
      </c>
    </row>
    <row r="32" spans="1:7" x14ac:dyDescent="0.25">
      <c r="A32" t="s">
        <v>68</v>
      </c>
      <c r="B32" t="s">
        <v>74</v>
      </c>
      <c r="C32" t="s">
        <v>254</v>
      </c>
      <c r="D32">
        <v>64</v>
      </c>
      <c r="E32">
        <v>46</v>
      </c>
      <c r="F32" t="s">
        <v>255</v>
      </c>
      <c r="G32">
        <v>36.21</v>
      </c>
    </row>
    <row r="33" spans="1:7" x14ac:dyDescent="0.25">
      <c r="A33" t="s">
        <v>68</v>
      </c>
      <c r="B33" t="s">
        <v>75</v>
      </c>
      <c r="C33">
        <v>193</v>
      </c>
      <c r="D33">
        <v>22</v>
      </c>
      <c r="E33">
        <v>31</v>
      </c>
      <c r="F33">
        <v>168</v>
      </c>
      <c r="G33">
        <v>13.89</v>
      </c>
    </row>
    <row r="34" spans="1:7" x14ac:dyDescent="0.25">
      <c r="A34" t="s">
        <v>68</v>
      </c>
      <c r="B34" t="s">
        <v>256</v>
      </c>
      <c r="C34">
        <v>225</v>
      </c>
      <c r="D34">
        <v>20</v>
      </c>
      <c r="E34">
        <v>21</v>
      </c>
      <c r="F34">
        <v>206</v>
      </c>
      <c r="G34">
        <v>15</v>
      </c>
    </row>
    <row r="35" spans="1:7" x14ac:dyDescent="0.25">
      <c r="A35" t="s">
        <v>68</v>
      </c>
      <c r="B35" t="s">
        <v>257</v>
      </c>
      <c r="C35">
        <v>221</v>
      </c>
      <c r="D35">
        <v>20</v>
      </c>
      <c r="E35">
        <v>24</v>
      </c>
      <c r="F35">
        <v>200</v>
      </c>
      <c r="G35">
        <v>14.87</v>
      </c>
    </row>
    <row r="36" spans="1:7" x14ac:dyDescent="0.25">
      <c r="A36" t="s">
        <v>68</v>
      </c>
      <c r="B36" t="s">
        <v>258</v>
      </c>
      <c r="C36">
        <v>144</v>
      </c>
      <c r="D36">
        <v>17</v>
      </c>
      <c r="E36">
        <v>18</v>
      </c>
      <c r="F36">
        <v>127</v>
      </c>
      <c r="G36"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C161C-B88D-4320-9622-8F2A17786126}">
  <dimension ref="A1:Y36"/>
  <sheetViews>
    <sheetView workbookViewId="0">
      <selection activeCell="H3" sqref="H3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258237/60</f>
        <v>4303.95</v>
      </c>
      <c r="H2" s="20">
        <v>1.2</v>
      </c>
      <c r="I2" s="20">
        <v>0</v>
      </c>
      <c r="J2" s="20">
        <v>2.1299999999999999E-2</v>
      </c>
      <c r="K2" s="20">
        <v>1516</v>
      </c>
      <c r="L2" s="20">
        <v>323</v>
      </c>
      <c r="M2" s="20">
        <v>295</v>
      </c>
      <c r="N2" s="20">
        <f t="shared" ref="N2:N13" si="0">K2-(L2+M2)/2</f>
        <v>1207</v>
      </c>
      <c r="O2" s="20" t="s">
        <v>1</v>
      </c>
      <c r="P2" s="20">
        <f t="shared" ref="P2:P16" si="1">SQRT((K2+(L2+M2)/2))</f>
        <v>42.720018726587654</v>
      </c>
      <c r="Q2" s="20">
        <f t="shared" ref="Q2:Q16" si="2">N2/G2</f>
        <v>0.28044006087431317</v>
      </c>
      <c r="R2" s="20">
        <f>(Q2/H2/J2)</f>
        <v>10.97183336753964</v>
      </c>
      <c r="S2" s="20" t="s">
        <v>1</v>
      </c>
      <c r="T2" s="20">
        <f>P2/N2*R2</f>
        <v>0.38833216812451754</v>
      </c>
      <c r="U2" s="20">
        <f>R2/60*1000</f>
        <v>182.86388945899398</v>
      </c>
      <c r="V2" s="20" t="s">
        <v>1</v>
      </c>
      <c r="W2" s="20">
        <f>T2/R2*U2</f>
        <v>6.4722028020752917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4303.95</v>
      </c>
      <c r="H3" s="21">
        <f>H2</f>
        <v>1.2</v>
      </c>
      <c r="I3" s="21">
        <v>0</v>
      </c>
      <c r="J3" s="21">
        <v>0.26</v>
      </c>
      <c r="K3" s="21">
        <v>287</v>
      </c>
      <c r="L3" s="21">
        <v>257</v>
      </c>
      <c r="M3" s="21">
        <v>257</v>
      </c>
      <c r="N3" s="21">
        <f t="shared" si="0"/>
        <v>30</v>
      </c>
      <c r="O3" s="21" t="s">
        <v>1</v>
      </c>
      <c r="P3" s="21">
        <f t="shared" si="1"/>
        <v>23.323807579381203</v>
      </c>
      <c r="Q3" s="21">
        <f t="shared" si="2"/>
        <v>6.9703411982016527E-3</v>
      </c>
      <c r="R3" s="21">
        <f>Q3/H3/J3</f>
        <v>2.2340837173723246E-2</v>
      </c>
      <c r="S3" s="21" t="s">
        <v>1</v>
      </c>
      <c r="T3" s="21">
        <f>P3/N3*R3</f>
        <v>1.7369112913406919E-2</v>
      </c>
      <c r="U3" s="21">
        <f>R3/60*1000</f>
        <v>0.37234728622872076</v>
      </c>
      <c r="V3" s="21" t="s">
        <v>1</v>
      </c>
      <c r="W3" s="21">
        <f>T3/R3*U3</f>
        <v>0.28948521522344861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4303.95</v>
      </c>
      <c r="H4" s="19">
        <f>H2</f>
        <v>1.2</v>
      </c>
      <c r="I4" s="19"/>
      <c r="J4" s="19">
        <v>8.1000000000000003E-2</v>
      </c>
      <c r="K4" s="19">
        <v>2160</v>
      </c>
      <c r="L4" s="19">
        <v>99</v>
      </c>
      <c r="M4" s="19">
        <v>88</v>
      </c>
      <c r="N4" s="19">
        <f t="shared" si="0"/>
        <v>2066.5</v>
      </c>
      <c r="O4" s="19" t="s">
        <v>1</v>
      </c>
      <c r="P4" s="19">
        <f t="shared" si="1"/>
        <v>47.471043805671684</v>
      </c>
      <c r="Q4" s="19">
        <f t="shared" si="2"/>
        <v>0.48014033620279051</v>
      </c>
      <c r="R4" s="19">
        <f>(Q4/H4/J4)</f>
        <v>4.9397153930328246</v>
      </c>
      <c r="S4" s="19" t="s">
        <v>1</v>
      </c>
      <c r="T4" s="19">
        <f t="shared" ref="T4:T6" si="3">P4/N4*R4</f>
        <v>0.11347372165991385</v>
      </c>
      <c r="U4" s="19">
        <f t="shared" ref="U4:U6" si="4">R4/60*1000</f>
        <v>82.328589883880412</v>
      </c>
      <c r="V4" s="19" t="s">
        <v>1</v>
      </c>
      <c r="W4" s="19">
        <f t="shared" ref="W4:W6" si="5">T4/R4*U4</f>
        <v>1.8912286943318974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4303.95</v>
      </c>
      <c r="H5" s="19">
        <f>H2</f>
        <v>1.2</v>
      </c>
      <c r="I5" s="19">
        <v>2E-3</v>
      </c>
      <c r="J5" s="19">
        <v>0.13600000000000001</v>
      </c>
      <c r="K5" s="19">
        <v>3693</v>
      </c>
      <c r="L5" s="19">
        <v>112</v>
      </c>
      <c r="M5" s="19">
        <v>76</v>
      </c>
      <c r="N5" s="19">
        <f t="shared" si="0"/>
        <v>3599</v>
      </c>
      <c r="O5" s="19" t="s">
        <v>1</v>
      </c>
      <c r="P5" s="19">
        <f t="shared" si="1"/>
        <v>61.538605769061746</v>
      </c>
      <c r="Q5" s="19">
        <f t="shared" si="2"/>
        <v>0.8362085990775916</v>
      </c>
      <c r="R5" s="19">
        <f>(Q5/H5/J5)</f>
        <v>5.1238272002303411</v>
      </c>
      <c r="S5" s="19" t="s">
        <v>1</v>
      </c>
      <c r="T5" s="19">
        <f t="shared" si="3"/>
        <v>8.7611331509800036E-2</v>
      </c>
      <c r="U5" s="19">
        <f t="shared" si="4"/>
        <v>85.397120003839021</v>
      </c>
      <c r="V5" s="19" t="s">
        <v>1</v>
      </c>
      <c r="W5" s="19">
        <f t="shared" si="5"/>
        <v>1.4601888584966674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4303.95</v>
      </c>
      <c r="H6" s="19">
        <f>H2</f>
        <v>1.2</v>
      </c>
      <c r="I6" s="19">
        <v>2E-3</v>
      </c>
      <c r="J6" s="19">
        <v>4.48E-2</v>
      </c>
      <c r="K6" s="19">
        <v>1229</v>
      </c>
      <c r="L6" s="19">
        <v>76</v>
      </c>
      <c r="M6" s="19">
        <v>68</v>
      </c>
      <c r="N6" s="19">
        <f t="shared" si="0"/>
        <v>1157</v>
      </c>
      <c r="O6" s="19" t="s">
        <v>1</v>
      </c>
      <c r="P6" s="19">
        <f t="shared" si="1"/>
        <v>36.069377593742864</v>
      </c>
      <c r="Q6" s="19">
        <f t="shared" si="2"/>
        <v>0.26882282554397707</v>
      </c>
      <c r="R6" s="19">
        <f>(Q6/H6/J6)</f>
        <v>5.0004245822912408</v>
      </c>
      <c r="S6" s="19" t="s">
        <v>1</v>
      </c>
      <c r="T6" s="19">
        <f t="shared" si="3"/>
        <v>0.15588781537398158</v>
      </c>
      <c r="U6" s="19">
        <f t="shared" si="4"/>
        <v>83.340409704854011</v>
      </c>
      <c r="V6" s="19" t="s">
        <v>1</v>
      </c>
      <c r="W6" s="19">
        <f t="shared" si="5"/>
        <v>2.5981302562330262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4303.95</v>
      </c>
      <c r="H7" s="23">
        <f>H2</f>
        <v>1.2</v>
      </c>
      <c r="I7" s="23">
        <v>1E-3</v>
      </c>
      <c r="J7" s="23">
        <v>0.19</v>
      </c>
      <c r="K7" s="23">
        <v>731</v>
      </c>
      <c r="L7" s="23">
        <v>92</v>
      </c>
      <c r="M7" s="23">
        <v>90</v>
      </c>
      <c r="N7" s="23">
        <f t="shared" si="0"/>
        <v>640</v>
      </c>
      <c r="O7" s="23" t="s">
        <v>1</v>
      </c>
      <c r="P7" s="23">
        <f t="shared" si="1"/>
        <v>28.670542373662901</v>
      </c>
      <c r="Q7" s="23">
        <f t="shared" si="2"/>
        <v>0.14870061222830191</v>
      </c>
      <c r="R7" s="23">
        <f>Q7/H7/J7</f>
        <v>0.65219566766799086</v>
      </c>
      <c r="S7" s="23" t="s">
        <v>1</v>
      </c>
      <c r="T7" s="23">
        <f>P7/N7*R7</f>
        <v>2.9216880509053907E-2</v>
      </c>
      <c r="U7" s="23">
        <f>R7/60*1000</f>
        <v>10.869927794466514</v>
      </c>
      <c r="V7" s="23" t="s">
        <v>1</v>
      </c>
      <c r="W7" s="23">
        <f>T7/R7*U7</f>
        <v>0.48694800848423175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4303.95</v>
      </c>
      <c r="H8" s="25">
        <f>H2</f>
        <v>1.2</v>
      </c>
      <c r="I8" s="25">
        <v>4.0000000000000001E-3</v>
      </c>
      <c r="J8" s="25">
        <v>1.2500000000000001E-2</v>
      </c>
      <c r="K8" s="25">
        <v>4224</v>
      </c>
      <c r="L8" s="25">
        <v>43</v>
      </c>
      <c r="M8" s="25">
        <v>41</v>
      </c>
      <c r="N8" s="25">
        <f t="shared" si="0"/>
        <v>4182</v>
      </c>
      <c r="O8" s="25" t="s">
        <v>1</v>
      </c>
      <c r="P8" s="25">
        <f t="shared" si="1"/>
        <v>65.31462317123173</v>
      </c>
      <c r="Q8" s="25">
        <f t="shared" si="2"/>
        <v>0.97166556302931029</v>
      </c>
      <c r="R8" s="25">
        <f>Q8/H8/J8</f>
        <v>64.777704201954023</v>
      </c>
      <c r="S8" s="25" t="s">
        <v>1</v>
      </c>
      <c r="T8" s="25">
        <f>P8/N8*R8</f>
        <v>1.0117004638565616</v>
      </c>
      <c r="U8" s="25">
        <f>R8/60*1000</f>
        <v>1079.6284033659006</v>
      </c>
      <c r="V8" s="25" t="s">
        <v>1</v>
      </c>
      <c r="W8" s="25">
        <f>T8/R8*U8</f>
        <v>16.861674397609363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4303.95</v>
      </c>
      <c r="H9" s="30">
        <f>H2</f>
        <v>1.2</v>
      </c>
      <c r="J9" s="30">
        <v>0.19</v>
      </c>
      <c r="K9" s="30">
        <v>4214</v>
      </c>
      <c r="L9" s="30">
        <v>176</v>
      </c>
      <c r="M9" s="30">
        <v>174</v>
      </c>
      <c r="N9" s="30">
        <f t="shared" si="0"/>
        <v>4039</v>
      </c>
      <c r="P9" s="30">
        <f t="shared" si="1"/>
        <v>66.249528300207544</v>
      </c>
      <c r="Q9" s="30">
        <f t="shared" si="2"/>
        <v>0.9384402699845491</v>
      </c>
      <c r="R9" s="30">
        <f t="shared" ref="R9:R13" si="6">Q9/H9/J9</f>
        <v>4.1159660964234615</v>
      </c>
      <c r="S9" s="30" t="s">
        <v>1</v>
      </c>
      <c r="T9" s="30">
        <f t="shared" ref="T9:T16" si="7">P9/N9*R9</f>
        <v>6.7511961472567689E-2</v>
      </c>
      <c r="U9" s="30">
        <f t="shared" ref="U9:U16" si="8">R9/60*1000</f>
        <v>68.599434940391035</v>
      </c>
      <c r="V9" s="30" t="s">
        <v>1</v>
      </c>
      <c r="W9" s="30">
        <f t="shared" ref="W9:W16" si="9">T9/R9*U9</f>
        <v>1.1251993578761283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4303.95</v>
      </c>
      <c r="H10" s="30">
        <f>H2</f>
        <v>1.2</v>
      </c>
      <c r="J10" s="30">
        <v>2.5000000000000001E-2</v>
      </c>
      <c r="K10" s="30">
        <v>510</v>
      </c>
      <c r="L10" s="30">
        <v>87</v>
      </c>
      <c r="M10" s="30">
        <v>64</v>
      </c>
      <c r="N10" s="30">
        <f t="shared" si="0"/>
        <v>434.5</v>
      </c>
      <c r="P10" s="30">
        <f t="shared" si="1"/>
        <v>24.197107265125723</v>
      </c>
      <c r="Q10" s="30">
        <f t="shared" si="2"/>
        <v>0.1009537750206206</v>
      </c>
      <c r="R10" s="30">
        <f t="shared" si="6"/>
        <v>3.3651258340206867</v>
      </c>
      <c r="S10" s="30" t="s">
        <v>1</v>
      </c>
      <c r="T10" s="30">
        <f t="shared" si="7"/>
        <v>0.18740232627490039</v>
      </c>
      <c r="U10" s="30">
        <f t="shared" si="8"/>
        <v>56.085430567011443</v>
      </c>
      <c r="V10" s="30" t="s">
        <v>1</v>
      </c>
      <c r="W10" s="30">
        <f t="shared" si="9"/>
        <v>3.1233721045816734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4303.95</v>
      </c>
      <c r="H11" s="32">
        <f>H2</f>
        <v>1.2</v>
      </c>
      <c r="J11" s="32">
        <v>3.2000000000000001E-2</v>
      </c>
      <c r="K11" s="32">
        <v>670</v>
      </c>
      <c r="L11" s="32">
        <v>86</v>
      </c>
      <c r="M11" s="32">
        <v>90</v>
      </c>
      <c r="N11" s="32">
        <f t="shared" si="0"/>
        <v>582</v>
      </c>
      <c r="P11" s="32">
        <f t="shared" si="1"/>
        <v>27.531799795872409</v>
      </c>
      <c r="Q11" s="32">
        <f t="shared" si="2"/>
        <v>0.13522461924511206</v>
      </c>
      <c r="R11" s="32">
        <f t="shared" si="6"/>
        <v>3.5214744595081267</v>
      </c>
      <c r="S11" s="32" t="s">
        <v>1</v>
      </c>
      <c r="T11" s="32">
        <f t="shared" si="7"/>
        <v>0.16658510275851504</v>
      </c>
      <c r="U11" s="32">
        <f t="shared" si="8"/>
        <v>58.691240991802111</v>
      </c>
      <c r="V11" s="32" t="s">
        <v>1</v>
      </c>
      <c r="W11" s="32">
        <f t="shared" si="9"/>
        <v>2.7764183793085837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4303.95</v>
      </c>
      <c r="H12" s="32">
        <f>H2</f>
        <v>1.2</v>
      </c>
      <c r="J12" s="32">
        <v>3.1E-2</v>
      </c>
      <c r="K12" s="32">
        <v>651</v>
      </c>
      <c r="L12" s="32">
        <v>65</v>
      </c>
      <c r="M12" s="32">
        <v>72</v>
      </c>
      <c r="N12" s="32">
        <f t="shared" si="0"/>
        <v>582.5</v>
      </c>
      <c r="P12" s="32">
        <f t="shared" si="1"/>
        <v>26.823497162003317</v>
      </c>
      <c r="Q12" s="32">
        <f t="shared" si="2"/>
        <v>0.13534079159841542</v>
      </c>
      <c r="R12" s="32">
        <f t="shared" si="6"/>
        <v>3.6381933225380489</v>
      </c>
      <c r="S12" s="32" t="s">
        <v>1</v>
      </c>
      <c r="T12" s="32">
        <f t="shared" si="7"/>
        <v>0.16753488113634124</v>
      </c>
      <c r="U12" s="32">
        <f t="shared" si="8"/>
        <v>60.636555375634153</v>
      </c>
      <c r="V12" s="32" t="s">
        <v>1</v>
      </c>
      <c r="W12" s="32">
        <f t="shared" si="9"/>
        <v>2.7922480189390209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4303.95</v>
      </c>
      <c r="H13" s="32">
        <f>H2</f>
        <v>1.2</v>
      </c>
      <c r="J13" s="32">
        <v>1.9E-2</v>
      </c>
      <c r="K13" s="32">
        <v>429</v>
      </c>
      <c r="L13" s="32">
        <v>55</v>
      </c>
      <c r="M13" s="32">
        <v>53</v>
      </c>
      <c r="N13" s="32">
        <f t="shared" si="0"/>
        <v>375</v>
      </c>
      <c r="P13" s="32">
        <f t="shared" si="1"/>
        <v>21.977260975835911</v>
      </c>
      <c r="Q13" s="32">
        <f t="shared" si="2"/>
        <v>8.712926497752066E-2</v>
      </c>
      <c r="R13" s="32">
        <f t="shared" si="6"/>
        <v>3.8214589902421343</v>
      </c>
      <c r="S13" s="32" t="s">
        <v>1</v>
      </c>
      <c r="T13" s="32">
        <f t="shared" si="7"/>
        <v>0.22396053743201538</v>
      </c>
      <c r="U13" s="32">
        <f t="shared" si="8"/>
        <v>63.690983170702239</v>
      </c>
      <c r="V13" s="32" t="s">
        <v>1</v>
      </c>
      <c r="W13" s="32">
        <f t="shared" si="9"/>
        <v>3.732675623866923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4303.95</v>
      </c>
      <c r="H14" s="22">
        <f>H2</f>
        <v>1.2</v>
      </c>
      <c r="I14" s="22">
        <v>5.0000000000000001E-3</v>
      </c>
      <c r="J14" s="22">
        <f>J4+J5+J6</f>
        <v>0.26180000000000003</v>
      </c>
      <c r="K14" s="22">
        <f>K4+K5+K6</f>
        <v>7082</v>
      </c>
      <c r="L14" s="22">
        <f>L4+L5+L6</f>
        <v>287</v>
      </c>
      <c r="M14" s="22">
        <f>M4+M5+M6</f>
        <v>232</v>
      </c>
      <c r="N14" s="22">
        <f>N4+N5+N6</f>
        <v>6822.5</v>
      </c>
      <c r="O14" s="22" t="s">
        <v>1</v>
      </c>
      <c r="P14" s="22">
        <f>SQRT((K14+(L14+M14)/2))</f>
        <v>85.682553650086788</v>
      </c>
      <c r="Q14" s="22">
        <f>N14/G14</f>
        <v>1.5851717608243592</v>
      </c>
      <c r="R14" s="22">
        <f>(Q14/H14/J14)</f>
        <v>5.0457466285471062</v>
      </c>
      <c r="S14" s="22" t="s">
        <v>1</v>
      </c>
      <c r="T14" s="22">
        <f>P14/N14*R14</f>
        <v>6.3368626779806814E-2</v>
      </c>
      <c r="U14" s="22">
        <f>R14/60*1000</f>
        <v>84.095777142451766</v>
      </c>
      <c r="V14" s="22" t="s">
        <v>1</v>
      </c>
      <c r="W14" s="22">
        <f>T14/R14*U14</f>
        <v>1.056143779663447</v>
      </c>
      <c r="X14" s="22"/>
    </row>
    <row r="15" spans="1:25" s="31" customFormat="1" x14ac:dyDescent="0.25">
      <c r="B15" s="31" t="s">
        <v>44</v>
      </c>
      <c r="G15" s="31">
        <f>G14</f>
        <v>4303.95</v>
      </c>
      <c r="H15" s="31">
        <f>H14</f>
        <v>1.2</v>
      </c>
      <c r="I15" s="31">
        <v>5.0000000000000001E-3</v>
      </c>
      <c r="J15" s="31">
        <f>J9+J10</f>
        <v>0.215</v>
      </c>
      <c r="K15" s="31">
        <f>K9+K10</f>
        <v>4724</v>
      </c>
      <c r="L15" s="31">
        <f>L9+L10</f>
        <v>263</v>
      </c>
      <c r="M15" s="31">
        <f>M9+M10</f>
        <v>238</v>
      </c>
      <c r="N15" s="31">
        <f>N9+N10</f>
        <v>4473.5</v>
      </c>
      <c r="O15" s="31" t="s">
        <v>1</v>
      </c>
      <c r="P15" s="31">
        <f>SQRT((K15+(L15+M15)/2))</f>
        <v>70.530135403244472</v>
      </c>
      <c r="Q15" s="31">
        <f>N15/G15</f>
        <v>1.0393940450051697</v>
      </c>
      <c r="R15" s="31">
        <f>(Q15/H15/J15)</f>
        <v>4.0286590891673244</v>
      </c>
      <c r="S15" s="31" t="s">
        <v>1</v>
      </c>
      <c r="T15" s="31">
        <f>P15/N15*R15</f>
        <v>6.3516680686818594E-2</v>
      </c>
      <c r="U15" s="31">
        <f>R15/60*1000</f>
        <v>67.144318152788728</v>
      </c>
      <c r="V15" s="31" t="s">
        <v>1</v>
      </c>
      <c r="W15" s="31">
        <f>T15/R15*U15</f>
        <v>1.0586113447803096</v>
      </c>
      <c r="X15" s="31">
        <v>3225</v>
      </c>
    </row>
    <row r="16" spans="1:25" s="33" customFormat="1" x14ac:dyDescent="0.25">
      <c r="B16" s="33" t="s">
        <v>46</v>
      </c>
      <c r="G16" s="33">
        <f>G10</f>
        <v>4303.95</v>
      </c>
      <c r="H16" s="33">
        <f>H10</f>
        <v>1.2</v>
      </c>
      <c r="I16" s="33">
        <v>5.0000000000000001E-3</v>
      </c>
      <c r="J16" s="33">
        <f>J11+J12+J13</f>
        <v>8.2000000000000003E-2</v>
      </c>
      <c r="K16" s="33">
        <f>K11+K12+K13</f>
        <v>1750</v>
      </c>
      <c r="L16" s="33">
        <f>L11+L12+L13</f>
        <v>206</v>
      </c>
      <c r="M16" s="33">
        <f t="shared" ref="M16" si="10">M11+M12+M13</f>
        <v>215</v>
      </c>
      <c r="N16" s="33">
        <f>N11+N12+N13</f>
        <v>1539.5</v>
      </c>
      <c r="O16" s="33" t="s">
        <v>1</v>
      </c>
      <c r="P16" s="33">
        <f t="shared" si="1"/>
        <v>44.277533806660912</v>
      </c>
      <c r="Q16" s="33">
        <f t="shared" si="2"/>
        <v>0.35769467582104814</v>
      </c>
      <c r="R16" s="33">
        <f>(Q16/H16/J16)</f>
        <v>3.6351084941163427</v>
      </c>
      <c r="S16" s="33" t="s">
        <v>1</v>
      </c>
      <c r="T16" s="33">
        <f t="shared" si="7"/>
        <v>0.10454929473148204</v>
      </c>
      <c r="U16" s="33">
        <f t="shared" si="8"/>
        <v>60.585141568605714</v>
      </c>
      <c r="V16" s="33" t="s">
        <v>1</v>
      </c>
      <c r="W16" s="33">
        <f t="shared" si="9"/>
        <v>1.7424882455247008</v>
      </c>
      <c r="X16" s="33">
        <v>3225</v>
      </c>
    </row>
    <row r="18" spans="1:7" x14ac:dyDescent="0.25">
      <c r="A18" t="s">
        <v>259</v>
      </c>
      <c r="B18" t="s">
        <v>260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 t="s">
        <v>261</v>
      </c>
      <c r="D21">
        <v>323</v>
      </c>
      <c r="E21">
        <v>295</v>
      </c>
      <c r="F21" t="s">
        <v>262</v>
      </c>
      <c r="G21">
        <v>38.94</v>
      </c>
    </row>
    <row r="22" spans="1:7" x14ac:dyDescent="0.25">
      <c r="A22" t="s">
        <v>61</v>
      </c>
      <c r="B22" t="s">
        <v>62</v>
      </c>
      <c r="C22">
        <v>287</v>
      </c>
      <c r="D22">
        <v>257</v>
      </c>
      <c r="E22">
        <v>257</v>
      </c>
      <c r="F22">
        <v>58</v>
      </c>
      <c r="G22">
        <v>16.940000000000001</v>
      </c>
    </row>
    <row r="23" spans="1:7" x14ac:dyDescent="0.25">
      <c r="A23" t="s">
        <v>63</v>
      </c>
      <c r="B23" t="s">
        <v>64</v>
      </c>
      <c r="C23" t="s">
        <v>263</v>
      </c>
      <c r="D23">
        <v>99</v>
      </c>
      <c r="E23">
        <v>88</v>
      </c>
      <c r="F23" t="s">
        <v>264</v>
      </c>
      <c r="G23">
        <v>46.48</v>
      </c>
    </row>
    <row r="24" spans="1:7" x14ac:dyDescent="0.25">
      <c r="A24" t="s">
        <v>63</v>
      </c>
      <c r="B24" t="s">
        <v>65</v>
      </c>
      <c r="C24" t="s">
        <v>265</v>
      </c>
      <c r="D24">
        <v>112</v>
      </c>
      <c r="E24">
        <v>76</v>
      </c>
      <c r="F24" t="s">
        <v>266</v>
      </c>
      <c r="G24">
        <v>60.77</v>
      </c>
    </row>
    <row r="25" spans="1:7" x14ac:dyDescent="0.25">
      <c r="A25" t="s">
        <v>66</v>
      </c>
      <c r="B25" t="s">
        <v>67</v>
      </c>
      <c r="C25" t="s">
        <v>267</v>
      </c>
      <c r="D25">
        <v>76</v>
      </c>
      <c r="E25">
        <v>68</v>
      </c>
      <c r="F25" t="s">
        <v>109</v>
      </c>
      <c r="G25">
        <v>35.06</v>
      </c>
    </row>
    <row r="26" spans="1:7" x14ac:dyDescent="0.25">
      <c r="A26" t="s">
        <v>68</v>
      </c>
      <c r="B26" t="s">
        <v>69</v>
      </c>
      <c r="C26">
        <v>731</v>
      </c>
      <c r="D26">
        <v>92</v>
      </c>
      <c r="E26">
        <v>90</v>
      </c>
      <c r="F26">
        <v>644</v>
      </c>
      <c r="G26">
        <v>27.04</v>
      </c>
    </row>
    <row r="27" spans="1:7" x14ac:dyDescent="0.25">
      <c r="A27" t="s">
        <v>68</v>
      </c>
      <c r="B27" t="s">
        <v>122</v>
      </c>
      <c r="C27" t="s">
        <v>268</v>
      </c>
      <c r="D27">
        <v>43</v>
      </c>
      <c r="E27">
        <v>41</v>
      </c>
      <c r="F27" t="s">
        <v>269</v>
      </c>
      <c r="G27">
        <v>64.989999999999995</v>
      </c>
    </row>
    <row r="28" spans="1:7" x14ac:dyDescent="0.25">
      <c r="A28" t="s">
        <v>68</v>
      </c>
      <c r="B28" t="s">
        <v>71</v>
      </c>
      <c r="C28">
        <v>296</v>
      </c>
      <c r="D28">
        <v>75</v>
      </c>
      <c r="E28">
        <v>74</v>
      </c>
      <c r="F28">
        <v>225</v>
      </c>
      <c r="G28">
        <v>17.2</v>
      </c>
    </row>
    <row r="29" spans="1:7" x14ac:dyDescent="0.25">
      <c r="A29" t="s">
        <v>68</v>
      </c>
      <c r="B29">
        <v>1764</v>
      </c>
      <c r="C29">
        <v>17</v>
      </c>
      <c r="D29">
        <v>213</v>
      </c>
      <c r="E29">
        <v>10</v>
      </c>
      <c r="F29">
        <v>-90</v>
      </c>
      <c r="G29">
        <v>4.12</v>
      </c>
    </row>
    <row r="30" spans="1:7" x14ac:dyDescent="0.25">
      <c r="A30" t="s">
        <v>68</v>
      </c>
      <c r="B30" t="s">
        <v>72</v>
      </c>
      <c r="C30">
        <v>869</v>
      </c>
      <c r="D30">
        <v>400</v>
      </c>
      <c r="E30">
        <v>402</v>
      </c>
      <c r="F30">
        <v>508</v>
      </c>
      <c r="G30">
        <v>29.48</v>
      </c>
    </row>
    <row r="31" spans="1:7" x14ac:dyDescent="0.25">
      <c r="A31" t="s">
        <v>68</v>
      </c>
      <c r="B31" t="s">
        <v>73</v>
      </c>
      <c r="C31" t="s">
        <v>270</v>
      </c>
      <c r="D31">
        <v>179</v>
      </c>
      <c r="E31">
        <v>168</v>
      </c>
      <c r="F31" t="s">
        <v>271</v>
      </c>
      <c r="G31">
        <v>34.67</v>
      </c>
    </row>
    <row r="32" spans="1:7" x14ac:dyDescent="0.25">
      <c r="A32" t="s">
        <v>68</v>
      </c>
      <c r="B32" t="s">
        <v>74</v>
      </c>
      <c r="C32" t="s">
        <v>272</v>
      </c>
      <c r="D32">
        <v>176</v>
      </c>
      <c r="E32">
        <v>174</v>
      </c>
      <c r="F32" t="s">
        <v>273</v>
      </c>
      <c r="G32">
        <v>64.92</v>
      </c>
    </row>
    <row r="33" spans="1:7" x14ac:dyDescent="0.25">
      <c r="A33" t="s">
        <v>68</v>
      </c>
      <c r="B33" t="s">
        <v>99</v>
      </c>
      <c r="C33">
        <v>510</v>
      </c>
      <c r="D33">
        <v>87</v>
      </c>
      <c r="E33">
        <v>64</v>
      </c>
      <c r="F33">
        <v>439</v>
      </c>
      <c r="G33">
        <v>22.58</v>
      </c>
    </row>
    <row r="34" spans="1:7" x14ac:dyDescent="0.25">
      <c r="A34" t="s">
        <v>68</v>
      </c>
      <c r="B34" t="s">
        <v>76</v>
      </c>
      <c r="C34">
        <v>670</v>
      </c>
      <c r="D34">
        <v>86</v>
      </c>
      <c r="E34">
        <v>90</v>
      </c>
      <c r="F34">
        <v>590</v>
      </c>
      <c r="G34">
        <v>25.88</v>
      </c>
    </row>
    <row r="35" spans="1:7" x14ac:dyDescent="0.25">
      <c r="A35" t="s">
        <v>68</v>
      </c>
      <c r="B35" t="s">
        <v>77</v>
      </c>
      <c r="C35">
        <v>651</v>
      </c>
      <c r="D35">
        <v>65</v>
      </c>
      <c r="E35">
        <v>72</v>
      </c>
      <c r="F35">
        <v>585</v>
      </c>
      <c r="G35">
        <v>25.51</v>
      </c>
    </row>
    <row r="36" spans="1:7" x14ac:dyDescent="0.25">
      <c r="A36" t="s">
        <v>68</v>
      </c>
      <c r="B36" t="s">
        <v>78</v>
      </c>
      <c r="C36">
        <v>429</v>
      </c>
      <c r="D36">
        <v>55</v>
      </c>
      <c r="E36">
        <v>53</v>
      </c>
      <c r="F36">
        <v>377</v>
      </c>
      <c r="G36">
        <v>20.71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442C-C71D-48E0-946D-0547DB3C958F}">
  <dimension ref="A1:Y36"/>
  <sheetViews>
    <sheetView workbookViewId="0">
      <selection activeCell="H3" sqref="H3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86784/60</f>
        <v>1446.4</v>
      </c>
      <c r="H2" s="20">
        <v>1.25</v>
      </c>
      <c r="I2" s="20">
        <v>0</v>
      </c>
      <c r="J2" s="20">
        <v>2.1299999999999999E-2</v>
      </c>
      <c r="K2" s="20">
        <v>442</v>
      </c>
      <c r="L2" s="20">
        <v>106</v>
      </c>
      <c r="M2" s="20">
        <v>95</v>
      </c>
      <c r="N2" s="20">
        <f t="shared" ref="N2:N13" si="0">K2-(L2+M2)/2</f>
        <v>341.5</v>
      </c>
      <c r="O2" s="20" t="s">
        <v>1</v>
      </c>
      <c r="P2" s="20">
        <f t="shared" ref="P2:P16" si="1">SQRT((K2+(L2+M2)/2))</f>
        <v>23.291629397704231</v>
      </c>
      <c r="Q2" s="20">
        <f t="shared" ref="Q2:Q16" si="2">N2/G2</f>
        <v>0.2361034292035398</v>
      </c>
      <c r="R2" s="20">
        <f>(Q2/H2/J2)</f>
        <v>8.8677344301798993</v>
      </c>
      <c r="S2" s="20" t="s">
        <v>1</v>
      </c>
      <c r="T2" s="20">
        <f>P2/N2*R2</f>
        <v>0.60481400862375445</v>
      </c>
      <c r="U2" s="20">
        <f>R2/60*1000</f>
        <v>147.79557383633167</v>
      </c>
      <c r="V2" s="20" t="s">
        <v>1</v>
      </c>
      <c r="W2" s="20">
        <f>T2/R2*U2</f>
        <v>10.080233477062574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1446.4</v>
      </c>
      <c r="H3" s="21">
        <f>H2</f>
        <v>1.25</v>
      </c>
      <c r="I3" s="21">
        <v>0</v>
      </c>
      <c r="J3" s="21">
        <v>0.26</v>
      </c>
      <c r="K3" s="21">
        <v>93</v>
      </c>
      <c r="L3" s="21">
        <v>80</v>
      </c>
      <c r="M3" s="21">
        <v>80</v>
      </c>
      <c r="N3" s="21">
        <f t="shared" si="0"/>
        <v>13</v>
      </c>
      <c r="O3" s="21" t="s">
        <v>1</v>
      </c>
      <c r="P3" s="21">
        <f t="shared" si="1"/>
        <v>13.152946437965905</v>
      </c>
      <c r="Q3" s="21">
        <f t="shared" si="2"/>
        <v>8.9878318584070797E-3</v>
      </c>
      <c r="R3" s="21">
        <f>Q3/H3/J3</f>
        <v>2.7654867256637166E-2</v>
      </c>
      <c r="S3" s="21" t="s">
        <v>1</v>
      </c>
      <c r="T3" s="21">
        <f>P3/N3*R3</f>
        <v>2.7980229828892748E-2</v>
      </c>
      <c r="U3" s="21">
        <f>R3/60*1000</f>
        <v>0.46091445427728606</v>
      </c>
      <c r="V3" s="21" t="s">
        <v>1</v>
      </c>
      <c r="W3" s="21">
        <f>T3/R3*U3</f>
        <v>0.46633716381487911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1446.4</v>
      </c>
      <c r="H4" s="19">
        <f>H2</f>
        <v>1.25</v>
      </c>
      <c r="I4" s="19"/>
      <c r="J4" s="19">
        <v>8.1000000000000003E-2</v>
      </c>
      <c r="K4" s="19">
        <v>746</v>
      </c>
      <c r="L4" s="19">
        <v>37</v>
      </c>
      <c r="M4" s="19">
        <v>37</v>
      </c>
      <c r="N4" s="19">
        <f t="shared" si="0"/>
        <v>709</v>
      </c>
      <c r="O4" s="19" t="s">
        <v>1</v>
      </c>
      <c r="P4" s="19">
        <f t="shared" si="1"/>
        <v>27.982137159266443</v>
      </c>
      <c r="Q4" s="19">
        <f t="shared" si="2"/>
        <v>0.49018252212389379</v>
      </c>
      <c r="R4" s="19">
        <f>(Q4/H4/J4)</f>
        <v>4.8413088604829015</v>
      </c>
      <c r="S4" s="19" t="s">
        <v>1</v>
      </c>
      <c r="T4" s="19">
        <f t="shared" ref="T4:T6" si="3">P4/N4*R4</f>
        <v>0.19107217004852534</v>
      </c>
      <c r="U4" s="19">
        <f t="shared" ref="U4:U6" si="4">R4/60*1000</f>
        <v>80.688481008048356</v>
      </c>
      <c r="V4" s="19" t="s">
        <v>1</v>
      </c>
      <c r="W4" s="19">
        <f t="shared" ref="W4:W6" si="5">T4/R4*U4</f>
        <v>3.1845361674754225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1446.4</v>
      </c>
      <c r="H5" s="19">
        <f>H2</f>
        <v>1.25</v>
      </c>
      <c r="I5" s="19">
        <v>2E-3</v>
      </c>
      <c r="J5" s="19">
        <v>0.13600000000000001</v>
      </c>
      <c r="K5" s="19">
        <v>1317</v>
      </c>
      <c r="L5" s="19">
        <v>40</v>
      </c>
      <c r="M5" s="19">
        <v>39</v>
      </c>
      <c r="N5" s="19">
        <f t="shared" si="0"/>
        <v>1277.5</v>
      </c>
      <c r="O5" s="19" t="s">
        <v>1</v>
      </c>
      <c r="P5" s="19">
        <f t="shared" si="1"/>
        <v>36.830693721405794</v>
      </c>
      <c r="Q5" s="19">
        <f t="shared" si="2"/>
        <v>0.88322732300884954</v>
      </c>
      <c r="R5" s="19">
        <f>(Q5/H5/J5)</f>
        <v>5.1954548412285266</v>
      </c>
      <c r="S5" s="19" t="s">
        <v>1</v>
      </c>
      <c r="T5" s="19">
        <f t="shared" si="3"/>
        <v>0.1497864626228437</v>
      </c>
      <c r="U5" s="19">
        <f t="shared" si="4"/>
        <v>86.590914020475452</v>
      </c>
      <c r="V5" s="19" t="s">
        <v>1</v>
      </c>
      <c r="W5" s="19">
        <f t="shared" si="5"/>
        <v>2.4964410437140621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1446.4</v>
      </c>
      <c r="H6" s="19">
        <f>H2</f>
        <v>1.25</v>
      </c>
      <c r="I6" s="19">
        <v>2E-3</v>
      </c>
      <c r="J6" s="19">
        <v>4.48E-2</v>
      </c>
      <c r="K6" s="19">
        <v>419</v>
      </c>
      <c r="L6" s="19">
        <v>27</v>
      </c>
      <c r="M6" s="19">
        <v>24</v>
      </c>
      <c r="N6" s="19">
        <f t="shared" si="0"/>
        <v>393.5</v>
      </c>
      <c r="O6" s="19" t="s">
        <v>1</v>
      </c>
      <c r="P6" s="19">
        <f t="shared" si="1"/>
        <v>21.083168642308014</v>
      </c>
      <c r="Q6" s="19">
        <f t="shared" si="2"/>
        <v>0.2720547566371681</v>
      </c>
      <c r="R6" s="19">
        <f>(Q6/H6/J6)</f>
        <v>4.8581206542351447</v>
      </c>
      <c r="S6" s="19" t="s">
        <v>1</v>
      </c>
      <c r="T6" s="19">
        <f t="shared" si="3"/>
        <v>0.2602911741751443</v>
      </c>
      <c r="U6" s="19">
        <f t="shared" si="4"/>
        <v>80.968677570585754</v>
      </c>
      <c r="V6" s="19" t="s">
        <v>1</v>
      </c>
      <c r="W6" s="19">
        <f t="shared" si="5"/>
        <v>4.3381862362524055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1446.4</v>
      </c>
      <c r="H7" s="23">
        <f>H2</f>
        <v>1.25</v>
      </c>
      <c r="I7" s="23">
        <v>1E-3</v>
      </c>
      <c r="J7" s="23">
        <v>0.19</v>
      </c>
      <c r="K7" s="23">
        <v>242</v>
      </c>
      <c r="L7" s="23">
        <v>36</v>
      </c>
      <c r="M7" s="23">
        <v>21</v>
      </c>
      <c r="N7" s="23">
        <f t="shared" si="0"/>
        <v>213.5</v>
      </c>
      <c r="O7" s="23" t="s">
        <v>1</v>
      </c>
      <c r="P7" s="23">
        <f t="shared" si="1"/>
        <v>16.446884203398525</v>
      </c>
      <c r="Q7" s="23">
        <f t="shared" si="2"/>
        <v>0.14760785398230086</v>
      </c>
      <c r="R7" s="23">
        <f>Q7/H7/J7</f>
        <v>0.62150675360968788</v>
      </c>
      <c r="S7" s="23" t="s">
        <v>1</v>
      </c>
      <c r="T7" s="23">
        <f>P7/N7*R7</f>
        <v>4.7877515729501989E-2</v>
      </c>
      <c r="U7" s="23">
        <f>R7/60*1000</f>
        <v>10.358445893494798</v>
      </c>
      <c r="V7" s="23" t="s">
        <v>1</v>
      </c>
      <c r="W7" s="23">
        <f>T7/R7*U7</f>
        <v>0.7979585954916999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1446.4</v>
      </c>
      <c r="H8" s="25">
        <f>H2</f>
        <v>1.25</v>
      </c>
      <c r="I8" s="25">
        <v>4.0000000000000001E-3</v>
      </c>
      <c r="J8" s="25">
        <v>1.2500000000000001E-2</v>
      </c>
      <c r="K8" s="25">
        <v>1464</v>
      </c>
      <c r="L8" s="25">
        <v>19</v>
      </c>
      <c r="M8" s="25">
        <v>20</v>
      </c>
      <c r="N8" s="25">
        <f t="shared" si="0"/>
        <v>1444.5</v>
      </c>
      <c r="O8" s="25" t="s">
        <v>1</v>
      </c>
      <c r="P8" s="25">
        <f t="shared" si="1"/>
        <v>38.516230345141516</v>
      </c>
      <c r="Q8" s="25">
        <f t="shared" si="2"/>
        <v>0.99868639380530966</v>
      </c>
      <c r="R8" s="25">
        <f>Q8/H8/J8</f>
        <v>63.915929203539811</v>
      </c>
      <c r="S8" s="25" t="s">
        <v>1</v>
      </c>
      <c r="T8" s="25">
        <f>P8/N8*R8</f>
        <v>1.704257979873518</v>
      </c>
      <c r="U8" s="25">
        <f>R8/60*1000</f>
        <v>1065.2654867256635</v>
      </c>
      <c r="V8" s="25" t="s">
        <v>1</v>
      </c>
      <c r="W8" s="25">
        <f>T8/R8*U8</f>
        <v>28.404299664558636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1446.4</v>
      </c>
      <c r="H9" s="30">
        <f>H2</f>
        <v>1.25</v>
      </c>
      <c r="J9" s="30">
        <v>0.19</v>
      </c>
      <c r="K9" s="30">
        <v>1447</v>
      </c>
      <c r="L9" s="30">
        <v>66</v>
      </c>
      <c r="M9" s="30">
        <v>54</v>
      </c>
      <c r="N9" s="30">
        <f t="shared" si="0"/>
        <v>1387</v>
      </c>
      <c r="P9" s="30">
        <f t="shared" si="1"/>
        <v>38.820097887563342</v>
      </c>
      <c r="Q9" s="30">
        <f t="shared" si="2"/>
        <v>0.95893252212389379</v>
      </c>
      <c r="R9" s="30">
        <f t="shared" ref="R9:R13" si="6">Q9/H9/J9</f>
        <v>4.0376106194690262</v>
      </c>
      <c r="S9" s="30" t="s">
        <v>1</v>
      </c>
      <c r="T9" s="30">
        <f t="shared" ref="T9:T16" si="7">P9/N9*R9</f>
        <v>0.11300680568107632</v>
      </c>
      <c r="U9" s="30">
        <f t="shared" ref="U9:U16" si="8">R9/60*1000</f>
        <v>67.293510324483776</v>
      </c>
      <c r="V9" s="30" t="s">
        <v>1</v>
      </c>
      <c r="W9" s="30">
        <f t="shared" ref="W9:W16" si="9">T9/R9*U9</f>
        <v>1.8834467613512722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1446.4</v>
      </c>
      <c r="H10" s="30">
        <f>H2</f>
        <v>1.25</v>
      </c>
      <c r="J10" s="30">
        <v>2.5000000000000001E-2</v>
      </c>
      <c r="K10" s="30">
        <v>181</v>
      </c>
      <c r="L10" s="30">
        <v>20</v>
      </c>
      <c r="M10" s="30">
        <v>37</v>
      </c>
      <c r="N10" s="30">
        <f t="shared" si="0"/>
        <v>152.5</v>
      </c>
      <c r="P10" s="30">
        <f t="shared" si="1"/>
        <v>14.474114826130128</v>
      </c>
      <c r="Q10" s="30">
        <f t="shared" si="2"/>
        <v>0.1054341814159292</v>
      </c>
      <c r="R10" s="30">
        <f t="shared" si="6"/>
        <v>3.3738938053097343</v>
      </c>
      <c r="S10" s="30" t="s">
        <v>1</v>
      </c>
      <c r="T10" s="30">
        <f t="shared" si="7"/>
        <v>0.32022377933916207</v>
      </c>
      <c r="U10" s="30">
        <f t="shared" si="8"/>
        <v>56.231563421828902</v>
      </c>
      <c r="V10" s="30" t="s">
        <v>1</v>
      </c>
      <c r="W10" s="30">
        <f t="shared" si="9"/>
        <v>5.3370629889860348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1446.4</v>
      </c>
      <c r="H11" s="32">
        <f>H2</f>
        <v>1.25</v>
      </c>
      <c r="J11" s="32">
        <v>3.2000000000000001E-2</v>
      </c>
      <c r="K11" s="32">
        <v>225</v>
      </c>
      <c r="L11" s="32">
        <v>33</v>
      </c>
      <c r="M11" s="32">
        <v>35</v>
      </c>
      <c r="N11" s="32">
        <f t="shared" si="0"/>
        <v>191</v>
      </c>
      <c r="P11" s="32">
        <f t="shared" si="1"/>
        <v>16.093476939431081</v>
      </c>
      <c r="Q11" s="32">
        <f t="shared" si="2"/>
        <v>0.13205199115044247</v>
      </c>
      <c r="R11" s="32">
        <f t="shared" si="6"/>
        <v>3.3012997787610616</v>
      </c>
      <c r="S11" s="32" t="s">
        <v>1</v>
      </c>
      <c r="T11" s="32">
        <f t="shared" si="7"/>
        <v>0.27816435528607369</v>
      </c>
      <c r="U11" s="32">
        <f t="shared" si="8"/>
        <v>55.021662979351028</v>
      </c>
      <c r="V11" s="32" t="s">
        <v>1</v>
      </c>
      <c r="W11" s="32">
        <f t="shared" si="9"/>
        <v>4.6360725881012277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1446.4</v>
      </c>
      <c r="H12" s="32">
        <f>H2</f>
        <v>1.25</v>
      </c>
      <c r="J12" s="32">
        <v>3.1E-2</v>
      </c>
      <c r="K12" s="32">
        <v>253</v>
      </c>
      <c r="L12" s="32">
        <v>25</v>
      </c>
      <c r="M12" s="32">
        <v>32</v>
      </c>
      <c r="N12" s="32">
        <f t="shared" si="0"/>
        <v>224.5</v>
      </c>
      <c r="P12" s="32">
        <f t="shared" si="1"/>
        <v>16.777961735562517</v>
      </c>
      <c r="Q12" s="32">
        <f t="shared" si="2"/>
        <v>0.15521294247787609</v>
      </c>
      <c r="R12" s="32">
        <f t="shared" si="6"/>
        <v>4.0054952897516412</v>
      </c>
      <c r="S12" s="32" t="s">
        <v>1</v>
      </c>
      <c r="T12" s="32">
        <f t="shared" si="7"/>
        <v>0.29934987395736717</v>
      </c>
      <c r="U12" s="32">
        <f t="shared" si="8"/>
        <v>66.758254829194016</v>
      </c>
      <c r="V12" s="32" t="s">
        <v>1</v>
      </c>
      <c r="W12" s="32">
        <f t="shared" si="9"/>
        <v>4.989164565956119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1446.4</v>
      </c>
      <c r="H13" s="32">
        <f>H2</f>
        <v>1.25</v>
      </c>
      <c r="J13" s="32">
        <v>1.9E-2</v>
      </c>
      <c r="K13" s="32">
        <v>177</v>
      </c>
      <c r="L13" s="32">
        <v>26</v>
      </c>
      <c r="M13" s="32">
        <v>26</v>
      </c>
      <c r="N13" s="32">
        <f t="shared" si="0"/>
        <v>151</v>
      </c>
      <c r="P13" s="32">
        <f t="shared" si="1"/>
        <v>14.247806848775006</v>
      </c>
      <c r="Q13" s="32">
        <f t="shared" si="2"/>
        <v>0.1043971238938053</v>
      </c>
      <c r="R13" s="32">
        <f t="shared" si="6"/>
        <v>4.3956683744760126</v>
      </c>
      <c r="S13" s="32" t="s">
        <v>1</v>
      </c>
      <c r="T13" s="32">
        <f t="shared" si="7"/>
        <v>0.41475916536955648</v>
      </c>
      <c r="U13" s="32">
        <f t="shared" si="8"/>
        <v>73.261139574600207</v>
      </c>
      <c r="V13" s="32" t="s">
        <v>1</v>
      </c>
      <c r="W13" s="32">
        <f t="shared" si="9"/>
        <v>6.9126527561592743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1446.4</v>
      </c>
      <c r="H14" s="22">
        <f>H2</f>
        <v>1.25</v>
      </c>
      <c r="I14" s="22">
        <v>5.0000000000000001E-3</v>
      </c>
      <c r="J14" s="22">
        <f>J4+J5+J6</f>
        <v>0.26180000000000003</v>
      </c>
      <c r="K14" s="22">
        <f>K4+K5+K6</f>
        <v>2482</v>
      </c>
      <c r="L14" s="22">
        <f>L4+L5+L6</f>
        <v>104</v>
      </c>
      <c r="M14" s="22">
        <f>M4+M5+M6</f>
        <v>100</v>
      </c>
      <c r="N14" s="22">
        <f>N4+N5+N6</f>
        <v>2380</v>
      </c>
      <c r="O14" s="22" t="s">
        <v>1</v>
      </c>
      <c r="P14" s="22">
        <f>SQRT((K14+(L14+M14)/2))</f>
        <v>50.833060108555337</v>
      </c>
      <c r="Q14" s="22">
        <f>N14/G14</f>
        <v>1.6454646017699115</v>
      </c>
      <c r="R14" s="22">
        <f>(Q14/H14/J14)</f>
        <v>5.028157683024939</v>
      </c>
      <c r="S14" s="22" t="s">
        <v>1</v>
      </c>
      <c r="T14" s="22">
        <f>P14/N14*R14</f>
        <v>0.10739354694810968</v>
      </c>
      <c r="U14" s="22">
        <f>R14/60*1000</f>
        <v>83.802628050415649</v>
      </c>
      <c r="V14" s="22" t="s">
        <v>1</v>
      </c>
      <c r="W14" s="22">
        <f>T14/R14*U14</f>
        <v>1.7898924491351613</v>
      </c>
      <c r="X14" s="22"/>
    </row>
    <row r="15" spans="1:25" s="31" customFormat="1" x14ac:dyDescent="0.25">
      <c r="B15" s="31" t="s">
        <v>44</v>
      </c>
      <c r="G15" s="31">
        <f>G14</f>
        <v>1446.4</v>
      </c>
      <c r="H15" s="31">
        <f>H14</f>
        <v>1.25</v>
      </c>
      <c r="I15" s="31">
        <v>5.0000000000000001E-3</v>
      </c>
      <c r="J15" s="31">
        <f>J9+J10</f>
        <v>0.215</v>
      </c>
      <c r="K15" s="31">
        <f>K9+K10</f>
        <v>1628</v>
      </c>
      <c r="L15" s="31">
        <f>L9+L10</f>
        <v>86</v>
      </c>
      <c r="M15" s="31">
        <f>M9+M10</f>
        <v>91</v>
      </c>
      <c r="N15" s="31">
        <f>N9+N10</f>
        <v>1539.5</v>
      </c>
      <c r="O15" s="31" t="s">
        <v>1</v>
      </c>
      <c r="P15" s="31">
        <f>SQRT((K15+(L15+M15)/2))</f>
        <v>41.430664971733194</v>
      </c>
      <c r="Q15" s="31">
        <f>N15/G15</f>
        <v>1.064366703539823</v>
      </c>
      <c r="R15" s="31">
        <f>(Q15/H15/J15)</f>
        <v>3.9604342457295738</v>
      </c>
      <c r="S15" s="31" t="s">
        <v>1</v>
      </c>
      <c r="T15" s="31">
        <f>P15/N15*R15</f>
        <v>0.10658228280441756</v>
      </c>
      <c r="U15" s="31">
        <f>R15/60*1000</f>
        <v>66.00723742882623</v>
      </c>
      <c r="V15" s="31" t="s">
        <v>1</v>
      </c>
      <c r="W15" s="31">
        <f>T15/R15*U15</f>
        <v>1.776371380073626</v>
      </c>
      <c r="X15" s="31">
        <v>3225</v>
      </c>
    </row>
    <row r="16" spans="1:25" s="33" customFormat="1" x14ac:dyDescent="0.25">
      <c r="B16" s="33" t="s">
        <v>46</v>
      </c>
      <c r="G16" s="33">
        <f>G10</f>
        <v>1446.4</v>
      </c>
      <c r="H16" s="33">
        <f>H10</f>
        <v>1.25</v>
      </c>
      <c r="I16" s="33">
        <v>5.0000000000000001E-3</v>
      </c>
      <c r="J16" s="33">
        <f>J11+J12+J13</f>
        <v>8.2000000000000003E-2</v>
      </c>
      <c r="K16" s="33">
        <f>K11+K12+K13</f>
        <v>655</v>
      </c>
      <c r="L16" s="33">
        <f>L11+L12+L13</f>
        <v>84</v>
      </c>
      <c r="M16" s="33">
        <f t="shared" ref="M16" si="10">M11+M12+M13</f>
        <v>93</v>
      </c>
      <c r="N16" s="33">
        <f>N11+N12+N13</f>
        <v>566.5</v>
      </c>
      <c r="O16" s="33" t="s">
        <v>1</v>
      </c>
      <c r="P16" s="33">
        <f t="shared" si="1"/>
        <v>27.267196408871961</v>
      </c>
      <c r="Q16" s="33">
        <f t="shared" si="2"/>
        <v>0.39166205752212385</v>
      </c>
      <c r="R16" s="33">
        <f>(Q16/H16/J16)</f>
        <v>3.8210932441182814</v>
      </c>
      <c r="S16" s="33" t="s">
        <v>1</v>
      </c>
      <c r="T16" s="33">
        <f t="shared" si="7"/>
        <v>0.1839196822312214</v>
      </c>
      <c r="U16" s="33">
        <f t="shared" si="8"/>
        <v>63.684887401971352</v>
      </c>
      <c r="V16" s="33" t="s">
        <v>1</v>
      </c>
      <c r="W16" s="33">
        <f t="shared" si="9"/>
        <v>3.0653280371870228</v>
      </c>
      <c r="X16" s="33">
        <v>3225</v>
      </c>
    </row>
    <row r="18" spans="1:7" x14ac:dyDescent="0.25">
      <c r="A18" t="s">
        <v>274</v>
      </c>
      <c r="B18" t="s">
        <v>275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>
        <v>442</v>
      </c>
      <c r="D21">
        <v>106</v>
      </c>
      <c r="E21">
        <v>95</v>
      </c>
      <c r="F21">
        <v>351</v>
      </c>
      <c r="G21">
        <v>21.02</v>
      </c>
    </row>
    <row r="22" spans="1:7" x14ac:dyDescent="0.25">
      <c r="A22" t="s">
        <v>61</v>
      </c>
      <c r="B22" t="s">
        <v>62</v>
      </c>
      <c r="C22">
        <v>93</v>
      </c>
      <c r="D22">
        <v>80</v>
      </c>
      <c r="E22">
        <v>80</v>
      </c>
      <c r="F22">
        <v>21</v>
      </c>
      <c r="G22">
        <v>9.64</v>
      </c>
    </row>
    <row r="23" spans="1:7" x14ac:dyDescent="0.25">
      <c r="A23" t="s">
        <v>63</v>
      </c>
      <c r="B23" t="s">
        <v>64</v>
      </c>
      <c r="C23">
        <v>746</v>
      </c>
      <c r="D23">
        <v>37</v>
      </c>
      <c r="E23">
        <v>37</v>
      </c>
      <c r="F23">
        <v>712</v>
      </c>
      <c r="G23">
        <v>27.31</v>
      </c>
    </row>
    <row r="24" spans="1:7" x14ac:dyDescent="0.25">
      <c r="A24" t="s">
        <v>63</v>
      </c>
      <c r="B24" t="s">
        <v>65</v>
      </c>
      <c r="C24" t="s">
        <v>234</v>
      </c>
      <c r="D24">
        <v>40</v>
      </c>
      <c r="E24">
        <v>39</v>
      </c>
      <c r="F24" t="s">
        <v>276</v>
      </c>
      <c r="G24">
        <v>36.29</v>
      </c>
    </row>
    <row r="25" spans="1:7" x14ac:dyDescent="0.25">
      <c r="A25" t="s">
        <v>66</v>
      </c>
      <c r="B25" t="s">
        <v>251</v>
      </c>
      <c r="C25">
        <v>419</v>
      </c>
      <c r="D25">
        <v>27</v>
      </c>
      <c r="E25">
        <v>24</v>
      </c>
      <c r="F25">
        <v>395</v>
      </c>
      <c r="G25">
        <v>20.47</v>
      </c>
    </row>
    <row r="26" spans="1:7" x14ac:dyDescent="0.25">
      <c r="A26" t="s">
        <v>68</v>
      </c>
      <c r="B26" t="s">
        <v>69</v>
      </c>
      <c r="C26">
        <v>242</v>
      </c>
      <c r="D26">
        <v>36</v>
      </c>
      <c r="E26">
        <v>21</v>
      </c>
      <c r="F26">
        <v>215</v>
      </c>
      <c r="G26">
        <v>15.56</v>
      </c>
    </row>
    <row r="27" spans="1:7" x14ac:dyDescent="0.25">
      <c r="A27" t="s">
        <v>68</v>
      </c>
      <c r="B27" t="s">
        <v>277</v>
      </c>
      <c r="C27" t="s">
        <v>278</v>
      </c>
      <c r="D27">
        <v>19</v>
      </c>
      <c r="E27">
        <v>20</v>
      </c>
      <c r="F27" t="s">
        <v>279</v>
      </c>
      <c r="G27">
        <v>38.26</v>
      </c>
    </row>
    <row r="28" spans="1:7" x14ac:dyDescent="0.25">
      <c r="A28" t="s">
        <v>68</v>
      </c>
      <c r="B28" t="s">
        <v>280</v>
      </c>
      <c r="C28">
        <v>121</v>
      </c>
      <c r="D28">
        <v>19</v>
      </c>
      <c r="E28">
        <v>24</v>
      </c>
      <c r="F28">
        <v>100</v>
      </c>
      <c r="G28">
        <v>11</v>
      </c>
    </row>
    <row r="29" spans="1:7" x14ac:dyDescent="0.25">
      <c r="A29" t="s">
        <v>68</v>
      </c>
      <c r="B29">
        <v>1764</v>
      </c>
      <c r="C29">
        <v>8</v>
      </c>
      <c r="D29">
        <v>87</v>
      </c>
      <c r="E29">
        <v>5</v>
      </c>
      <c r="F29">
        <v>-36</v>
      </c>
      <c r="G29">
        <v>2.83</v>
      </c>
    </row>
    <row r="30" spans="1:7" x14ac:dyDescent="0.25">
      <c r="A30" t="s">
        <v>68</v>
      </c>
      <c r="B30" t="s">
        <v>72</v>
      </c>
      <c r="C30">
        <v>321</v>
      </c>
      <c r="D30">
        <v>125</v>
      </c>
      <c r="E30">
        <v>119</v>
      </c>
      <c r="F30">
        <v>211</v>
      </c>
      <c r="G30">
        <v>17.920000000000002</v>
      </c>
    </row>
    <row r="31" spans="1:7" x14ac:dyDescent="0.25">
      <c r="A31" t="s">
        <v>68</v>
      </c>
      <c r="B31" t="s">
        <v>73</v>
      </c>
      <c r="C31">
        <v>391</v>
      </c>
      <c r="D31">
        <v>67</v>
      </c>
      <c r="E31">
        <v>55</v>
      </c>
      <c r="F31">
        <v>337</v>
      </c>
      <c r="G31">
        <v>19.77</v>
      </c>
    </row>
    <row r="32" spans="1:7" x14ac:dyDescent="0.25">
      <c r="A32" t="s">
        <v>68</v>
      </c>
      <c r="B32" t="s">
        <v>74</v>
      </c>
      <c r="C32" t="s">
        <v>281</v>
      </c>
      <c r="D32">
        <v>66</v>
      </c>
      <c r="E32">
        <v>54</v>
      </c>
      <c r="F32" t="s">
        <v>282</v>
      </c>
      <c r="G32">
        <v>38.04</v>
      </c>
    </row>
    <row r="33" spans="1:7" x14ac:dyDescent="0.25">
      <c r="A33" t="s">
        <v>68</v>
      </c>
      <c r="B33" t="s">
        <v>99</v>
      </c>
      <c r="C33">
        <v>181</v>
      </c>
      <c r="D33">
        <v>20</v>
      </c>
      <c r="E33">
        <v>37</v>
      </c>
      <c r="F33">
        <v>154</v>
      </c>
      <c r="G33">
        <v>13.45</v>
      </c>
    </row>
    <row r="34" spans="1:7" x14ac:dyDescent="0.25">
      <c r="A34" t="s">
        <v>68</v>
      </c>
      <c r="B34" t="s">
        <v>256</v>
      </c>
      <c r="C34">
        <v>225</v>
      </c>
      <c r="D34">
        <v>33</v>
      </c>
      <c r="E34">
        <v>35</v>
      </c>
      <c r="F34">
        <v>194</v>
      </c>
      <c r="G34">
        <v>15</v>
      </c>
    </row>
    <row r="35" spans="1:7" x14ac:dyDescent="0.25">
      <c r="A35" t="s">
        <v>68</v>
      </c>
      <c r="B35" t="s">
        <v>283</v>
      </c>
      <c r="C35">
        <v>253</v>
      </c>
      <c r="D35">
        <v>25</v>
      </c>
      <c r="E35">
        <v>32</v>
      </c>
      <c r="F35">
        <v>225</v>
      </c>
      <c r="G35">
        <v>15.91</v>
      </c>
    </row>
    <row r="36" spans="1:7" x14ac:dyDescent="0.25">
      <c r="A36" t="s">
        <v>68</v>
      </c>
      <c r="B36" t="s">
        <v>246</v>
      </c>
      <c r="C36">
        <v>177</v>
      </c>
      <c r="D36">
        <v>26</v>
      </c>
      <c r="E36">
        <v>26</v>
      </c>
      <c r="F36">
        <v>152</v>
      </c>
      <c r="G36">
        <v>13.3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5BB3-8414-4710-887D-CC8644D32D86}">
  <dimension ref="A1:Y36"/>
  <sheetViews>
    <sheetView workbookViewId="0">
      <selection activeCell="H3" sqref="H3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82901/60</f>
        <v>1381.6833333333334</v>
      </c>
      <c r="H2" s="20">
        <v>1.25</v>
      </c>
      <c r="I2" s="20">
        <v>0</v>
      </c>
      <c r="J2" s="20">
        <v>2.1299999999999999E-2</v>
      </c>
      <c r="K2" s="20">
        <v>446</v>
      </c>
      <c r="L2" s="20">
        <v>101</v>
      </c>
      <c r="M2" s="20">
        <v>104</v>
      </c>
      <c r="N2" s="20">
        <f t="shared" ref="N2:N13" si="0">K2-(L2+M2)/2</f>
        <v>343.5</v>
      </c>
      <c r="O2" s="20" t="s">
        <v>1</v>
      </c>
      <c r="P2" s="20">
        <f t="shared" ref="P2:P16" si="1">SQRT((K2+(L2+M2)/2))</f>
        <v>23.420076857260739</v>
      </c>
      <c r="Q2" s="20">
        <f t="shared" ref="Q2:Q16" si="2">N2/G2</f>
        <v>0.24860978757795441</v>
      </c>
      <c r="R2" s="20">
        <f>(Q2/H2/J2)</f>
        <v>9.3374568104396012</v>
      </c>
      <c r="S2" s="20" t="s">
        <v>1</v>
      </c>
      <c r="T2" s="20">
        <f>P2/N2*R2</f>
        <v>0.63663451572590446</v>
      </c>
      <c r="U2" s="20">
        <f>R2/60*1000</f>
        <v>155.62428017399336</v>
      </c>
      <c r="V2" s="20" t="s">
        <v>1</v>
      </c>
      <c r="W2" s="20">
        <f>T2/R2*U2</f>
        <v>10.610575262098408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1381.6833333333334</v>
      </c>
      <c r="H3" s="21">
        <f>H2</f>
        <v>1.25</v>
      </c>
      <c r="I3" s="21">
        <v>0</v>
      </c>
      <c r="J3" s="21">
        <v>0.26</v>
      </c>
      <c r="K3" s="21">
        <v>106</v>
      </c>
      <c r="L3" s="21">
        <v>58</v>
      </c>
      <c r="M3" s="21">
        <v>58</v>
      </c>
      <c r="N3" s="21">
        <f t="shared" si="0"/>
        <v>48</v>
      </c>
      <c r="O3" s="21" t="s">
        <v>1</v>
      </c>
      <c r="P3" s="21">
        <f t="shared" si="1"/>
        <v>12.806248474865697</v>
      </c>
      <c r="Q3" s="21">
        <f t="shared" si="2"/>
        <v>3.4740232325303676E-2</v>
      </c>
      <c r="R3" s="21">
        <f>Q3/H3/J3</f>
        <v>0.10689302253939592</v>
      </c>
      <c r="S3" s="21" t="s">
        <v>1</v>
      </c>
      <c r="T3" s="21">
        <f>P3/N3*R3</f>
        <v>2.8518720976435909E-2</v>
      </c>
      <c r="U3" s="21">
        <f>R3/60*1000</f>
        <v>1.7815503756565987</v>
      </c>
      <c r="V3" s="21" t="s">
        <v>1</v>
      </c>
      <c r="W3" s="21">
        <f>T3/R3*U3</f>
        <v>0.47531201627393183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1381.6833333333334</v>
      </c>
      <c r="H4" s="19">
        <f>H2</f>
        <v>1.25</v>
      </c>
      <c r="I4" s="19"/>
      <c r="J4" s="19">
        <v>8.1000000000000003E-2</v>
      </c>
      <c r="K4" s="19">
        <v>629</v>
      </c>
      <c r="L4" s="19">
        <v>28</v>
      </c>
      <c r="M4" s="19">
        <v>32</v>
      </c>
      <c r="N4" s="19">
        <f t="shared" si="0"/>
        <v>599</v>
      </c>
      <c r="O4" s="19" t="s">
        <v>1</v>
      </c>
      <c r="P4" s="19">
        <f t="shared" si="1"/>
        <v>25.670995305986871</v>
      </c>
      <c r="Q4" s="19">
        <f t="shared" si="2"/>
        <v>0.43352914922618541</v>
      </c>
      <c r="R4" s="19">
        <f>(Q4/H4/J4)</f>
        <v>4.281769375073436</v>
      </c>
      <c r="S4" s="19" t="s">
        <v>1</v>
      </c>
      <c r="T4" s="19">
        <f t="shared" ref="T4:T6" si="3">P4/N4*R4</f>
        <v>0.18350130472258516</v>
      </c>
      <c r="U4" s="19">
        <f t="shared" ref="U4:U6" si="4">R4/60*1000</f>
        <v>71.362822917890597</v>
      </c>
      <c r="V4" s="19" t="s">
        <v>1</v>
      </c>
      <c r="W4" s="19">
        <f t="shared" ref="W4:W6" si="5">T4/R4*U4</f>
        <v>3.0583550787097527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1381.6833333333334</v>
      </c>
      <c r="H5" s="19">
        <f>H2</f>
        <v>1.25</v>
      </c>
      <c r="I5" s="19">
        <v>2E-3</v>
      </c>
      <c r="J5" s="19">
        <v>0.13600000000000001</v>
      </c>
      <c r="K5" s="19">
        <v>1079</v>
      </c>
      <c r="L5" s="19">
        <v>31</v>
      </c>
      <c r="M5" s="19">
        <v>36</v>
      </c>
      <c r="N5" s="19">
        <f t="shared" si="0"/>
        <v>1045.5</v>
      </c>
      <c r="O5" s="19" t="s">
        <v>1</v>
      </c>
      <c r="P5" s="19">
        <f t="shared" si="1"/>
        <v>33.354160160315836</v>
      </c>
      <c r="Q5" s="19">
        <f t="shared" si="2"/>
        <v>0.75668568533552061</v>
      </c>
      <c r="R5" s="19">
        <f>(Q5/H5/J5)</f>
        <v>4.4510922666795327</v>
      </c>
      <c r="S5" s="19" t="s">
        <v>1</v>
      </c>
      <c r="T5" s="19">
        <f t="shared" si="3"/>
        <v>0.14200138149323041</v>
      </c>
      <c r="U5" s="19">
        <f t="shared" si="4"/>
        <v>74.184871111325549</v>
      </c>
      <c r="V5" s="19" t="s">
        <v>1</v>
      </c>
      <c r="W5" s="19">
        <f t="shared" si="5"/>
        <v>2.36668969155384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1381.6833333333334</v>
      </c>
      <c r="H6" s="19">
        <f>H2</f>
        <v>1.25</v>
      </c>
      <c r="I6" s="19">
        <v>2E-3</v>
      </c>
      <c r="J6" s="19">
        <v>4.48E-2</v>
      </c>
      <c r="K6" s="19">
        <v>383</v>
      </c>
      <c r="L6" s="19">
        <v>24</v>
      </c>
      <c r="M6" s="19">
        <v>32</v>
      </c>
      <c r="N6" s="19">
        <f t="shared" si="0"/>
        <v>355</v>
      </c>
      <c r="O6" s="19" t="s">
        <v>1</v>
      </c>
      <c r="P6" s="19">
        <f t="shared" si="1"/>
        <v>20.273134932713294</v>
      </c>
      <c r="Q6" s="19">
        <f t="shared" si="2"/>
        <v>0.25693296823922507</v>
      </c>
      <c r="R6" s="19">
        <f>(Q6/H6/J6)</f>
        <v>4.5880887185575903</v>
      </c>
      <c r="S6" s="19" t="s">
        <v>1</v>
      </c>
      <c r="T6" s="19">
        <f t="shared" si="3"/>
        <v>0.26201392021007791</v>
      </c>
      <c r="U6" s="19">
        <f t="shared" si="4"/>
        <v>76.468145309293178</v>
      </c>
      <c r="V6" s="19" t="s">
        <v>1</v>
      </c>
      <c r="W6" s="19">
        <f t="shared" si="5"/>
        <v>4.3668986701679655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1381.6833333333334</v>
      </c>
      <c r="H7" s="23">
        <f>H2</f>
        <v>1.25</v>
      </c>
      <c r="I7" s="23">
        <v>1E-3</v>
      </c>
      <c r="J7" s="23">
        <v>0.19</v>
      </c>
      <c r="K7" s="23">
        <v>227</v>
      </c>
      <c r="L7" s="23">
        <v>30</v>
      </c>
      <c r="M7" s="23">
        <v>32</v>
      </c>
      <c r="N7" s="23">
        <f t="shared" si="0"/>
        <v>196</v>
      </c>
      <c r="O7" s="23" t="s">
        <v>1</v>
      </c>
      <c r="P7" s="23">
        <f t="shared" si="1"/>
        <v>16.06237840420901</v>
      </c>
      <c r="Q7" s="23">
        <f t="shared" si="2"/>
        <v>0.14185594866165666</v>
      </c>
      <c r="R7" s="23">
        <f>Q7/H7/J7</f>
        <v>0.59728820489118595</v>
      </c>
      <c r="S7" s="23" t="s">
        <v>1</v>
      </c>
      <c r="T7" s="23">
        <f>P7/N7*R7</f>
        <v>4.8948312057821179E-2</v>
      </c>
      <c r="U7" s="23">
        <f>R7/60*1000</f>
        <v>9.9548034148530995</v>
      </c>
      <c r="V7" s="23" t="s">
        <v>1</v>
      </c>
      <c r="W7" s="23">
        <f>T7/R7*U7</f>
        <v>0.81580520096368636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1381.6833333333334</v>
      </c>
      <c r="H8" s="25">
        <f>H2</f>
        <v>1.25</v>
      </c>
      <c r="I8" s="25">
        <v>4.0000000000000001E-3</v>
      </c>
      <c r="J8" s="25">
        <v>1.2500000000000001E-2</v>
      </c>
      <c r="K8" s="25">
        <v>1349</v>
      </c>
      <c r="L8" s="25">
        <v>17</v>
      </c>
      <c r="M8" s="25">
        <v>11</v>
      </c>
      <c r="N8" s="25">
        <f t="shared" si="0"/>
        <v>1335</v>
      </c>
      <c r="O8" s="25" t="s">
        <v>1</v>
      </c>
      <c r="P8" s="25">
        <f t="shared" si="1"/>
        <v>36.918829883949464</v>
      </c>
      <c r="Q8" s="25">
        <f t="shared" si="2"/>
        <v>0.96621271154750843</v>
      </c>
      <c r="R8" s="25">
        <f>Q8/H8/J8</f>
        <v>61.837613539040539</v>
      </c>
      <c r="S8" s="25" t="s">
        <v>1</v>
      </c>
      <c r="T8" s="25">
        <f>P8/N8*R8</f>
        <v>1.710091636462358</v>
      </c>
      <c r="U8" s="25">
        <f>R8/60*1000</f>
        <v>1030.6268923173423</v>
      </c>
      <c r="V8" s="25" t="s">
        <v>1</v>
      </c>
      <c r="W8" s="25">
        <f>T8/R8*U8</f>
        <v>28.501527274372631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1381.6833333333334</v>
      </c>
      <c r="H9" s="30">
        <f>H2</f>
        <v>1.25</v>
      </c>
      <c r="J9" s="30">
        <v>0.19</v>
      </c>
      <c r="K9" s="30">
        <v>1333</v>
      </c>
      <c r="L9" s="30">
        <v>63</v>
      </c>
      <c r="M9" s="30">
        <v>66</v>
      </c>
      <c r="N9" s="30">
        <f t="shared" si="0"/>
        <v>1268.5</v>
      </c>
      <c r="P9" s="30">
        <f t="shared" si="1"/>
        <v>37.383151285037485</v>
      </c>
      <c r="Q9" s="30">
        <f t="shared" si="2"/>
        <v>0.91808301468016063</v>
      </c>
      <c r="R9" s="30">
        <f t="shared" ref="R9:R13" si="6">Q9/H9/J9</f>
        <v>3.8656126933901502</v>
      </c>
      <c r="S9" s="30" t="s">
        <v>1</v>
      </c>
      <c r="T9" s="30">
        <f t="shared" ref="T9:T16" si="7">P9/N9*R9</f>
        <v>0.11392099655212078</v>
      </c>
      <c r="U9" s="30">
        <f t="shared" ref="U9:U16" si="8">R9/60*1000</f>
        <v>64.426878223169169</v>
      </c>
      <c r="V9" s="30" t="s">
        <v>1</v>
      </c>
      <c r="W9" s="30">
        <f t="shared" ref="W9:W16" si="9">T9/R9*U9</f>
        <v>1.8986832758686796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1381.6833333333334</v>
      </c>
      <c r="H10" s="30">
        <f>H2</f>
        <v>1.25</v>
      </c>
      <c r="J10" s="30">
        <v>2.5000000000000001E-2</v>
      </c>
      <c r="K10" s="30">
        <v>181</v>
      </c>
      <c r="L10" s="30">
        <v>29</v>
      </c>
      <c r="M10" s="30">
        <v>27</v>
      </c>
      <c r="N10" s="30">
        <f t="shared" si="0"/>
        <v>153</v>
      </c>
      <c r="P10" s="30">
        <f t="shared" si="1"/>
        <v>14.456832294800961</v>
      </c>
      <c r="Q10" s="30">
        <f t="shared" si="2"/>
        <v>0.11073449053690546</v>
      </c>
      <c r="R10" s="30">
        <f t="shared" si="6"/>
        <v>3.5435036971809746</v>
      </c>
      <c r="S10" s="30" t="s">
        <v>1</v>
      </c>
      <c r="T10" s="30">
        <f t="shared" si="7"/>
        <v>0.33482247507289226</v>
      </c>
      <c r="U10" s="30">
        <f t="shared" si="8"/>
        <v>59.05839495301624</v>
      </c>
      <c r="V10" s="30" t="s">
        <v>1</v>
      </c>
      <c r="W10" s="30">
        <f t="shared" si="9"/>
        <v>5.5803745845482036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1381.6833333333334</v>
      </c>
      <c r="H11" s="32">
        <f>H2</f>
        <v>1.25</v>
      </c>
      <c r="J11" s="32">
        <v>3.2000000000000001E-2</v>
      </c>
      <c r="K11" s="32">
        <v>231</v>
      </c>
      <c r="L11" s="32">
        <v>35</v>
      </c>
      <c r="M11" s="32">
        <v>34</v>
      </c>
      <c r="N11" s="32">
        <f t="shared" si="0"/>
        <v>196.5</v>
      </c>
      <c r="P11" s="32">
        <f t="shared" si="1"/>
        <v>16.294170736800325</v>
      </c>
      <c r="Q11" s="32">
        <f t="shared" si="2"/>
        <v>0.14221782608171191</v>
      </c>
      <c r="R11" s="32">
        <f t="shared" si="6"/>
        <v>3.5554456520427977</v>
      </c>
      <c r="S11" s="32" t="s">
        <v>1</v>
      </c>
      <c r="T11" s="32">
        <f t="shared" si="7"/>
        <v>0.2948246234086499</v>
      </c>
      <c r="U11" s="32">
        <f t="shared" si="8"/>
        <v>59.257427534046627</v>
      </c>
      <c r="V11" s="32" t="s">
        <v>1</v>
      </c>
      <c r="W11" s="32">
        <f t="shared" si="9"/>
        <v>4.9137437234774985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1381.6833333333334</v>
      </c>
      <c r="H12" s="32">
        <f>H2</f>
        <v>1.25</v>
      </c>
      <c r="J12" s="32">
        <v>3.1E-2</v>
      </c>
      <c r="K12" s="32">
        <v>218</v>
      </c>
      <c r="L12" s="32">
        <v>25</v>
      </c>
      <c r="M12" s="32">
        <v>22</v>
      </c>
      <c r="N12" s="32">
        <f t="shared" si="0"/>
        <v>194.5</v>
      </c>
      <c r="P12" s="32">
        <f t="shared" si="1"/>
        <v>15.540270267920054</v>
      </c>
      <c r="Q12" s="32">
        <f t="shared" si="2"/>
        <v>0.14077031640149093</v>
      </c>
      <c r="R12" s="32">
        <f t="shared" si="6"/>
        <v>3.6327823587481531</v>
      </c>
      <c r="S12" s="32" t="s">
        <v>1</v>
      </c>
      <c r="T12" s="32">
        <f t="shared" si="7"/>
        <v>0.29025408575567307</v>
      </c>
      <c r="U12" s="32">
        <f t="shared" si="8"/>
        <v>60.546372645802549</v>
      </c>
      <c r="V12" s="32" t="s">
        <v>1</v>
      </c>
      <c r="W12" s="32">
        <f t="shared" si="9"/>
        <v>4.8375680959278835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1381.6833333333334</v>
      </c>
      <c r="H13" s="32">
        <f>H2</f>
        <v>1.25</v>
      </c>
      <c r="J13" s="32">
        <v>1.9E-2</v>
      </c>
      <c r="K13" s="32">
        <v>129</v>
      </c>
      <c r="L13" s="32">
        <v>21</v>
      </c>
      <c r="M13" s="32">
        <v>21</v>
      </c>
      <c r="N13" s="32">
        <f t="shared" si="0"/>
        <v>108</v>
      </c>
      <c r="P13" s="32">
        <f t="shared" si="1"/>
        <v>12.24744871391589</v>
      </c>
      <c r="Q13" s="32">
        <f t="shared" si="2"/>
        <v>7.8165522731933265E-2</v>
      </c>
      <c r="R13" s="32">
        <f t="shared" si="6"/>
        <v>3.2911799045024535</v>
      </c>
      <c r="S13" s="32" t="s">
        <v>1</v>
      </c>
      <c r="T13" s="32">
        <f t="shared" si="7"/>
        <v>0.37322738045059628</v>
      </c>
      <c r="U13" s="32">
        <f t="shared" si="8"/>
        <v>54.852998408374226</v>
      </c>
      <c r="V13" s="32" t="s">
        <v>1</v>
      </c>
      <c r="W13" s="32">
        <f t="shared" si="9"/>
        <v>6.2204563408432714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1381.6833333333334</v>
      </c>
      <c r="H14" s="22">
        <f>H2</f>
        <v>1.25</v>
      </c>
      <c r="I14" s="22">
        <v>5.0000000000000001E-3</v>
      </c>
      <c r="J14" s="22">
        <f>J4+J5+J6</f>
        <v>0.26180000000000003</v>
      </c>
      <c r="K14" s="22">
        <f>K4+K5+K6</f>
        <v>2091</v>
      </c>
      <c r="L14" s="22">
        <f>L4+L5+L6</f>
        <v>83</v>
      </c>
      <c r="M14" s="22">
        <f>M4+M5+M6</f>
        <v>100</v>
      </c>
      <c r="N14" s="22">
        <f>N4+N5+N6</f>
        <v>1999.5</v>
      </c>
      <c r="O14" s="22" t="s">
        <v>1</v>
      </c>
      <c r="P14" s="22">
        <f>SQRT((K14+(L14+M14)/2))</f>
        <v>46.717234507192309</v>
      </c>
      <c r="Q14" s="22">
        <f>N14/G14</f>
        <v>1.4471478028009312</v>
      </c>
      <c r="R14" s="22">
        <f>(Q14/H14/J14)</f>
        <v>4.4221476021418828</v>
      </c>
      <c r="S14" s="22" t="s">
        <v>1</v>
      </c>
      <c r="T14" s="22">
        <f>P14/N14*R14</f>
        <v>0.10332108354822729</v>
      </c>
      <c r="U14" s="22">
        <f>R14/60*1000</f>
        <v>73.702460035698053</v>
      </c>
      <c r="V14" s="22" t="s">
        <v>1</v>
      </c>
      <c r="W14" s="22">
        <f>T14/R14*U14</f>
        <v>1.7220180591371217</v>
      </c>
      <c r="X14" s="22"/>
    </row>
    <row r="15" spans="1:25" s="31" customFormat="1" x14ac:dyDescent="0.25">
      <c r="B15" s="31" t="s">
        <v>44</v>
      </c>
      <c r="G15" s="31">
        <f>G14</f>
        <v>1381.6833333333334</v>
      </c>
      <c r="H15" s="31">
        <f>H14</f>
        <v>1.25</v>
      </c>
      <c r="I15" s="31">
        <v>5.0000000000000001E-3</v>
      </c>
      <c r="J15" s="31">
        <f>J9+J10</f>
        <v>0.215</v>
      </c>
      <c r="K15" s="31">
        <f>K9+K10</f>
        <v>1514</v>
      </c>
      <c r="L15" s="31">
        <f>L9+L10</f>
        <v>92</v>
      </c>
      <c r="M15" s="31">
        <f>M9+M10</f>
        <v>93</v>
      </c>
      <c r="N15" s="31">
        <f>N9+N10</f>
        <v>1421.5</v>
      </c>
      <c r="O15" s="31" t="s">
        <v>1</v>
      </c>
      <c r="P15" s="31">
        <f>SQRT((K15+(L15+M15)/2))</f>
        <v>40.081167647662163</v>
      </c>
      <c r="Q15" s="31">
        <f>N15/G15</f>
        <v>1.0288175052170661</v>
      </c>
      <c r="R15" s="31">
        <f>(Q15/H15/J15)</f>
        <v>3.8281581589472227</v>
      </c>
      <c r="S15" s="31" t="s">
        <v>1</v>
      </c>
      <c r="T15" s="31">
        <f>P15/N15*R15</f>
        <v>0.10794023844567666</v>
      </c>
      <c r="U15" s="31">
        <f>R15/60*1000</f>
        <v>63.802635982453715</v>
      </c>
      <c r="V15" s="31" t="s">
        <v>1</v>
      </c>
      <c r="W15" s="31">
        <f>T15/R15*U15</f>
        <v>1.7990039740946111</v>
      </c>
      <c r="X15" s="31">
        <v>3225</v>
      </c>
    </row>
    <row r="16" spans="1:25" s="33" customFormat="1" x14ac:dyDescent="0.25">
      <c r="B16" s="33" t="s">
        <v>46</v>
      </c>
      <c r="G16" s="33">
        <f>G10</f>
        <v>1381.6833333333334</v>
      </c>
      <c r="H16" s="33">
        <f>H10</f>
        <v>1.25</v>
      </c>
      <c r="I16" s="33">
        <v>5.0000000000000001E-3</v>
      </c>
      <c r="J16" s="33">
        <f>J11+J12+J13</f>
        <v>8.2000000000000003E-2</v>
      </c>
      <c r="K16" s="33">
        <f>K11+K12+K13</f>
        <v>578</v>
      </c>
      <c r="L16" s="33">
        <f>L11+L12+L13</f>
        <v>81</v>
      </c>
      <c r="M16" s="33">
        <f t="shared" ref="M16" si="10">M11+M12+M13</f>
        <v>77</v>
      </c>
      <c r="N16" s="33">
        <f>N11+N12+N13</f>
        <v>499</v>
      </c>
      <c r="O16" s="33" t="s">
        <v>1</v>
      </c>
      <c r="P16" s="33">
        <f t="shared" si="1"/>
        <v>25.632011235952593</v>
      </c>
      <c r="Q16" s="33">
        <f t="shared" si="2"/>
        <v>0.36115366521513609</v>
      </c>
      <c r="R16" s="33">
        <f>(Q16/H16/J16)</f>
        <v>3.5234503923427907</v>
      </c>
      <c r="S16" s="33" t="s">
        <v>1</v>
      </c>
      <c r="T16" s="33">
        <f t="shared" si="7"/>
        <v>0.18098821652475347</v>
      </c>
      <c r="U16" s="33">
        <f t="shared" si="8"/>
        <v>58.724173205713178</v>
      </c>
      <c r="V16" s="33" t="s">
        <v>1</v>
      </c>
      <c r="W16" s="33">
        <f t="shared" si="9"/>
        <v>3.0164702754125581</v>
      </c>
      <c r="X16" s="33">
        <v>3225</v>
      </c>
    </row>
    <row r="18" spans="1:7" x14ac:dyDescent="0.25">
      <c r="A18" t="s">
        <v>284</v>
      </c>
      <c r="B18" t="s">
        <v>285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>
        <v>446</v>
      </c>
      <c r="D21">
        <v>101</v>
      </c>
      <c r="E21">
        <v>104</v>
      </c>
      <c r="F21">
        <v>353</v>
      </c>
      <c r="G21">
        <v>21.12</v>
      </c>
    </row>
    <row r="22" spans="1:7" x14ac:dyDescent="0.25">
      <c r="A22" t="s">
        <v>61</v>
      </c>
      <c r="B22" t="s">
        <v>62</v>
      </c>
      <c r="C22">
        <v>106</v>
      </c>
      <c r="D22">
        <v>58</v>
      </c>
      <c r="E22">
        <v>58</v>
      </c>
      <c r="F22">
        <v>54</v>
      </c>
      <c r="G22">
        <v>10.3</v>
      </c>
    </row>
    <row r="23" spans="1:7" x14ac:dyDescent="0.25">
      <c r="A23" t="s">
        <v>63</v>
      </c>
      <c r="B23" t="s">
        <v>64</v>
      </c>
      <c r="C23">
        <v>629</v>
      </c>
      <c r="D23">
        <v>28</v>
      </c>
      <c r="E23">
        <v>32</v>
      </c>
      <c r="F23">
        <v>601</v>
      </c>
      <c r="G23">
        <v>25.08</v>
      </c>
    </row>
    <row r="24" spans="1:7" x14ac:dyDescent="0.25">
      <c r="A24" t="s">
        <v>63</v>
      </c>
      <c r="B24" t="s">
        <v>65</v>
      </c>
      <c r="C24" t="s">
        <v>286</v>
      </c>
      <c r="D24">
        <v>31</v>
      </c>
      <c r="E24">
        <v>36</v>
      </c>
      <c r="F24" t="s">
        <v>287</v>
      </c>
      <c r="G24">
        <v>32.85</v>
      </c>
    </row>
    <row r="25" spans="1:7" x14ac:dyDescent="0.25">
      <c r="A25" t="s">
        <v>66</v>
      </c>
      <c r="B25" t="s">
        <v>67</v>
      </c>
      <c r="C25">
        <v>383</v>
      </c>
      <c r="D25">
        <v>24</v>
      </c>
      <c r="E25">
        <v>32</v>
      </c>
      <c r="F25">
        <v>356</v>
      </c>
      <c r="G25">
        <v>19.57</v>
      </c>
    </row>
    <row r="26" spans="1:7" x14ac:dyDescent="0.25">
      <c r="A26" t="s">
        <v>68</v>
      </c>
      <c r="B26" t="s">
        <v>69</v>
      </c>
      <c r="C26">
        <v>227</v>
      </c>
      <c r="D26">
        <v>30</v>
      </c>
      <c r="E26">
        <v>32</v>
      </c>
      <c r="F26">
        <v>197</v>
      </c>
      <c r="G26">
        <v>15.07</v>
      </c>
    </row>
    <row r="27" spans="1:7" x14ac:dyDescent="0.25">
      <c r="A27" t="s">
        <v>68</v>
      </c>
      <c r="B27" t="s">
        <v>288</v>
      </c>
      <c r="C27" t="s">
        <v>289</v>
      </c>
      <c r="D27">
        <v>17</v>
      </c>
      <c r="E27">
        <v>11</v>
      </c>
      <c r="F27" t="s">
        <v>290</v>
      </c>
      <c r="G27">
        <v>36.729999999999997</v>
      </c>
    </row>
    <row r="28" spans="1:7" x14ac:dyDescent="0.25">
      <c r="A28" t="s">
        <v>68</v>
      </c>
      <c r="B28" t="s">
        <v>71</v>
      </c>
      <c r="C28">
        <v>78</v>
      </c>
      <c r="D28">
        <v>25</v>
      </c>
      <c r="E28">
        <v>23</v>
      </c>
      <c r="F28">
        <v>55</v>
      </c>
      <c r="G28">
        <v>8.83</v>
      </c>
    </row>
    <row r="29" spans="1:7" x14ac:dyDescent="0.25">
      <c r="A29" t="s">
        <v>68</v>
      </c>
      <c r="B29">
        <v>1764</v>
      </c>
      <c r="C29">
        <v>3</v>
      </c>
      <c r="D29">
        <v>62</v>
      </c>
      <c r="E29">
        <v>3</v>
      </c>
      <c r="F29">
        <v>-28</v>
      </c>
      <c r="G29">
        <v>1.73</v>
      </c>
    </row>
    <row r="30" spans="1:7" x14ac:dyDescent="0.25">
      <c r="A30" t="s">
        <v>68</v>
      </c>
      <c r="B30" t="s">
        <v>72</v>
      </c>
      <c r="C30">
        <v>298</v>
      </c>
      <c r="D30">
        <v>119</v>
      </c>
      <c r="E30">
        <v>116</v>
      </c>
      <c r="F30">
        <v>192</v>
      </c>
      <c r="G30">
        <v>17.260000000000002</v>
      </c>
    </row>
    <row r="31" spans="1:7" x14ac:dyDescent="0.25">
      <c r="A31" t="s">
        <v>68</v>
      </c>
      <c r="B31" t="s">
        <v>73</v>
      </c>
      <c r="C31">
        <v>371</v>
      </c>
      <c r="D31">
        <v>65</v>
      </c>
      <c r="E31">
        <v>58</v>
      </c>
      <c r="F31">
        <v>316</v>
      </c>
      <c r="G31">
        <v>19.260000000000002</v>
      </c>
    </row>
    <row r="32" spans="1:7" x14ac:dyDescent="0.25">
      <c r="A32" t="s">
        <v>68</v>
      </c>
      <c r="B32" t="s">
        <v>74</v>
      </c>
      <c r="C32" t="s">
        <v>105</v>
      </c>
      <c r="D32">
        <v>63</v>
      </c>
      <c r="E32">
        <v>66</v>
      </c>
      <c r="F32" t="s">
        <v>291</v>
      </c>
      <c r="G32">
        <v>36.51</v>
      </c>
    </row>
    <row r="33" spans="1:7" x14ac:dyDescent="0.25">
      <c r="A33" t="s">
        <v>68</v>
      </c>
      <c r="B33" t="s">
        <v>99</v>
      </c>
      <c r="C33">
        <v>181</v>
      </c>
      <c r="D33">
        <v>29</v>
      </c>
      <c r="E33">
        <v>27</v>
      </c>
      <c r="F33">
        <v>154</v>
      </c>
      <c r="G33">
        <v>13.45</v>
      </c>
    </row>
    <row r="34" spans="1:7" x14ac:dyDescent="0.25">
      <c r="A34" t="s">
        <v>68</v>
      </c>
      <c r="B34" t="s">
        <v>76</v>
      </c>
      <c r="C34">
        <v>231</v>
      </c>
      <c r="D34">
        <v>35</v>
      </c>
      <c r="E34">
        <v>34</v>
      </c>
      <c r="F34">
        <v>199</v>
      </c>
      <c r="G34">
        <v>15.2</v>
      </c>
    </row>
    <row r="35" spans="1:7" x14ac:dyDescent="0.25">
      <c r="A35" t="s">
        <v>68</v>
      </c>
      <c r="B35" t="s">
        <v>292</v>
      </c>
      <c r="C35">
        <v>218</v>
      </c>
      <c r="D35">
        <v>25</v>
      </c>
      <c r="E35">
        <v>22</v>
      </c>
      <c r="F35">
        <v>195</v>
      </c>
      <c r="G35">
        <v>14.76</v>
      </c>
    </row>
    <row r="36" spans="1:7" x14ac:dyDescent="0.25">
      <c r="A36" t="s">
        <v>68</v>
      </c>
      <c r="B36" t="s">
        <v>78</v>
      </c>
      <c r="C36">
        <v>129</v>
      </c>
      <c r="D36">
        <v>21</v>
      </c>
      <c r="E36">
        <v>21</v>
      </c>
      <c r="F36">
        <v>109</v>
      </c>
      <c r="G36">
        <v>11.36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7661-3F36-445C-9970-DE93D4A5C0E0}">
  <dimension ref="A1:Y36"/>
  <sheetViews>
    <sheetView workbookViewId="0">
      <selection activeCell="K10" sqref="K10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85497/60</f>
        <v>1424.95</v>
      </c>
      <c r="H2" s="20">
        <v>1.22</v>
      </c>
      <c r="I2" s="20">
        <v>0</v>
      </c>
      <c r="J2" s="20">
        <v>2.1299999999999999E-2</v>
      </c>
      <c r="K2" s="20">
        <v>371</v>
      </c>
      <c r="L2" s="20">
        <v>116</v>
      </c>
      <c r="M2" s="20">
        <v>90</v>
      </c>
      <c r="N2" s="20">
        <f t="shared" ref="N2:N13" si="0">K2-(L2+M2)/2</f>
        <v>268</v>
      </c>
      <c r="O2" s="20" t="s">
        <v>1</v>
      </c>
      <c r="P2" s="20">
        <f t="shared" ref="P2:P16" si="1">SQRT((K2+(L2+M2)/2))</f>
        <v>21.77154105707724</v>
      </c>
      <c r="Q2" s="20">
        <f t="shared" ref="Q2:Q16" si="2">N2/G2</f>
        <v>0.18807677462367101</v>
      </c>
      <c r="R2" s="20">
        <f>(Q2/H2/J2)</f>
        <v>7.2376192805230133</v>
      </c>
      <c r="S2" s="20" t="s">
        <v>1</v>
      </c>
      <c r="T2" s="20">
        <f>P2/N2*R2</f>
        <v>0.58796315418433065</v>
      </c>
      <c r="U2" s="20">
        <f>R2/60*1000</f>
        <v>120.62698800871689</v>
      </c>
      <c r="V2" s="20" t="s">
        <v>1</v>
      </c>
      <c r="W2" s="20">
        <f>T2/R2*U2</f>
        <v>9.7993859030721779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1424.95</v>
      </c>
      <c r="H3" s="21">
        <f>H2</f>
        <v>1.22</v>
      </c>
      <c r="I3" s="21">
        <v>0</v>
      </c>
      <c r="J3" s="21">
        <v>0.26</v>
      </c>
      <c r="K3" s="21">
        <v>98</v>
      </c>
      <c r="L3" s="21">
        <v>77</v>
      </c>
      <c r="M3" s="21">
        <v>77</v>
      </c>
      <c r="N3" s="21">
        <f t="shared" si="0"/>
        <v>21</v>
      </c>
      <c r="O3" s="21" t="s">
        <v>1</v>
      </c>
      <c r="P3" s="21">
        <f t="shared" si="1"/>
        <v>13.228756555322953</v>
      </c>
      <c r="Q3" s="21">
        <f t="shared" si="2"/>
        <v>1.4737359205586161E-2</v>
      </c>
      <c r="R3" s="21">
        <f>Q3/H3/J3</f>
        <v>4.6460779336652457E-2</v>
      </c>
      <c r="S3" s="21" t="s">
        <v>1</v>
      </c>
      <c r="T3" s="21">
        <f>P3/N3*R3</f>
        <v>2.9267539962626397E-2</v>
      </c>
      <c r="U3" s="21">
        <f>R3/60*1000</f>
        <v>0.77434632227754085</v>
      </c>
      <c r="V3" s="21" t="s">
        <v>1</v>
      </c>
      <c r="W3" s="21">
        <f>T3/R3*U3</f>
        <v>0.48779233271043992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1424.95</v>
      </c>
      <c r="H4" s="19">
        <f>H2</f>
        <v>1.22</v>
      </c>
      <c r="I4" s="19"/>
      <c r="J4" s="19">
        <v>8.1000000000000003E-2</v>
      </c>
      <c r="K4" s="19">
        <v>710</v>
      </c>
      <c r="L4" s="19">
        <v>44</v>
      </c>
      <c r="M4" s="19">
        <v>33</v>
      </c>
      <c r="N4" s="19">
        <f t="shared" si="0"/>
        <v>671.5</v>
      </c>
      <c r="O4" s="19" t="s">
        <v>1</v>
      </c>
      <c r="P4" s="19">
        <f t="shared" si="1"/>
        <v>27.358728040608906</v>
      </c>
      <c r="Q4" s="19">
        <f t="shared" si="2"/>
        <v>0.47124460507386223</v>
      </c>
      <c r="R4" s="19">
        <f>(Q4/H4/J4)</f>
        <v>4.7687169102799256</v>
      </c>
      <c r="S4" s="19" t="s">
        <v>1</v>
      </c>
      <c r="T4" s="19">
        <f t="shared" ref="T4:T6" si="3">P4/N4*R4</f>
        <v>0.19429043790171449</v>
      </c>
      <c r="U4" s="19">
        <f t="shared" ref="U4:U6" si="4">R4/60*1000</f>
        <v>79.478615171332095</v>
      </c>
      <c r="V4" s="19" t="s">
        <v>1</v>
      </c>
      <c r="W4" s="19">
        <f t="shared" ref="W4:W6" si="5">T4/R4*U4</f>
        <v>3.2381739650285746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1424.95</v>
      </c>
      <c r="H5" s="19">
        <f>H2</f>
        <v>1.22</v>
      </c>
      <c r="I5" s="19">
        <v>2E-3</v>
      </c>
      <c r="J5" s="19">
        <v>0.13600000000000001</v>
      </c>
      <c r="K5" s="19">
        <v>1235</v>
      </c>
      <c r="L5" s="19">
        <v>47</v>
      </c>
      <c r="M5" s="19">
        <v>38</v>
      </c>
      <c r="N5" s="19">
        <f t="shared" si="0"/>
        <v>1192.5</v>
      </c>
      <c r="O5" s="19" t="s">
        <v>1</v>
      </c>
      <c r="P5" s="19">
        <f t="shared" si="1"/>
        <v>35.742132001323036</v>
      </c>
      <c r="Q5" s="19">
        <f t="shared" si="2"/>
        <v>0.83687146917435695</v>
      </c>
      <c r="R5" s="19">
        <f>(Q5/H5/J5)</f>
        <v>5.0438251517258736</v>
      </c>
      <c r="S5" s="19" t="s">
        <v>1</v>
      </c>
      <c r="T5" s="19">
        <f t="shared" si="3"/>
        <v>0.15117573531620909</v>
      </c>
      <c r="U5" s="19">
        <f t="shared" si="4"/>
        <v>84.063752528764567</v>
      </c>
      <c r="V5" s="19" t="s">
        <v>1</v>
      </c>
      <c r="W5" s="19">
        <f t="shared" si="5"/>
        <v>2.5195955886034849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1424.95</v>
      </c>
      <c r="H6" s="19">
        <f>H2</f>
        <v>1.22</v>
      </c>
      <c r="I6" s="19">
        <v>2E-3</v>
      </c>
      <c r="J6" s="19">
        <v>4.48E-2</v>
      </c>
      <c r="K6" s="19">
        <v>400</v>
      </c>
      <c r="L6" s="19">
        <v>23</v>
      </c>
      <c r="M6" s="19">
        <v>22</v>
      </c>
      <c r="N6" s="19">
        <f t="shared" si="0"/>
        <v>377.5</v>
      </c>
      <c r="O6" s="19" t="s">
        <v>1</v>
      </c>
      <c r="P6" s="19">
        <f t="shared" si="1"/>
        <v>20.554804791094465</v>
      </c>
      <c r="Q6" s="19">
        <f t="shared" si="2"/>
        <v>0.26492157619565598</v>
      </c>
      <c r="R6" s="19">
        <f>(Q6/H6/J6)</f>
        <v>4.8470721640013172</v>
      </c>
      <c r="S6" s="19" t="s">
        <v>1</v>
      </c>
      <c r="T6" s="19">
        <f t="shared" si="3"/>
        <v>0.26392217785270172</v>
      </c>
      <c r="U6" s="19">
        <f t="shared" si="4"/>
        <v>80.784536066688617</v>
      </c>
      <c r="V6" s="19" t="s">
        <v>1</v>
      </c>
      <c r="W6" s="19">
        <f t="shared" si="5"/>
        <v>4.3987029642116946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1424.95</v>
      </c>
      <c r="H7" s="23">
        <f>H2</f>
        <v>1.22</v>
      </c>
      <c r="I7" s="23">
        <v>1E-3</v>
      </c>
      <c r="J7" s="23">
        <v>0.19</v>
      </c>
      <c r="K7" s="23">
        <v>134</v>
      </c>
      <c r="L7" s="23">
        <v>25</v>
      </c>
      <c r="M7" s="23">
        <v>28</v>
      </c>
      <c r="N7" s="23">
        <f t="shared" si="0"/>
        <v>107.5</v>
      </c>
      <c r="O7" s="23" t="s">
        <v>1</v>
      </c>
      <c r="P7" s="23">
        <f t="shared" si="1"/>
        <v>12.668859459319927</v>
      </c>
      <c r="Q7" s="23">
        <f t="shared" si="2"/>
        <v>7.5441243552405349E-2</v>
      </c>
      <c r="R7" s="23">
        <f>Q7/H7/J7</f>
        <v>0.32545834146853042</v>
      </c>
      <c r="S7" s="23" t="s">
        <v>1</v>
      </c>
      <c r="T7" s="23">
        <f>P7/N7*R7</f>
        <v>3.8355218492355035E-2</v>
      </c>
      <c r="U7" s="23">
        <f>R7/60*1000</f>
        <v>5.4243056911421741</v>
      </c>
      <c r="V7" s="23" t="s">
        <v>1</v>
      </c>
      <c r="W7" s="23">
        <f>T7/R7*U7</f>
        <v>0.63925364153925057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1424.95</v>
      </c>
      <c r="H8" s="25">
        <f>H2</f>
        <v>1.22</v>
      </c>
      <c r="I8" s="25">
        <v>4.0000000000000001E-3</v>
      </c>
      <c r="J8" s="25">
        <v>1.2500000000000001E-2</v>
      </c>
      <c r="K8" s="25">
        <v>1535</v>
      </c>
      <c r="L8" s="25">
        <v>17</v>
      </c>
      <c r="M8" s="25">
        <v>13</v>
      </c>
      <c r="N8" s="25">
        <f t="shared" si="0"/>
        <v>1520</v>
      </c>
      <c r="O8" s="25" t="s">
        <v>1</v>
      </c>
      <c r="P8" s="25">
        <f t="shared" si="1"/>
        <v>39.370039370059054</v>
      </c>
      <c r="Q8" s="25">
        <f t="shared" si="2"/>
        <v>1.066704094880522</v>
      </c>
      <c r="R8" s="25">
        <f>Q8/H8/J8</f>
        <v>69.947809500362098</v>
      </c>
      <c r="S8" s="25" t="s">
        <v>1</v>
      </c>
      <c r="T8" s="25">
        <f>P8/N8*R8</f>
        <v>1.8117421143938466</v>
      </c>
      <c r="U8" s="25">
        <f>R8/60*1000</f>
        <v>1165.7968250060349</v>
      </c>
      <c r="V8" s="25" t="s">
        <v>1</v>
      </c>
      <c r="W8" s="25">
        <f>T8/R8*U8</f>
        <v>30.195701906564107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1424.95</v>
      </c>
      <c r="H9" s="30">
        <f>H2</f>
        <v>1.22</v>
      </c>
      <c r="J9" s="30">
        <v>0.19</v>
      </c>
      <c r="K9" s="30">
        <v>1515</v>
      </c>
      <c r="L9" s="30">
        <v>69</v>
      </c>
      <c r="M9" s="30">
        <v>41</v>
      </c>
      <c r="N9" s="30">
        <f t="shared" si="0"/>
        <v>1460</v>
      </c>
      <c r="P9" s="30">
        <f t="shared" si="1"/>
        <v>39.623225512317902</v>
      </c>
      <c r="Q9" s="30">
        <f t="shared" si="2"/>
        <v>1.024597354293133</v>
      </c>
      <c r="R9" s="30">
        <f t="shared" ref="R9:R13" si="6">Q9/H9/J9</f>
        <v>4.4201784050609714</v>
      </c>
      <c r="S9" s="30" t="s">
        <v>1</v>
      </c>
      <c r="T9" s="30">
        <f t="shared" ref="T9:T16" si="7">P9/N9*R9</f>
        <v>0.11996008612904695</v>
      </c>
      <c r="U9" s="30">
        <f t="shared" ref="U9:U16" si="8">R9/60*1000</f>
        <v>73.669640084349524</v>
      </c>
      <c r="V9" s="30" t="s">
        <v>1</v>
      </c>
      <c r="W9" s="30">
        <f t="shared" ref="W9:W16" si="9">T9/R9*U9</f>
        <v>1.9993347688174492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1424.95</v>
      </c>
      <c r="H10" s="30">
        <f>H2</f>
        <v>1.22</v>
      </c>
      <c r="J10" s="30">
        <v>2.5000000000000001E-2</v>
      </c>
      <c r="K10" s="30">
        <v>187</v>
      </c>
      <c r="L10" s="30">
        <v>36</v>
      </c>
      <c r="M10" s="30">
        <v>14</v>
      </c>
      <c r="N10" s="30">
        <f t="shared" si="0"/>
        <v>162</v>
      </c>
      <c r="P10" s="30">
        <f t="shared" si="1"/>
        <v>14.560219778561036</v>
      </c>
      <c r="Q10" s="30">
        <f t="shared" si="2"/>
        <v>0.11368819958595038</v>
      </c>
      <c r="R10" s="30">
        <f t="shared" si="6"/>
        <v>3.7274819536377173</v>
      </c>
      <c r="S10" s="30" t="s">
        <v>1</v>
      </c>
      <c r="T10" s="30">
        <f t="shared" si="7"/>
        <v>0.33501824978756312</v>
      </c>
      <c r="U10" s="30">
        <f t="shared" si="8"/>
        <v>62.124699227295288</v>
      </c>
      <c r="V10" s="30" t="s">
        <v>1</v>
      </c>
      <c r="W10" s="30">
        <f t="shared" si="9"/>
        <v>5.5836374964593851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1424.95</v>
      </c>
      <c r="H11" s="32">
        <f>H2</f>
        <v>1.22</v>
      </c>
      <c r="J11" s="32">
        <v>3.2000000000000001E-2</v>
      </c>
      <c r="K11" s="32">
        <v>272</v>
      </c>
      <c r="L11" s="32">
        <v>34</v>
      </c>
      <c r="M11" s="32">
        <v>35</v>
      </c>
      <c r="N11" s="32">
        <f t="shared" si="0"/>
        <v>237.5</v>
      </c>
      <c r="P11" s="32">
        <f t="shared" si="1"/>
        <v>17.507141400011598</v>
      </c>
      <c r="Q11" s="32">
        <f t="shared" si="2"/>
        <v>0.16667251482508158</v>
      </c>
      <c r="R11" s="32">
        <f t="shared" si="6"/>
        <v>4.269275482199836</v>
      </c>
      <c r="S11" s="32" t="s">
        <v>1</v>
      </c>
      <c r="T11" s="32">
        <f t="shared" si="7"/>
        <v>0.31470656649463252</v>
      </c>
      <c r="U11" s="32">
        <f t="shared" si="8"/>
        <v>71.154591369997277</v>
      </c>
      <c r="V11" s="32" t="s">
        <v>1</v>
      </c>
      <c r="W11" s="32">
        <f t="shared" si="9"/>
        <v>5.2451094415772097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1424.95</v>
      </c>
      <c r="H12" s="32">
        <f>H2</f>
        <v>1.22</v>
      </c>
      <c r="J12" s="32">
        <v>3.1E-2</v>
      </c>
      <c r="K12" s="32">
        <v>292</v>
      </c>
      <c r="L12" s="32">
        <v>38</v>
      </c>
      <c r="M12" s="32">
        <v>24</v>
      </c>
      <c r="N12" s="32">
        <f t="shared" si="0"/>
        <v>261</v>
      </c>
      <c r="P12" s="32">
        <f t="shared" si="1"/>
        <v>17.972200755611428</v>
      </c>
      <c r="Q12" s="32">
        <f t="shared" si="2"/>
        <v>0.18316432155514228</v>
      </c>
      <c r="R12" s="32">
        <f t="shared" si="6"/>
        <v>4.8430545096547402</v>
      </c>
      <c r="S12" s="32" t="s">
        <v>1</v>
      </c>
      <c r="T12" s="32">
        <f t="shared" si="7"/>
        <v>0.33348792305702779</v>
      </c>
      <c r="U12" s="32">
        <f t="shared" si="8"/>
        <v>80.717575160912332</v>
      </c>
      <c r="V12" s="32" t="s">
        <v>1</v>
      </c>
      <c r="W12" s="32">
        <f t="shared" si="9"/>
        <v>5.558132050950463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1424.95</v>
      </c>
      <c r="H13" s="32">
        <f>H2</f>
        <v>1.22</v>
      </c>
      <c r="J13" s="32">
        <v>1.9E-2</v>
      </c>
      <c r="K13" s="32">
        <v>150</v>
      </c>
      <c r="L13" s="32">
        <v>20</v>
      </c>
      <c r="M13" s="32">
        <v>20</v>
      </c>
      <c r="N13" s="32">
        <f t="shared" si="0"/>
        <v>130</v>
      </c>
      <c r="P13" s="32">
        <f t="shared" si="1"/>
        <v>13.038404810405298</v>
      </c>
      <c r="Q13" s="32">
        <f t="shared" si="2"/>
        <v>9.1231271272676231E-2</v>
      </c>
      <c r="R13" s="32">
        <f t="shared" si="6"/>
        <v>3.9357752921775773</v>
      </c>
      <c r="S13" s="32" t="s">
        <v>1</v>
      </c>
      <c r="T13" s="32">
        <f t="shared" si="7"/>
        <v>0.39474024232463417</v>
      </c>
      <c r="U13" s="32">
        <f t="shared" si="8"/>
        <v>65.596254869626293</v>
      </c>
      <c r="V13" s="32" t="s">
        <v>1</v>
      </c>
      <c r="W13" s="32">
        <f t="shared" si="9"/>
        <v>6.5790040387439035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1424.95</v>
      </c>
      <c r="H14" s="22">
        <f>H2</f>
        <v>1.22</v>
      </c>
      <c r="I14" s="22">
        <v>5.0000000000000001E-3</v>
      </c>
      <c r="J14" s="22">
        <f>J4+J5+J6</f>
        <v>0.26180000000000003</v>
      </c>
      <c r="K14" s="22">
        <f>K4+K5+K6</f>
        <v>2345</v>
      </c>
      <c r="L14" s="22">
        <f>L4+L5+L6</f>
        <v>114</v>
      </c>
      <c r="M14" s="22">
        <f>M4+M5+M6</f>
        <v>93</v>
      </c>
      <c r="N14" s="22">
        <f>N4+N5+N6</f>
        <v>2241.5</v>
      </c>
      <c r="O14" s="22" t="s">
        <v>1</v>
      </c>
      <c r="P14" s="22">
        <f>SQRT((K14+(L14+M14)/2))</f>
        <v>49.482320074952021</v>
      </c>
      <c r="Q14" s="22">
        <f>N14/G14</f>
        <v>1.5730376504438752</v>
      </c>
      <c r="R14" s="22">
        <f>(Q14/H14/J14)</f>
        <v>4.9250386681231921</v>
      </c>
      <c r="S14" s="22" t="s">
        <v>1</v>
      </c>
      <c r="T14" s="22">
        <f>P14/N14*R14</f>
        <v>0.10872288189051403</v>
      </c>
      <c r="U14" s="22">
        <f>R14/60*1000</f>
        <v>82.083977802053198</v>
      </c>
      <c r="V14" s="22" t="s">
        <v>1</v>
      </c>
      <c r="W14" s="22">
        <f>T14/R14*U14</f>
        <v>1.812048031508567</v>
      </c>
      <c r="X14" s="22"/>
    </row>
    <row r="15" spans="1:25" s="31" customFormat="1" x14ac:dyDescent="0.25">
      <c r="B15" s="31" t="s">
        <v>44</v>
      </c>
      <c r="G15" s="31">
        <f>G14</f>
        <v>1424.95</v>
      </c>
      <c r="H15" s="31">
        <f>H14</f>
        <v>1.22</v>
      </c>
      <c r="I15" s="31">
        <v>5.0000000000000001E-3</v>
      </c>
      <c r="J15" s="31">
        <f>J9+J10</f>
        <v>0.215</v>
      </c>
      <c r="K15" s="31">
        <f>K9+K10</f>
        <v>1702</v>
      </c>
      <c r="L15" s="31">
        <f>L9+L10</f>
        <v>105</v>
      </c>
      <c r="M15" s="31">
        <f>M9+M10</f>
        <v>55</v>
      </c>
      <c r="N15" s="31">
        <f>N9+N10</f>
        <v>1622</v>
      </c>
      <c r="O15" s="31" t="s">
        <v>1</v>
      </c>
      <c r="P15" s="31">
        <f>SQRT((K15+(L15+M15)/2))</f>
        <v>42.213741838410868</v>
      </c>
      <c r="Q15" s="31">
        <f>N15/G15</f>
        <v>1.1382855538790835</v>
      </c>
      <c r="R15" s="31">
        <f>(Q15/H15/J15)</f>
        <v>4.3396323060582676</v>
      </c>
      <c r="S15" s="31" t="s">
        <v>1</v>
      </c>
      <c r="T15" s="31">
        <f>P15/N15*R15</f>
        <v>0.1129421195077505</v>
      </c>
      <c r="U15" s="31">
        <f>R15/60*1000</f>
        <v>72.327205100971128</v>
      </c>
      <c r="V15" s="31" t="s">
        <v>1</v>
      </c>
      <c r="W15" s="31">
        <f>T15/R15*U15</f>
        <v>1.8823686584625086</v>
      </c>
      <c r="X15" s="31">
        <v>3225</v>
      </c>
    </row>
    <row r="16" spans="1:25" s="33" customFormat="1" x14ac:dyDescent="0.25">
      <c r="B16" s="33" t="s">
        <v>46</v>
      </c>
      <c r="G16" s="33">
        <f>G10</f>
        <v>1424.95</v>
      </c>
      <c r="H16" s="33">
        <f>H10</f>
        <v>1.22</v>
      </c>
      <c r="I16" s="33">
        <v>5.0000000000000001E-3</v>
      </c>
      <c r="J16" s="33">
        <f>J11+J12+J13</f>
        <v>8.2000000000000003E-2</v>
      </c>
      <c r="K16" s="33">
        <f>K11+K12+K13</f>
        <v>714</v>
      </c>
      <c r="L16" s="33">
        <f>L11+L12+L13</f>
        <v>92</v>
      </c>
      <c r="M16" s="33">
        <f t="shared" ref="M16" si="10">M11+M12+M13</f>
        <v>79</v>
      </c>
      <c r="N16" s="33">
        <f>N11+N12+N13</f>
        <v>628.5</v>
      </c>
      <c r="O16" s="33" t="s">
        <v>1</v>
      </c>
      <c r="P16" s="33">
        <f t="shared" si="1"/>
        <v>28.275431031197385</v>
      </c>
      <c r="Q16" s="33">
        <f t="shared" si="2"/>
        <v>0.44106810765290011</v>
      </c>
      <c r="R16" s="33">
        <f>(Q16/H16/J16)</f>
        <v>4.4089175095251907</v>
      </c>
      <c r="S16" s="33" t="s">
        <v>1</v>
      </c>
      <c r="T16" s="33">
        <f t="shared" si="7"/>
        <v>0.19835169922484974</v>
      </c>
      <c r="U16" s="33">
        <f t="shared" si="8"/>
        <v>73.481958492086505</v>
      </c>
      <c r="V16" s="33" t="s">
        <v>1</v>
      </c>
      <c r="W16" s="33">
        <f t="shared" si="9"/>
        <v>3.3058616537474954</v>
      </c>
      <c r="X16" s="33">
        <v>3225</v>
      </c>
    </row>
    <row r="18" spans="1:7" x14ac:dyDescent="0.25">
      <c r="A18" t="s">
        <v>348</v>
      </c>
      <c r="B18" t="s">
        <v>349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>
        <v>371</v>
      </c>
      <c r="D21">
        <v>116</v>
      </c>
      <c r="E21">
        <v>90</v>
      </c>
      <c r="F21">
        <v>278</v>
      </c>
      <c r="G21">
        <v>19.260000000000002</v>
      </c>
    </row>
    <row r="22" spans="1:7" x14ac:dyDescent="0.25">
      <c r="A22" t="s">
        <v>61</v>
      </c>
      <c r="B22" t="s">
        <v>62</v>
      </c>
      <c r="C22">
        <v>98</v>
      </c>
      <c r="D22">
        <v>77</v>
      </c>
      <c r="E22">
        <v>77</v>
      </c>
      <c r="F22">
        <v>29</v>
      </c>
      <c r="G22">
        <v>9.9</v>
      </c>
    </row>
    <row r="23" spans="1:7" x14ac:dyDescent="0.25">
      <c r="A23" t="s">
        <v>63</v>
      </c>
      <c r="B23" t="s">
        <v>64</v>
      </c>
      <c r="C23">
        <v>710</v>
      </c>
      <c r="D23">
        <v>44</v>
      </c>
      <c r="E23">
        <v>33</v>
      </c>
      <c r="F23">
        <v>674</v>
      </c>
      <c r="G23">
        <v>26.65</v>
      </c>
    </row>
    <row r="24" spans="1:7" x14ac:dyDescent="0.25">
      <c r="A24" t="s">
        <v>63</v>
      </c>
      <c r="B24" t="s">
        <v>350</v>
      </c>
      <c r="C24" t="s">
        <v>351</v>
      </c>
      <c r="D24">
        <v>47</v>
      </c>
      <c r="E24">
        <v>38</v>
      </c>
      <c r="F24" t="s">
        <v>352</v>
      </c>
      <c r="G24">
        <v>35.14</v>
      </c>
    </row>
    <row r="25" spans="1:7" x14ac:dyDescent="0.25">
      <c r="A25" t="s">
        <v>66</v>
      </c>
      <c r="B25" t="s">
        <v>353</v>
      </c>
      <c r="C25">
        <v>400</v>
      </c>
      <c r="D25">
        <v>23</v>
      </c>
      <c r="E25">
        <v>22</v>
      </c>
      <c r="F25">
        <v>378</v>
      </c>
      <c r="G25">
        <v>20</v>
      </c>
    </row>
    <row r="26" spans="1:7" x14ac:dyDescent="0.25">
      <c r="A26" t="s">
        <v>68</v>
      </c>
      <c r="B26" t="s">
        <v>69</v>
      </c>
      <c r="C26">
        <v>134</v>
      </c>
      <c r="D26">
        <v>25</v>
      </c>
      <c r="E26">
        <v>28</v>
      </c>
      <c r="F26">
        <v>108</v>
      </c>
      <c r="G26">
        <v>11.58</v>
      </c>
    </row>
    <row r="27" spans="1:7" x14ac:dyDescent="0.25">
      <c r="A27" t="s">
        <v>68</v>
      </c>
      <c r="B27" t="s">
        <v>238</v>
      </c>
      <c r="C27" t="s">
        <v>354</v>
      </c>
      <c r="D27">
        <v>17</v>
      </c>
      <c r="E27">
        <v>13</v>
      </c>
      <c r="F27" t="s">
        <v>355</v>
      </c>
      <c r="G27">
        <v>39.18</v>
      </c>
    </row>
    <row r="28" spans="1:7" x14ac:dyDescent="0.25">
      <c r="A28" t="s">
        <v>68</v>
      </c>
      <c r="B28" t="s">
        <v>71</v>
      </c>
      <c r="C28">
        <v>77</v>
      </c>
      <c r="D28">
        <v>19</v>
      </c>
      <c r="E28">
        <v>18</v>
      </c>
      <c r="F28">
        <v>59</v>
      </c>
      <c r="G28">
        <v>8.77</v>
      </c>
    </row>
    <row r="29" spans="1:7" x14ac:dyDescent="0.25">
      <c r="A29" t="s">
        <v>68</v>
      </c>
      <c r="B29">
        <v>1764</v>
      </c>
      <c r="C29">
        <v>10</v>
      </c>
      <c r="D29">
        <v>76</v>
      </c>
      <c r="E29">
        <v>5</v>
      </c>
      <c r="F29">
        <v>-29</v>
      </c>
      <c r="G29">
        <v>3.16</v>
      </c>
    </row>
    <row r="30" spans="1:7" x14ac:dyDescent="0.25">
      <c r="A30" t="s">
        <v>68</v>
      </c>
      <c r="B30" t="s">
        <v>72</v>
      </c>
      <c r="C30">
        <v>277</v>
      </c>
      <c r="D30">
        <v>142</v>
      </c>
      <c r="E30">
        <v>145</v>
      </c>
      <c r="F30">
        <v>147</v>
      </c>
      <c r="G30">
        <v>16.64</v>
      </c>
    </row>
    <row r="31" spans="1:7" x14ac:dyDescent="0.25">
      <c r="A31" t="s">
        <v>68</v>
      </c>
      <c r="B31" t="s">
        <v>73</v>
      </c>
      <c r="C31">
        <v>419</v>
      </c>
      <c r="D31">
        <v>51</v>
      </c>
      <c r="E31">
        <v>55</v>
      </c>
      <c r="F31">
        <v>372</v>
      </c>
      <c r="G31">
        <v>20.47</v>
      </c>
    </row>
    <row r="32" spans="1:7" x14ac:dyDescent="0.25">
      <c r="A32" t="s">
        <v>68</v>
      </c>
      <c r="B32" t="s">
        <v>74</v>
      </c>
      <c r="C32" t="s">
        <v>121</v>
      </c>
      <c r="D32">
        <v>69</v>
      </c>
      <c r="E32">
        <v>41</v>
      </c>
      <c r="F32" t="s">
        <v>356</v>
      </c>
      <c r="G32">
        <v>38.92</v>
      </c>
    </row>
    <row r="33" spans="1:7" x14ac:dyDescent="0.25">
      <c r="A33" t="s">
        <v>68</v>
      </c>
      <c r="B33" t="s">
        <v>99</v>
      </c>
      <c r="C33">
        <v>187</v>
      </c>
      <c r="D33">
        <v>36</v>
      </c>
      <c r="E33">
        <v>14</v>
      </c>
      <c r="F33">
        <v>163</v>
      </c>
      <c r="G33">
        <v>13.67</v>
      </c>
    </row>
    <row r="34" spans="1:7" x14ac:dyDescent="0.25">
      <c r="A34" t="s">
        <v>68</v>
      </c>
      <c r="B34" t="s">
        <v>256</v>
      </c>
      <c r="C34">
        <v>272</v>
      </c>
      <c r="D34">
        <v>34</v>
      </c>
      <c r="E34">
        <v>35</v>
      </c>
      <c r="F34">
        <v>240</v>
      </c>
      <c r="G34">
        <v>16.489999999999998</v>
      </c>
    </row>
    <row r="35" spans="1:7" x14ac:dyDescent="0.25">
      <c r="A35" t="s">
        <v>68</v>
      </c>
      <c r="B35" t="s">
        <v>283</v>
      </c>
      <c r="C35">
        <v>292</v>
      </c>
      <c r="D35">
        <v>38</v>
      </c>
      <c r="E35">
        <v>24</v>
      </c>
      <c r="F35">
        <v>262</v>
      </c>
      <c r="G35">
        <v>17.09</v>
      </c>
    </row>
    <row r="36" spans="1:7" x14ac:dyDescent="0.25">
      <c r="A36" t="s">
        <v>68</v>
      </c>
      <c r="B36" t="s">
        <v>78</v>
      </c>
      <c r="C36">
        <v>150</v>
      </c>
      <c r="D36">
        <v>20</v>
      </c>
      <c r="E36">
        <v>20</v>
      </c>
      <c r="F36">
        <v>131</v>
      </c>
      <c r="G36">
        <v>12.25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8547-AC1B-49B7-89F2-FBD56F6B5A0B}">
  <dimension ref="A1:Y36"/>
  <sheetViews>
    <sheetView workbookViewId="0">
      <selection activeCell="H3" sqref="H3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79433/60</f>
        <v>1323.8833333333334</v>
      </c>
      <c r="H2" s="20">
        <v>1.27</v>
      </c>
      <c r="I2" s="20">
        <v>0</v>
      </c>
      <c r="J2" s="20">
        <v>2.1299999999999999E-2</v>
      </c>
      <c r="K2" s="20">
        <v>382</v>
      </c>
      <c r="L2" s="20">
        <v>104</v>
      </c>
      <c r="M2" s="20">
        <v>83</v>
      </c>
      <c r="N2" s="20">
        <f t="shared" ref="N2:N13" si="0">K2-(L2+M2)/2</f>
        <v>288.5</v>
      </c>
      <c r="O2" s="20" t="s">
        <v>1</v>
      </c>
      <c r="P2" s="20">
        <f t="shared" ref="P2:P16" si="1">SQRT((K2+(L2+M2)/2))</f>
        <v>21.805962487356524</v>
      </c>
      <c r="Q2" s="20">
        <f t="shared" ref="Q2:Q16" si="2">N2/G2</f>
        <v>0.21791950448805911</v>
      </c>
      <c r="R2" s="20">
        <f>(Q2/H2/J2)</f>
        <v>8.0558761039539792</v>
      </c>
      <c r="S2" s="20" t="s">
        <v>1</v>
      </c>
      <c r="T2" s="20">
        <f>P2/N2*R2</f>
        <v>0.60889473873695765</v>
      </c>
      <c r="U2" s="20">
        <f>R2/60*1000</f>
        <v>134.26460173256632</v>
      </c>
      <c r="V2" s="20" t="s">
        <v>1</v>
      </c>
      <c r="W2" s="20">
        <f>T2/R2*U2</f>
        <v>10.14824564561596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1323.8833333333334</v>
      </c>
      <c r="H3" s="21">
        <f>H2</f>
        <v>1.27</v>
      </c>
      <c r="I3" s="21">
        <v>0</v>
      </c>
      <c r="J3" s="21">
        <v>0.26</v>
      </c>
      <c r="K3" s="21">
        <v>87</v>
      </c>
      <c r="L3" s="21">
        <v>75</v>
      </c>
      <c r="M3" s="21">
        <v>75</v>
      </c>
      <c r="N3" s="21">
        <f t="shared" si="0"/>
        <v>12</v>
      </c>
      <c r="O3" s="21" t="s">
        <v>1</v>
      </c>
      <c r="P3" s="21">
        <f t="shared" si="1"/>
        <v>12.727922061357855</v>
      </c>
      <c r="Q3" s="21">
        <f t="shared" si="2"/>
        <v>9.0642428209937922E-3</v>
      </c>
      <c r="R3" s="21">
        <f>Q3/H3/J3</f>
        <v>2.7450765660187136E-2</v>
      </c>
      <c r="S3" s="21" t="s">
        <v>1</v>
      </c>
      <c r="T3" s="21">
        <f>P3/N3*R3</f>
        <v>2.9115933820621706E-2</v>
      </c>
      <c r="U3" s="21">
        <f>R3/60*1000</f>
        <v>0.45751276100311894</v>
      </c>
      <c r="V3" s="21" t="s">
        <v>1</v>
      </c>
      <c r="W3" s="21">
        <f>T3/R3*U3</f>
        <v>0.48526556367702839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1323.8833333333334</v>
      </c>
      <c r="H4" s="19">
        <f>H2</f>
        <v>1.27</v>
      </c>
      <c r="I4" s="19"/>
      <c r="J4" s="19">
        <v>8.1000000000000003E-2</v>
      </c>
      <c r="K4" s="19">
        <v>658</v>
      </c>
      <c r="L4" s="19">
        <v>45</v>
      </c>
      <c r="M4" s="19">
        <v>27</v>
      </c>
      <c r="N4" s="19">
        <f t="shared" si="0"/>
        <v>622</v>
      </c>
      <c r="O4" s="19" t="s">
        <v>1</v>
      </c>
      <c r="P4" s="19">
        <f t="shared" si="1"/>
        <v>26.343879744638983</v>
      </c>
      <c r="Q4" s="19">
        <f t="shared" si="2"/>
        <v>0.46982991955484493</v>
      </c>
      <c r="R4" s="19">
        <f>(Q4/H4/J4)</f>
        <v>4.567219982063234</v>
      </c>
      <c r="S4" s="19" t="s">
        <v>1</v>
      </c>
      <c r="T4" s="19">
        <f t="shared" ref="T4:T6" si="3">P4/N4*R4</f>
        <v>0.19343777166364318</v>
      </c>
      <c r="U4" s="19">
        <f t="shared" ref="U4:U6" si="4">R4/60*1000</f>
        <v>76.12033303438723</v>
      </c>
      <c r="V4" s="19" t="s">
        <v>1</v>
      </c>
      <c r="W4" s="19">
        <f t="shared" ref="W4:W6" si="5">T4/R4*U4</f>
        <v>3.2239628610607194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1323.8833333333334</v>
      </c>
      <c r="H5" s="19">
        <f>H2</f>
        <v>1.27</v>
      </c>
      <c r="I5" s="19">
        <v>2E-3</v>
      </c>
      <c r="J5" s="19">
        <v>0.13600000000000001</v>
      </c>
      <c r="K5" s="19">
        <v>1111</v>
      </c>
      <c r="L5" s="19">
        <v>31</v>
      </c>
      <c r="M5" s="19">
        <v>27</v>
      </c>
      <c r="N5" s="19">
        <f t="shared" si="0"/>
        <v>1082</v>
      </c>
      <c r="O5" s="19" t="s">
        <v>1</v>
      </c>
      <c r="P5" s="19">
        <f t="shared" si="1"/>
        <v>33.763886032268267</v>
      </c>
      <c r="Q5" s="19">
        <f t="shared" si="2"/>
        <v>0.81729256102627368</v>
      </c>
      <c r="R5" s="19">
        <f>(Q5/H5/J5)</f>
        <v>4.7318930119631402</v>
      </c>
      <c r="S5" s="19" t="s">
        <v>1</v>
      </c>
      <c r="T5" s="19">
        <f t="shared" si="3"/>
        <v>0.1476590539489927</v>
      </c>
      <c r="U5" s="19">
        <f t="shared" si="4"/>
        <v>78.864883532719006</v>
      </c>
      <c r="V5" s="19" t="s">
        <v>1</v>
      </c>
      <c r="W5" s="19">
        <f t="shared" si="5"/>
        <v>2.4609842324832121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1323.8833333333334</v>
      </c>
      <c r="H6" s="19">
        <f>H2</f>
        <v>1.27</v>
      </c>
      <c r="I6" s="19">
        <v>2E-3</v>
      </c>
      <c r="J6" s="19">
        <v>4.48E-2</v>
      </c>
      <c r="K6" s="19">
        <v>353</v>
      </c>
      <c r="L6" s="19">
        <v>19</v>
      </c>
      <c r="M6" s="19">
        <v>31</v>
      </c>
      <c r="N6" s="19">
        <f t="shared" si="0"/>
        <v>328</v>
      </c>
      <c r="O6" s="19" t="s">
        <v>1</v>
      </c>
      <c r="P6" s="19">
        <f t="shared" si="1"/>
        <v>19.442222095223581</v>
      </c>
      <c r="Q6" s="19">
        <f t="shared" si="2"/>
        <v>0.24775597044049699</v>
      </c>
      <c r="R6" s="19">
        <f>(Q6/H6/J6)</f>
        <v>4.3545411002618284</v>
      </c>
      <c r="S6" s="19" t="s">
        <v>1</v>
      </c>
      <c r="T6" s="19">
        <f t="shared" si="3"/>
        <v>0.25811571705509062</v>
      </c>
      <c r="U6" s="19">
        <f t="shared" si="4"/>
        <v>72.575685004363805</v>
      </c>
      <c r="V6" s="19" t="s">
        <v>1</v>
      </c>
      <c r="W6" s="19">
        <f t="shared" si="5"/>
        <v>4.3019286175848439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1323.8833333333334</v>
      </c>
      <c r="H7" s="23">
        <f>H2</f>
        <v>1.27</v>
      </c>
      <c r="I7" s="23">
        <v>1E-3</v>
      </c>
      <c r="J7" s="23">
        <v>0.19</v>
      </c>
      <c r="K7" s="23">
        <v>104</v>
      </c>
      <c r="L7" s="23">
        <v>35</v>
      </c>
      <c r="M7" s="23">
        <v>17</v>
      </c>
      <c r="N7" s="23">
        <f t="shared" si="0"/>
        <v>78</v>
      </c>
      <c r="O7" s="23" t="s">
        <v>1</v>
      </c>
      <c r="P7" s="23">
        <f t="shared" si="1"/>
        <v>11.401754250991379</v>
      </c>
      <c r="Q7" s="23">
        <f t="shared" si="2"/>
        <v>5.891757833645965E-2</v>
      </c>
      <c r="R7" s="23">
        <f>Q7/H7/J7</f>
        <v>0.24416733666166451</v>
      </c>
      <c r="S7" s="23" t="s">
        <v>1</v>
      </c>
      <c r="T7" s="23">
        <f>P7/N7*R7</f>
        <v>3.5691486778658674E-2</v>
      </c>
      <c r="U7" s="23">
        <f>R7/60*1000</f>
        <v>4.0694556110277418</v>
      </c>
      <c r="V7" s="23" t="s">
        <v>1</v>
      </c>
      <c r="W7" s="23">
        <f>T7/R7*U7</f>
        <v>0.59485811297764446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1323.8833333333334</v>
      </c>
      <c r="H8" s="25">
        <f>H2</f>
        <v>1.27</v>
      </c>
      <c r="I8" s="25">
        <v>4.0000000000000001E-3</v>
      </c>
      <c r="J8" s="25">
        <v>1.2500000000000001E-2</v>
      </c>
      <c r="K8" s="25">
        <v>1453</v>
      </c>
      <c r="L8" s="25">
        <v>12</v>
      </c>
      <c r="M8" s="25">
        <v>16</v>
      </c>
      <c r="N8" s="25">
        <f t="shared" si="0"/>
        <v>1439</v>
      </c>
      <c r="O8" s="25" t="s">
        <v>1</v>
      </c>
      <c r="P8" s="25">
        <f t="shared" si="1"/>
        <v>38.301436004411116</v>
      </c>
      <c r="Q8" s="25">
        <f t="shared" si="2"/>
        <v>1.0869537849508391</v>
      </c>
      <c r="R8" s="25">
        <f>Q8/H8/J8</f>
        <v>68.469529760682775</v>
      </c>
      <c r="S8" s="25" t="s">
        <v>1</v>
      </c>
      <c r="T8" s="25">
        <f>P8/N8*R8</f>
        <v>1.8224331566232896</v>
      </c>
      <c r="U8" s="25">
        <f>R8/60*1000</f>
        <v>1141.158829344713</v>
      </c>
      <c r="V8" s="25" t="s">
        <v>1</v>
      </c>
      <c r="W8" s="25">
        <f>T8/R8*U8</f>
        <v>30.373885943721497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1323.8833333333334</v>
      </c>
      <c r="H9" s="30">
        <f>H2</f>
        <v>1.27</v>
      </c>
      <c r="J9" s="30">
        <v>0.19</v>
      </c>
      <c r="K9" s="30">
        <v>1412</v>
      </c>
      <c r="L9" s="30">
        <v>50</v>
      </c>
      <c r="M9" s="30">
        <v>50</v>
      </c>
      <c r="N9" s="30">
        <f t="shared" si="0"/>
        <v>1362</v>
      </c>
      <c r="P9" s="30">
        <f t="shared" si="1"/>
        <v>38.236108588610321</v>
      </c>
      <c r="Q9" s="30">
        <f t="shared" si="2"/>
        <v>1.0287915601827955</v>
      </c>
      <c r="R9" s="30">
        <f t="shared" ref="R9:R13" si="6">Q9/H9/J9</f>
        <v>4.2635373401690648</v>
      </c>
      <c r="S9" s="30" t="s">
        <v>1</v>
      </c>
      <c r="T9" s="30">
        <f t="shared" ref="T9:T16" si="7">P9/N9*R9</f>
        <v>0.11969242049214331</v>
      </c>
      <c r="U9" s="30">
        <f t="shared" ref="U9:U16" si="8">R9/60*1000</f>
        <v>71.058955669484419</v>
      </c>
      <c r="V9" s="30" t="s">
        <v>1</v>
      </c>
      <c r="W9" s="30">
        <f t="shared" ref="W9:W16" si="9">T9/R9*U9</f>
        <v>1.9948736748690552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1323.8833333333334</v>
      </c>
      <c r="H10" s="30">
        <f>H2</f>
        <v>1.27</v>
      </c>
      <c r="J10" s="30">
        <v>2.5000000000000001E-2</v>
      </c>
      <c r="K10" s="30">
        <v>196</v>
      </c>
      <c r="L10" s="30">
        <v>28</v>
      </c>
      <c r="M10" s="30">
        <v>23</v>
      </c>
      <c r="N10" s="30">
        <f t="shared" si="0"/>
        <v>170.5</v>
      </c>
      <c r="P10" s="30">
        <f t="shared" si="1"/>
        <v>14.882876066137216</v>
      </c>
      <c r="Q10" s="30">
        <f t="shared" si="2"/>
        <v>0.12878778341495348</v>
      </c>
      <c r="R10" s="30">
        <f t="shared" si="6"/>
        <v>4.0563081390536526</v>
      </c>
      <c r="S10" s="30" t="s">
        <v>1</v>
      </c>
      <c r="T10" s="30">
        <f t="shared" si="7"/>
        <v>0.35407349747565514</v>
      </c>
      <c r="U10" s="30">
        <f t="shared" si="8"/>
        <v>67.605135650894212</v>
      </c>
      <c r="V10" s="30" t="s">
        <v>1</v>
      </c>
      <c r="W10" s="30">
        <f t="shared" si="9"/>
        <v>5.9012249579275862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1323.8833333333334</v>
      </c>
      <c r="H11" s="32">
        <f>H2</f>
        <v>1.27</v>
      </c>
      <c r="J11" s="32">
        <v>3.2000000000000001E-2</v>
      </c>
      <c r="K11" s="32">
        <v>254</v>
      </c>
      <c r="L11" s="32">
        <v>33</v>
      </c>
      <c r="M11" s="32">
        <v>26</v>
      </c>
      <c r="N11" s="32">
        <f t="shared" si="0"/>
        <v>224.5</v>
      </c>
      <c r="P11" s="32">
        <f t="shared" si="1"/>
        <v>16.837458240482736</v>
      </c>
      <c r="Q11" s="32">
        <f t="shared" si="2"/>
        <v>0.16957687610942554</v>
      </c>
      <c r="R11" s="32">
        <f t="shared" si="6"/>
        <v>4.1726593530862583</v>
      </c>
      <c r="S11" s="32" t="s">
        <v>1</v>
      </c>
      <c r="T11" s="32">
        <f t="shared" si="7"/>
        <v>0.31294867532004267</v>
      </c>
      <c r="U11" s="32">
        <f t="shared" si="8"/>
        <v>69.544322551437631</v>
      </c>
      <c r="V11" s="32" t="s">
        <v>1</v>
      </c>
      <c r="W11" s="32">
        <f t="shared" si="9"/>
        <v>5.2158112553340441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1323.8833333333334</v>
      </c>
      <c r="H12" s="32">
        <f>H2</f>
        <v>1.27</v>
      </c>
      <c r="J12" s="32">
        <v>3.1E-2</v>
      </c>
      <c r="K12" s="32">
        <v>216</v>
      </c>
      <c r="L12" s="32">
        <v>24</v>
      </c>
      <c r="M12" s="32">
        <v>18</v>
      </c>
      <c r="N12" s="32">
        <f t="shared" si="0"/>
        <v>195</v>
      </c>
      <c r="P12" s="32">
        <f t="shared" si="1"/>
        <v>15.394804318340652</v>
      </c>
      <c r="Q12" s="32">
        <f t="shared" si="2"/>
        <v>0.14729394584114913</v>
      </c>
      <c r="R12" s="32">
        <f t="shared" si="6"/>
        <v>3.7412737069126019</v>
      </c>
      <c r="S12" s="32" t="s">
        <v>1</v>
      </c>
      <c r="T12" s="32">
        <f t="shared" si="7"/>
        <v>0.2953650083039614</v>
      </c>
      <c r="U12" s="32">
        <f t="shared" si="8"/>
        <v>62.354561781876697</v>
      </c>
      <c r="V12" s="32" t="s">
        <v>1</v>
      </c>
      <c r="W12" s="32">
        <f t="shared" si="9"/>
        <v>4.9227501383993566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1323.8833333333334</v>
      </c>
      <c r="H13" s="32">
        <f>H2</f>
        <v>1.27</v>
      </c>
      <c r="J13" s="32">
        <v>1.9E-2</v>
      </c>
      <c r="K13" s="32">
        <v>127</v>
      </c>
      <c r="L13" s="32">
        <v>25</v>
      </c>
      <c r="M13" s="32">
        <v>23</v>
      </c>
      <c r="N13" s="32">
        <f t="shared" si="0"/>
        <v>103</v>
      </c>
      <c r="P13" s="32">
        <f t="shared" si="1"/>
        <v>12.288205727444508</v>
      </c>
      <c r="Q13" s="32">
        <f t="shared" si="2"/>
        <v>7.7801417546863386E-2</v>
      </c>
      <c r="R13" s="32">
        <f t="shared" si="6"/>
        <v>3.22426098412198</v>
      </c>
      <c r="S13" s="32" t="s">
        <v>1</v>
      </c>
      <c r="T13" s="32">
        <f t="shared" si="7"/>
        <v>0.38466390574624831</v>
      </c>
      <c r="U13" s="32">
        <f t="shared" si="8"/>
        <v>53.737683068699667</v>
      </c>
      <c r="V13" s="32" t="s">
        <v>1</v>
      </c>
      <c r="W13" s="32">
        <f t="shared" si="9"/>
        <v>6.4110650957708053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1323.8833333333334</v>
      </c>
      <c r="H14" s="22">
        <f>H2</f>
        <v>1.27</v>
      </c>
      <c r="I14" s="22">
        <v>5.0000000000000001E-3</v>
      </c>
      <c r="J14" s="22">
        <f>J4+J5+J6</f>
        <v>0.26180000000000003</v>
      </c>
      <c r="K14" s="22">
        <f>K4+K5+K6</f>
        <v>2122</v>
      </c>
      <c r="L14" s="22">
        <f>L4+L5+L6</f>
        <v>95</v>
      </c>
      <c r="M14" s="22">
        <f>M4+M5+M6</f>
        <v>85</v>
      </c>
      <c r="N14" s="22">
        <f>N4+N5+N6</f>
        <v>2032</v>
      </c>
      <c r="O14" s="22" t="s">
        <v>1</v>
      </c>
      <c r="P14" s="22">
        <f>SQRT((K14+(L14+M14)/2))</f>
        <v>47.031904065219386</v>
      </c>
      <c r="Q14" s="22">
        <f>N14/G14</f>
        <v>1.5348784510216156</v>
      </c>
      <c r="R14" s="22">
        <f>(Q14/H14/J14)</f>
        <v>4.6163701660268863</v>
      </c>
      <c r="S14" s="22" t="s">
        <v>1</v>
      </c>
      <c r="T14" s="22">
        <f>P14/N14*R14</f>
        <v>0.10684875924119952</v>
      </c>
      <c r="U14" s="22">
        <f>R14/60*1000</f>
        <v>76.939502767114774</v>
      </c>
      <c r="V14" s="22" t="s">
        <v>1</v>
      </c>
      <c r="W14" s="22">
        <f>T14/R14*U14</f>
        <v>1.780812654019992</v>
      </c>
      <c r="X14" s="22"/>
    </row>
    <row r="15" spans="1:25" s="31" customFormat="1" x14ac:dyDescent="0.25">
      <c r="B15" s="31" t="s">
        <v>44</v>
      </c>
      <c r="G15" s="31">
        <f>G14</f>
        <v>1323.8833333333334</v>
      </c>
      <c r="H15" s="31">
        <f>H14</f>
        <v>1.27</v>
      </c>
      <c r="I15" s="31">
        <v>5.0000000000000001E-3</v>
      </c>
      <c r="J15" s="31">
        <f>J9+J10</f>
        <v>0.215</v>
      </c>
      <c r="K15" s="31">
        <f>K9+K10</f>
        <v>1608</v>
      </c>
      <c r="L15" s="31">
        <f>L9+L10</f>
        <v>78</v>
      </c>
      <c r="M15" s="31">
        <f>M9+M10</f>
        <v>73</v>
      </c>
      <c r="N15" s="31">
        <f>N9+N10</f>
        <v>1532.5</v>
      </c>
      <c r="O15" s="31" t="s">
        <v>1</v>
      </c>
      <c r="P15" s="31">
        <f>SQRT((K15+(L15+M15)/2))</f>
        <v>41.030476477857285</v>
      </c>
      <c r="Q15" s="31">
        <f>N15/G15</f>
        <v>1.1575793435977491</v>
      </c>
      <c r="R15" s="31">
        <f>(Q15/H15/J15)</f>
        <v>4.2394409214347153</v>
      </c>
      <c r="S15" s="31" t="s">
        <v>1</v>
      </c>
      <c r="T15" s="31">
        <f>P15/N15*R15</f>
        <v>0.11350491419653683</v>
      </c>
      <c r="U15" s="31">
        <f>R15/60*1000</f>
        <v>70.657348690578587</v>
      </c>
      <c r="V15" s="31" t="s">
        <v>1</v>
      </c>
      <c r="W15" s="31">
        <f>T15/R15*U15</f>
        <v>1.8917485699422805</v>
      </c>
      <c r="X15" s="31">
        <v>3225</v>
      </c>
    </row>
    <row r="16" spans="1:25" s="33" customFormat="1" x14ac:dyDescent="0.25">
      <c r="B16" s="33" t="s">
        <v>46</v>
      </c>
      <c r="G16" s="33">
        <f>G10</f>
        <v>1323.8833333333334</v>
      </c>
      <c r="H16" s="33">
        <f>H10</f>
        <v>1.27</v>
      </c>
      <c r="I16" s="33">
        <v>5.0000000000000001E-3</v>
      </c>
      <c r="J16" s="33">
        <f>J11+J12+J13</f>
        <v>8.2000000000000003E-2</v>
      </c>
      <c r="K16" s="33">
        <f>K11+K12+K13</f>
        <v>597</v>
      </c>
      <c r="L16" s="33">
        <f>L11+L12+L13</f>
        <v>82</v>
      </c>
      <c r="M16" s="33">
        <f t="shared" ref="M16" si="10">M11+M12+M13</f>
        <v>67</v>
      </c>
      <c r="N16" s="33">
        <f>N11+N12+N13</f>
        <v>522.5</v>
      </c>
      <c r="O16" s="33" t="s">
        <v>1</v>
      </c>
      <c r="P16" s="33">
        <f t="shared" si="1"/>
        <v>25.913317039699876</v>
      </c>
      <c r="Q16" s="33">
        <f t="shared" si="2"/>
        <v>0.39467223949743807</v>
      </c>
      <c r="R16" s="33">
        <f>(Q16/H16/J16)</f>
        <v>3.7898236940410794</v>
      </c>
      <c r="S16" s="33" t="s">
        <v>1</v>
      </c>
      <c r="T16" s="33">
        <f t="shared" si="7"/>
        <v>0.18795579503971874</v>
      </c>
      <c r="U16" s="33">
        <f t="shared" si="8"/>
        <v>63.163728234017988</v>
      </c>
      <c r="V16" s="33" t="s">
        <v>1</v>
      </c>
      <c r="W16" s="33">
        <f t="shared" si="9"/>
        <v>3.132596583995312</v>
      </c>
      <c r="X16" s="33">
        <v>3225</v>
      </c>
    </row>
    <row r="18" spans="1:7" x14ac:dyDescent="0.25">
      <c r="A18" t="s">
        <v>357</v>
      </c>
      <c r="B18" t="s">
        <v>358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>
        <v>382</v>
      </c>
      <c r="D21">
        <v>104</v>
      </c>
      <c r="E21">
        <v>83</v>
      </c>
      <c r="F21">
        <v>297</v>
      </c>
      <c r="G21">
        <v>19.54</v>
      </c>
    </row>
    <row r="22" spans="1:7" x14ac:dyDescent="0.25">
      <c r="A22" t="s">
        <v>61</v>
      </c>
      <c r="B22" t="s">
        <v>62</v>
      </c>
      <c r="C22">
        <v>87</v>
      </c>
      <c r="D22">
        <v>75</v>
      </c>
      <c r="E22">
        <v>75</v>
      </c>
      <c r="F22">
        <v>20</v>
      </c>
      <c r="G22">
        <v>9.33</v>
      </c>
    </row>
    <row r="23" spans="1:7" x14ac:dyDescent="0.25">
      <c r="A23" t="s">
        <v>63</v>
      </c>
      <c r="B23" t="s">
        <v>359</v>
      </c>
      <c r="C23">
        <v>658</v>
      </c>
      <c r="D23">
        <v>45</v>
      </c>
      <c r="E23">
        <v>27</v>
      </c>
      <c r="F23">
        <v>625</v>
      </c>
      <c r="G23">
        <v>25.65</v>
      </c>
    </row>
    <row r="24" spans="1:7" x14ac:dyDescent="0.25">
      <c r="A24" t="s">
        <v>63</v>
      </c>
      <c r="B24" t="s">
        <v>360</v>
      </c>
      <c r="C24" t="s">
        <v>361</v>
      </c>
      <c r="D24">
        <v>31</v>
      </c>
      <c r="E24">
        <v>27</v>
      </c>
      <c r="F24" t="s">
        <v>362</v>
      </c>
      <c r="G24">
        <v>33.33</v>
      </c>
    </row>
    <row r="25" spans="1:7" x14ac:dyDescent="0.25">
      <c r="A25" t="s">
        <v>66</v>
      </c>
      <c r="B25" t="s">
        <v>353</v>
      </c>
      <c r="C25">
        <v>353</v>
      </c>
      <c r="D25">
        <v>19</v>
      </c>
      <c r="E25">
        <v>31</v>
      </c>
      <c r="F25">
        <v>329</v>
      </c>
      <c r="G25">
        <v>18.79</v>
      </c>
    </row>
    <row r="26" spans="1:7" x14ac:dyDescent="0.25">
      <c r="A26" t="s">
        <v>68</v>
      </c>
      <c r="B26" t="s">
        <v>69</v>
      </c>
      <c r="C26">
        <v>104</v>
      </c>
      <c r="D26">
        <v>35</v>
      </c>
      <c r="E26">
        <v>17</v>
      </c>
      <c r="F26">
        <v>79</v>
      </c>
      <c r="G26">
        <v>10.199999999999999</v>
      </c>
    </row>
    <row r="27" spans="1:7" x14ac:dyDescent="0.25">
      <c r="A27" t="s">
        <v>68</v>
      </c>
      <c r="B27" t="s">
        <v>363</v>
      </c>
      <c r="C27" t="s">
        <v>364</v>
      </c>
      <c r="D27">
        <v>12</v>
      </c>
      <c r="E27">
        <v>16</v>
      </c>
      <c r="F27" t="s">
        <v>365</v>
      </c>
      <c r="G27">
        <v>38.119999999999997</v>
      </c>
    </row>
    <row r="28" spans="1:7" x14ac:dyDescent="0.25">
      <c r="A28" t="s">
        <v>68</v>
      </c>
      <c r="B28" t="s">
        <v>71</v>
      </c>
      <c r="C28">
        <v>84</v>
      </c>
      <c r="D28">
        <v>19</v>
      </c>
      <c r="E28">
        <v>25</v>
      </c>
      <c r="F28">
        <v>63</v>
      </c>
      <c r="G28">
        <v>9.17</v>
      </c>
    </row>
    <row r="29" spans="1:7" x14ac:dyDescent="0.25">
      <c r="A29" t="s">
        <v>68</v>
      </c>
      <c r="B29">
        <v>1764</v>
      </c>
      <c r="C29">
        <v>4</v>
      </c>
      <c r="D29">
        <v>79</v>
      </c>
      <c r="E29">
        <v>2</v>
      </c>
      <c r="F29">
        <v>-35</v>
      </c>
      <c r="G29">
        <v>2</v>
      </c>
    </row>
    <row r="30" spans="1:7" x14ac:dyDescent="0.25">
      <c r="A30" t="s">
        <v>68</v>
      </c>
      <c r="B30" t="s">
        <v>72</v>
      </c>
      <c r="C30">
        <v>261</v>
      </c>
      <c r="D30">
        <v>129</v>
      </c>
      <c r="E30">
        <v>138</v>
      </c>
      <c r="F30">
        <v>140</v>
      </c>
      <c r="G30">
        <v>16.16</v>
      </c>
    </row>
    <row r="31" spans="1:7" x14ac:dyDescent="0.25">
      <c r="A31" t="s">
        <v>68</v>
      </c>
      <c r="B31" t="s">
        <v>73</v>
      </c>
      <c r="C31">
        <v>347</v>
      </c>
      <c r="D31">
        <v>48</v>
      </c>
      <c r="E31">
        <v>51</v>
      </c>
      <c r="F31">
        <v>303</v>
      </c>
      <c r="G31">
        <v>18.63</v>
      </c>
    </row>
    <row r="32" spans="1:7" x14ac:dyDescent="0.25">
      <c r="A32" t="s">
        <v>68</v>
      </c>
      <c r="B32" t="s">
        <v>74</v>
      </c>
      <c r="C32" t="s">
        <v>366</v>
      </c>
      <c r="D32">
        <v>50</v>
      </c>
      <c r="E32">
        <v>50</v>
      </c>
      <c r="F32" t="s">
        <v>367</v>
      </c>
      <c r="G32">
        <v>37.58</v>
      </c>
    </row>
    <row r="33" spans="1:7" x14ac:dyDescent="0.25">
      <c r="A33" t="s">
        <v>68</v>
      </c>
      <c r="B33" t="s">
        <v>75</v>
      </c>
      <c r="C33">
        <v>196</v>
      </c>
      <c r="D33">
        <v>28</v>
      </c>
      <c r="E33">
        <v>23</v>
      </c>
      <c r="F33">
        <v>172</v>
      </c>
      <c r="G33">
        <v>14</v>
      </c>
    </row>
    <row r="34" spans="1:7" x14ac:dyDescent="0.25">
      <c r="A34" t="s">
        <v>68</v>
      </c>
      <c r="B34" t="s">
        <v>244</v>
      </c>
      <c r="C34">
        <v>254</v>
      </c>
      <c r="D34">
        <v>33</v>
      </c>
      <c r="E34">
        <v>26</v>
      </c>
      <c r="F34">
        <v>227</v>
      </c>
      <c r="G34">
        <v>15.94</v>
      </c>
    </row>
    <row r="35" spans="1:7" x14ac:dyDescent="0.25">
      <c r="A35" t="s">
        <v>68</v>
      </c>
      <c r="B35" t="s">
        <v>77</v>
      </c>
      <c r="C35">
        <v>216</v>
      </c>
      <c r="D35">
        <v>24</v>
      </c>
      <c r="E35">
        <v>18</v>
      </c>
      <c r="F35">
        <v>196</v>
      </c>
      <c r="G35">
        <v>14.7</v>
      </c>
    </row>
    <row r="36" spans="1:7" x14ac:dyDescent="0.25">
      <c r="A36" t="s">
        <v>68</v>
      </c>
      <c r="B36" t="s">
        <v>78</v>
      </c>
      <c r="C36">
        <v>127</v>
      </c>
      <c r="D36">
        <v>25</v>
      </c>
      <c r="E36">
        <v>23</v>
      </c>
      <c r="F36">
        <v>104</v>
      </c>
      <c r="G36">
        <v>11.27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6"/>
  <sheetViews>
    <sheetView workbookViewId="0">
      <selection activeCell="H3" sqref="H3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505132/60</f>
        <v>8418.8666666666668</v>
      </c>
      <c r="H2" s="20">
        <v>1.1000000000000001</v>
      </c>
      <c r="I2" s="20">
        <v>0</v>
      </c>
      <c r="J2" s="20">
        <v>2.1299999999999999E-2</v>
      </c>
      <c r="K2" s="20">
        <v>9298</v>
      </c>
      <c r="L2" s="20">
        <v>712</v>
      </c>
      <c r="M2" s="20">
        <v>513</v>
      </c>
      <c r="N2" s="20">
        <f t="shared" ref="N2:N13" si="0">K2-(L2+M2)/2</f>
        <v>8685.5</v>
      </c>
      <c r="O2" s="20" t="s">
        <v>1</v>
      </c>
      <c r="P2" s="20">
        <f t="shared" ref="P2:P16" si="1">SQRT((K2+(L2+M2)/2))</f>
        <v>99.551494212794211</v>
      </c>
      <c r="Q2" s="20">
        <f t="shared" ref="Q2:Q16" si="2">N2/G2</f>
        <v>1.0316709295788031</v>
      </c>
      <c r="R2" s="20">
        <f>(Q2/H2/J2)</f>
        <v>44.032049918002691</v>
      </c>
      <c r="S2" s="20" t="s">
        <v>1</v>
      </c>
      <c r="T2" s="20">
        <f>P2/N2*R2</f>
        <v>0.50468670342404132</v>
      </c>
      <c r="U2" s="20">
        <f>R2/60*1000</f>
        <v>733.8674986333782</v>
      </c>
      <c r="V2" s="20" t="s">
        <v>1</v>
      </c>
      <c r="W2" s="20">
        <f>T2/R2*U2</f>
        <v>8.4114450570673558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8418.8666666666668</v>
      </c>
      <c r="H3" s="21">
        <f>H2</f>
        <v>1.1000000000000001</v>
      </c>
      <c r="I3" s="21">
        <v>0</v>
      </c>
      <c r="J3" s="21">
        <v>0.26</v>
      </c>
      <c r="K3" s="21">
        <v>577</v>
      </c>
      <c r="L3" s="21">
        <v>432</v>
      </c>
      <c r="M3" s="21">
        <v>432</v>
      </c>
      <c r="N3" s="21">
        <f t="shared" si="0"/>
        <v>145</v>
      </c>
      <c r="O3" s="21" t="s">
        <v>1</v>
      </c>
      <c r="P3" s="21">
        <f t="shared" si="1"/>
        <v>31.76476034853718</v>
      </c>
      <c r="Q3" s="21">
        <f t="shared" si="2"/>
        <v>1.7223220861081856E-2</v>
      </c>
      <c r="R3" s="21">
        <f>Q3/H3/J3</f>
        <v>6.0221051961824673E-2</v>
      </c>
      <c r="S3" s="21" t="s">
        <v>1</v>
      </c>
      <c r="T3" s="21">
        <f>P3/N3*R3</f>
        <v>1.3192464024166659E-2</v>
      </c>
      <c r="U3" s="21">
        <f>R3/60*1000</f>
        <v>1.0036841993637446</v>
      </c>
      <c r="V3" s="21" t="s">
        <v>1</v>
      </c>
      <c r="W3" s="21">
        <f>T3/R3*U3</f>
        <v>0.21987440040277767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8418.8666666666668</v>
      </c>
      <c r="H4" s="19">
        <f>H2</f>
        <v>1.1000000000000001</v>
      </c>
      <c r="I4" s="19"/>
      <c r="J4" s="19">
        <v>8.1000000000000003E-2</v>
      </c>
      <c r="K4" s="19">
        <v>3848</v>
      </c>
      <c r="L4" s="19">
        <v>226</v>
      </c>
      <c r="M4" s="19">
        <v>166</v>
      </c>
      <c r="N4" s="19">
        <f t="shared" si="0"/>
        <v>3652</v>
      </c>
      <c r="O4" s="19" t="s">
        <v>1</v>
      </c>
      <c r="P4" s="19">
        <f t="shared" si="1"/>
        <v>63.592452382338585</v>
      </c>
      <c r="Q4" s="19">
        <f t="shared" si="2"/>
        <v>0.43378760403221334</v>
      </c>
      <c r="R4" s="19">
        <f>(Q4/H4/J4)</f>
        <v>4.8685477444692848</v>
      </c>
      <c r="S4" s="19" t="s">
        <v>1</v>
      </c>
      <c r="T4" s="19">
        <f t="shared" ref="T4:T6" si="3">P4/N4*R4</f>
        <v>8.477625701295316E-2</v>
      </c>
      <c r="U4" s="19">
        <f t="shared" ref="U4:U6" si="4">R4/60*1000</f>
        <v>81.142462407821412</v>
      </c>
      <c r="V4" s="19" t="s">
        <v>1</v>
      </c>
      <c r="W4" s="19">
        <f t="shared" ref="W4:W6" si="5">T4/R4*U4</f>
        <v>1.4129376168825525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8418.8666666666668</v>
      </c>
      <c r="H5" s="19">
        <f>H2</f>
        <v>1.1000000000000001</v>
      </c>
      <c r="I5" s="19">
        <v>2E-3</v>
      </c>
      <c r="J5" s="19">
        <v>0.13600000000000001</v>
      </c>
      <c r="K5" s="19">
        <v>6525</v>
      </c>
      <c r="L5" s="19">
        <v>215</v>
      </c>
      <c r="M5" s="19">
        <v>177</v>
      </c>
      <c r="N5" s="19">
        <f t="shared" si="0"/>
        <v>6329</v>
      </c>
      <c r="O5" s="19" t="s">
        <v>1</v>
      </c>
      <c r="P5" s="19">
        <f t="shared" si="1"/>
        <v>81.981705276238301</v>
      </c>
      <c r="Q5" s="19">
        <f t="shared" si="2"/>
        <v>0.75176389537784183</v>
      </c>
      <c r="R5" s="19">
        <f>(Q5/H5/J5)</f>
        <v>5.0251597284615084</v>
      </c>
      <c r="S5" s="19" t="s">
        <v>1</v>
      </c>
      <c r="T5" s="19">
        <f t="shared" si="3"/>
        <v>6.5092615551390912E-2</v>
      </c>
      <c r="U5" s="19">
        <f t="shared" si="4"/>
        <v>83.752662141025141</v>
      </c>
      <c r="V5" s="19" t="s">
        <v>1</v>
      </c>
      <c r="W5" s="19">
        <f t="shared" si="5"/>
        <v>1.0848769258565152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8418.8666666666668</v>
      </c>
      <c r="H6" s="19">
        <f>H2</f>
        <v>1.1000000000000001</v>
      </c>
      <c r="I6" s="19">
        <v>2E-3</v>
      </c>
      <c r="J6" s="19">
        <v>4.48E-2</v>
      </c>
      <c r="K6" s="19">
        <v>2196</v>
      </c>
      <c r="L6" s="19">
        <v>142</v>
      </c>
      <c r="M6" s="19">
        <v>133</v>
      </c>
      <c r="N6" s="19">
        <f t="shared" si="0"/>
        <v>2058.5</v>
      </c>
      <c r="O6" s="19" t="s">
        <v>1</v>
      </c>
      <c r="P6" s="19">
        <f t="shared" si="1"/>
        <v>48.306314287057752</v>
      </c>
      <c r="Q6" s="19">
        <f t="shared" si="2"/>
        <v>0.24451034581059999</v>
      </c>
      <c r="R6" s="19">
        <f>(Q6/H6/J6)</f>
        <v>4.9616547445332788</v>
      </c>
      <c r="S6" s="19" t="s">
        <v>1</v>
      </c>
      <c r="T6" s="19">
        <f t="shared" si="3"/>
        <v>0.11643393416239776</v>
      </c>
      <c r="U6" s="19">
        <f t="shared" si="4"/>
        <v>82.694245742221312</v>
      </c>
      <c r="V6" s="19" t="s">
        <v>1</v>
      </c>
      <c r="W6" s="19">
        <f t="shared" si="5"/>
        <v>1.9405655693732959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8418.8666666666668</v>
      </c>
      <c r="H7" s="23">
        <f>H2</f>
        <v>1.1000000000000001</v>
      </c>
      <c r="I7" s="23">
        <v>1E-3</v>
      </c>
      <c r="J7" s="23">
        <v>0.19</v>
      </c>
      <c r="K7" s="23">
        <v>7800</v>
      </c>
      <c r="L7" s="23">
        <v>198</v>
      </c>
      <c r="M7" s="23">
        <v>135</v>
      </c>
      <c r="N7" s="23">
        <f t="shared" si="0"/>
        <v>7633.5</v>
      </c>
      <c r="O7" s="23" t="s">
        <v>1</v>
      </c>
      <c r="P7" s="23">
        <f t="shared" si="1"/>
        <v>89.255251946314061</v>
      </c>
      <c r="Q7" s="23">
        <f t="shared" si="2"/>
        <v>0.90671349271081614</v>
      </c>
      <c r="R7" s="23">
        <f>Q7/H7/J7</f>
        <v>4.3383420703866795</v>
      </c>
      <c r="S7" s="23" t="s">
        <v>1</v>
      </c>
      <c r="T7" s="23">
        <f>P7/N7*R7</f>
        <v>5.0726379055696193E-2</v>
      </c>
      <c r="U7" s="23">
        <f>R7/60*1000</f>
        <v>72.305701173111331</v>
      </c>
      <c r="V7" s="23" t="s">
        <v>1</v>
      </c>
      <c r="W7" s="23">
        <f>T7/R7*U7</f>
        <v>0.84543965092826989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8418.8666666666668</v>
      </c>
      <c r="H8" s="25">
        <f>H2</f>
        <v>1.1000000000000001</v>
      </c>
      <c r="I8" s="25">
        <v>4.0000000000000001E-3</v>
      </c>
      <c r="J8" s="25">
        <v>1.2500000000000001E-2</v>
      </c>
      <c r="K8" s="25">
        <v>5885</v>
      </c>
      <c r="L8" s="25">
        <v>84</v>
      </c>
      <c r="M8" s="25">
        <v>54</v>
      </c>
      <c r="N8" s="25">
        <f t="shared" si="0"/>
        <v>5816</v>
      </c>
      <c r="O8" s="25" t="s">
        <v>1</v>
      </c>
      <c r="P8" s="25">
        <f t="shared" si="1"/>
        <v>77.1621668954417</v>
      </c>
      <c r="Q8" s="25">
        <f t="shared" si="2"/>
        <v>0.69082932777966943</v>
      </c>
      <c r="R8" s="25">
        <f>Q8/H8/J8</f>
        <v>50.242132929430497</v>
      </c>
      <c r="S8" s="25" t="s">
        <v>1</v>
      </c>
      <c r="T8" s="25">
        <f>P8/N8*R8</f>
        <v>0.66657356366638298</v>
      </c>
      <c r="U8" s="25">
        <f>R8/60*1000</f>
        <v>837.36888215717499</v>
      </c>
      <c r="V8" s="25" t="s">
        <v>1</v>
      </c>
      <c r="W8" s="25">
        <f>T8/R8*U8</f>
        <v>11.109559394439717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8418.8666666666668</v>
      </c>
      <c r="H9" s="30">
        <f>H2</f>
        <v>1.1000000000000001</v>
      </c>
      <c r="J9" s="30">
        <v>0.19</v>
      </c>
      <c r="K9" s="30">
        <v>7083</v>
      </c>
      <c r="L9" s="30">
        <v>336</v>
      </c>
      <c r="M9" s="30">
        <v>261</v>
      </c>
      <c r="N9" s="30">
        <f t="shared" si="0"/>
        <v>6784.5</v>
      </c>
      <c r="P9" s="30">
        <f t="shared" si="1"/>
        <v>85.915656314783519</v>
      </c>
      <c r="Q9" s="30">
        <f t="shared" si="2"/>
        <v>0.80586856504834381</v>
      </c>
      <c r="R9" s="30">
        <f t="shared" ref="R9:R13" si="6">Q9/H9/J9</f>
        <v>3.8558304547767639</v>
      </c>
      <c r="S9" s="30" t="s">
        <v>1</v>
      </c>
      <c r="T9" s="30">
        <f t="shared" ref="T9:T16" si="7">P9/N9*R9</f>
        <v>4.882838885115718E-2</v>
      </c>
      <c r="U9" s="30">
        <f t="shared" ref="U9:U16" si="8">R9/60*1000</f>
        <v>64.263840912946065</v>
      </c>
      <c r="V9" s="30" t="s">
        <v>1</v>
      </c>
      <c r="W9" s="30">
        <f t="shared" ref="W9:W16" si="9">T9/R9*U9</f>
        <v>0.81380648085261964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8418.8666666666668</v>
      </c>
      <c r="H10" s="30">
        <f>H2</f>
        <v>1.1000000000000001</v>
      </c>
      <c r="J10" s="30">
        <v>2.5000000000000001E-2</v>
      </c>
      <c r="K10" s="30">
        <v>914</v>
      </c>
      <c r="L10" s="30">
        <v>126</v>
      </c>
      <c r="M10" s="30">
        <v>123</v>
      </c>
      <c r="N10" s="30">
        <f t="shared" si="0"/>
        <v>789.5</v>
      </c>
      <c r="P10" s="30">
        <f t="shared" si="1"/>
        <v>32.225766088644036</v>
      </c>
      <c r="Q10" s="30">
        <f t="shared" si="2"/>
        <v>9.3777468067752584E-2</v>
      </c>
      <c r="R10" s="30">
        <f t="shared" si="6"/>
        <v>3.4100897479182755</v>
      </c>
      <c r="S10" s="30" t="s">
        <v>1</v>
      </c>
      <c r="T10" s="30">
        <f t="shared" si="7"/>
        <v>0.13919284934477194</v>
      </c>
      <c r="U10" s="30">
        <f t="shared" si="8"/>
        <v>56.834829131971254</v>
      </c>
      <c r="V10" s="30" t="s">
        <v>1</v>
      </c>
      <c r="W10" s="30">
        <f t="shared" si="9"/>
        <v>2.3198808224128658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8418.8666666666668</v>
      </c>
      <c r="H11" s="32">
        <f>H2</f>
        <v>1.1000000000000001</v>
      </c>
      <c r="J11" s="32">
        <v>3.2000000000000001E-2</v>
      </c>
      <c r="K11" s="32">
        <v>1164</v>
      </c>
      <c r="L11" s="32">
        <v>185</v>
      </c>
      <c r="M11" s="32">
        <v>155</v>
      </c>
      <c r="N11" s="32">
        <f t="shared" si="0"/>
        <v>994</v>
      </c>
      <c r="P11" s="32">
        <f t="shared" si="1"/>
        <v>36.523964735499348</v>
      </c>
      <c r="Q11" s="32">
        <f t="shared" si="2"/>
        <v>0.11806814852355424</v>
      </c>
      <c r="R11" s="32">
        <f t="shared" si="6"/>
        <v>3.3542087648736993</v>
      </c>
      <c r="S11" s="32" t="s">
        <v>1</v>
      </c>
      <c r="T11" s="32">
        <f t="shared" si="7"/>
        <v>0.12324849360538212</v>
      </c>
      <c r="U11" s="32">
        <f t="shared" si="8"/>
        <v>55.903479414561652</v>
      </c>
      <c r="V11" s="32" t="s">
        <v>1</v>
      </c>
      <c r="W11" s="32">
        <f t="shared" si="9"/>
        <v>2.0541415600897017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8418.8666666666668</v>
      </c>
      <c r="H12" s="32">
        <f>H2</f>
        <v>1.1000000000000001</v>
      </c>
      <c r="J12" s="32">
        <v>3.1E-2</v>
      </c>
      <c r="K12" s="32">
        <v>1097</v>
      </c>
      <c r="L12" s="32">
        <v>140</v>
      </c>
      <c r="M12" s="32">
        <v>123</v>
      </c>
      <c r="N12" s="32">
        <f t="shared" si="0"/>
        <v>965.5</v>
      </c>
      <c r="P12" s="32">
        <f t="shared" si="1"/>
        <v>35.049964336643768</v>
      </c>
      <c r="Q12" s="32">
        <f t="shared" si="2"/>
        <v>0.11468289476810022</v>
      </c>
      <c r="R12" s="32">
        <f t="shared" si="6"/>
        <v>3.3631347439325574</v>
      </c>
      <c r="S12" s="32" t="s">
        <v>1</v>
      </c>
      <c r="T12" s="32">
        <f t="shared" si="7"/>
        <v>0.12208985275418303</v>
      </c>
      <c r="U12" s="32">
        <f t="shared" si="8"/>
        <v>56.052245732209286</v>
      </c>
      <c r="V12" s="32" t="s">
        <v>1</v>
      </c>
      <c r="W12" s="32">
        <f t="shared" si="9"/>
        <v>2.0348308792363836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8418.8666666666668</v>
      </c>
      <c r="H13" s="32">
        <f>H2</f>
        <v>1.1000000000000001</v>
      </c>
      <c r="J13" s="32">
        <v>1.9E-2</v>
      </c>
      <c r="K13" s="32">
        <v>693</v>
      </c>
      <c r="L13" s="32">
        <v>114</v>
      </c>
      <c r="M13" s="32">
        <v>112</v>
      </c>
      <c r="N13" s="32">
        <f t="shared" si="0"/>
        <v>580</v>
      </c>
      <c r="P13" s="32">
        <f t="shared" si="1"/>
        <v>28.390139133156779</v>
      </c>
      <c r="Q13" s="32">
        <f t="shared" si="2"/>
        <v>6.8892883444327424E-2</v>
      </c>
      <c r="R13" s="32">
        <f t="shared" si="6"/>
        <v>3.2963102126472452</v>
      </c>
      <c r="S13" s="32" t="s">
        <v>1</v>
      </c>
      <c r="T13" s="32">
        <f t="shared" si="7"/>
        <v>0.16134949235017396</v>
      </c>
      <c r="U13" s="32">
        <f t="shared" si="8"/>
        <v>54.938503544120756</v>
      </c>
      <c r="V13" s="32" t="s">
        <v>1</v>
      </c>
      <c r="W13" s="32">
        <f t="shared" si="9"/>
        <v>2.6891582058362329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8418.8666666666668</v>
      </c>
      <c r="H14" s="22">
        <f>H2</f>
        <v>1.1000000000000001</v>
      </c>
      <c r="I14" s="22">
        <v>5.0000000000000001E-3</v>
      </c>
      <c r="J14" s="22">
        <f>J4+J5+J6</f>
        <v>0.26180000000000003</v>
      </c>
      <c r="K14" s="22">
        <f>K4+K5+K6</f>
        <v>12569</v>
      </c>
      <c r="L14" s="22">
        <f>L4+L5+L6</f>
        <v>583</v>
      </c>
      <c r="M14" s="22">
        <f>M4+M5+M6</f>
        <v>476</v>
      </c>
      <c r="N14" s="22">
        <f>N4+N5+N6</f>
        <v>12039.5</v>
      </c>
      <c r="O14" s="22" t="s">
        <v>1</v>
      </c>
      <c r="P14" s="22">
        <f>SQRT((K14+(L14+M14)/2))</f>
        <v>114.44867845458069</v>
      </c>
      <c r="Q14" s="22">
        <f>N14/G14</f>
        <v>1.4300618452206553</v>
      </c>
      <c r="R14" s="22">
        <f>(Q14/H14/J14)</f>
        <v>4.9658373679444923</v>
      </c>
      <c r="S14" s="22" t="s">
        <v>1</v>
      </c>
      <c r="T14" s="22">
        <f>P14/N14*R14</f>
        <v>4.7205741449530339E-2</v>
      </c>
      <c r="U14" s="22">
        <f>R14/60*1000</f>
        <v>82.763956132408211</v>
      </c>
      <c r="V14" s="22" t="s">
        <v>1</v>
      </c>
      <c r="W14" s="22">
        <f>T14/R14*U14</f>
        <v>0.78676235749217238</v>
      </c>
      <c r="X14" s="22"/>
    </row>
    <row r="15" spans="1:25" s="31" customFormat="1" x14ac:dyDescent="0.25">
      <c r="B15" s="31" t="s">
        <v>44</v>
      </c>
      <c r="G15" s="31">
        <f>G14</f>
        <v>8418.8666666666668</v>
      </c>
      <c r="H15" s="31">
        <f>H14</f>
        <v>1.1000000000000001</v>
      </c>
      <c r="I15" s="31">
        <v>5.0000000000000001E-3</v>
      </c>
      <c r="J15" s="31">
        <f>J9+J10</f>
        <v>0.215</v>
      </c>
      <c r="K15" s="31">
        <f>K9+K10</f>
        <v>7997</v>
      </c>
      <c r="L15" s="31">
        <f>L9+L10</f>
        <v>462</v>
      </c>
      <c r="M15" s="31">
        <f>M9+M10</f>
        <v>384</v>
      </c>
      <c r="N15" s="31">
        <f>N9+N10</f>
        <v>7574</v>
      </c>
      <c r="O15" s="31" t="s">
        <v>1</v>
      </c>
      <c r="P15" s="31">
        <f>SQRT((K15+(L15+M15)/2))</f>
        <v>91.760557975635692</v>
      </c>
      <c r="Q15" s="31">
        <f>N15/G15</f>
        <v>0.89964603311609637</v>
      </c>
      <c r="R15" s="31">
        <f>(Q15/H15/J15)</f>
        <v>3.804000140025777</v>
      </c>
      <c r="S15" s="31" t="s">
        <v>1</v>
      </c>
      <c r="T15" s="31">
        <f>P15/N15*R15</f>
        <v>4.6086239158722155E-2</v>
      </c>
      <c r="U15" s="31">
        <f>R15/60*1000</f>
        <v>63.400002333762941</v>
      </c>
      <c r="V15" s="31" t="s">
        <v>1</v>
      </c>
      <c r="W15" s="31">
        <f>T15/R15*U15</f>
        <v>0.76810398597870244</v>
      </c>
      <c r="X15" s="31">
        <v>3225</v>
      </c>
    </row>
    <row r="16" spans="1:25" s="33" customFormat="1" x14ac:dyDescent="0.25">
      <c r="B16" s="33" t="s">
        <v>46</v>
      </c>
      <c r="G16" s="33">
        <f>G10</f>
        <v>8418.8666666666668</v>
      </c>
      <c r="H16" s="33">
        <f>H10</f>
        <v>1.1000000000000001</v>
      </c>
      <c r="I16" s="33">
        <v>5.0000000000000001E-3</v>
      </c>
      <c r="J16" s="33">
        <f>J11+J12+J13</f>
        <v>8.2000000000000003E-2</v>
      </c>
      <c r="K16" s="33">
        <f>K11+K12+K13</f>
        <v>2954</v>
      </c>
      <c r="L16" s="33">
        <f>L11+L12+L13</f>
        <v>439</v>
      </c>
      <c r="M16" s="33">
        <f t="shared" ref="M16" si="10">M11+M12+M13</f>
        <v>390</v>
      </c>
      <c r="N16" s="33">
        <f>N11+N12+N13</f>
        <v>2539.5</v>
      </c>
      <c r="O16" s="33" t="s">
        <v>1</v>
      </c>
      <c r="P16" s="33">
        <f t="shared" si="1"/>
        <v>58.038780138800298</v>
      </c>
      <c r="Q16" s="33">
        <f t="shared" si="2"/>
        <v>0.30164392673598189</v>
      </c>
      <c r="R16" s="33">
        <f>(Q16/H16/J16)</f>
        <v>3.3441677021727481</v>
      </c>
      <c r="S16" s="33" t="s">
        <v>1</v>
      </c>
      <c r="T16" s="33">
        <f t="shared" si="7"/>
        <v>7.642898760137079E-2</v>
      </c>
      <c r="U16" s="33">
        <f t="shared" si="8"/>
        <v>55.736128369545803</v>
      </c>
      <c r="V16" s="33" t="s">
        <v>1</v>
      </c>
      <c r="W16" s="33">
        <f t="shared" si="9"/>
        <v>1.2738164600228465</v>
      </c>
      <c r="X16" s="33">
        <v>3225</v>
      </c>
    </row>
    <row r="18" spans="1:7" x14ac:dyDescent="0.25">
      <c r="A18" t="s">
        <v>79</v>
      </c>
      <c r="B18" t="s">
        <v>80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 t="s">
        <v>81</v>
      </c>
      <c r="D21">
        <v>712</v>
      </c>
      <c r="E21">
        <v>513</v>
      </c>
      <c r="F21" t="s">
        <v>82</v>
      </c>
      <c r="G21">
        <v>96.43</v>
      </c>
    </row>
    <row r="22" spans="1:7" x14ac:dyDescent="0.25">
      <c r="A22" t="s">
        <v>61</v>
      </c>
      <c r="B22" t="s">
        <v>62</v>
      </c>
      <c r="C22">
        <v>577</v>
      </c>
      <c r="D22">
        <v>432</v>
      </c>
      <c r="E22">
        <v>432</v>
      </c>
      <c r="F22">
        <v>193</v>
      </c>
      <c r="G22">
        <v>24.02</v>
      </c>
    </row>
    <row r="23" spans="1:7" x14ac:dyDescent="0.25">
      <c r="A23" t="s">
        <v>63</v>
      </c>
      <c r="B23" t="s">
        <v>64</v>
      </c>
      <c r="C23" t="s">
        <v>83</v>
      </c>
      <c r="D23">
        <v>226</v>
      </c>
      <c r="E23">
        <v>166</v>
      </c>
      <c r="F23" t="s">
        <v>84</v>
      </c>
      <c r="G23">
        <v>62.03</v>
      </c>
    </row>
    <row r="24" spans="1:7" x14ac:dyDescent="0.25">
      <c r="A24" t="s">
        <v>63</v>
      </c>
      <c r="B24" t="s">
        <v>65</v>
      </c>
      <c r="C24" t="s">
        <v>85</v>
      </c>
      <c r="D24">
        <v>215</v>
      </c>
      <c r="E24">
        <v>177</v>
      </c>
      <c r="F24" t="s">
        <v>86</v>
      </c>
      <c r="G24">
        <v>80.78</v>
      </c>
    </row>
    <row r="25" spans="1:7" x14ac:dyDescent="0.25">
      <c r="A25" t="s">
        <v>66</v>
      </c>
      <c r="B25" t="s">
        <v>67</v>
      </c>
      <c r="C25" t="s">
        <v>87</v>
      </c>
      <c r="D25">
        <v>142</v>
      </c>
      <c r="E25">
        <v>133</v>
      </c>
      <c r="F25" t="s">
        <v>88</v>
      </c>
      <c r="G25">
        <v>46.86</v>
      </c>
    </row>
    <row r="26" spans="1:7" x14ac:dyDescent="0.25">
      <c r="A26" t="s">
        <v>68</v>
      </c>
      <c r="B26" t="s">
        <v>69</v>
      </c>
      <c r="C26" t="s">
        <v>89</v>
      </c>
      <c r="D26">
        <v>198</v>
      </c>
      <c r="E26">
        <v>135</v>
      </c>
      <c r="F26" t="s">
        <v>90</v>
      </c>
      <c r="G26">
        <v>88.32</v>
      </c>
    </row>
    <row r="27" spans="1:7" x14ac:dyDescent="0.25">
      <c r="A27" t="s">
        <v>68</v>
      </c>
      <c r="B27" t="s">
        <v>91</v>
      </c>
      <c r="C27" t="s">
        <v>92</v>
      </c>
      <c r="D27">
        <v>84</v>
      </c>
      <c r="E27">
        <v>54</v>
      </c>
      <c r="F27" t="s">
        <v>93</v>
      </c>
      <c r="G27">
        <v>76.709999999999994</v>
      </c>
    </row>
    <row r="28" spans="1:7" x14ac:dyDescent="0.25">
      <c r="A28" t="s">
        <v>68</v>
      </c>
      <c r="B28" t="s">
        <v>71</v>
      </c>
      <c r="C28">
        <v>432</v>
      </c>
      <c r="D28">
        <v>99</v>
      </c>
      <c r="E28">
        <v>110</v>
      </c>
      <c r="F28">
        <v>332</v>
      </c>
      <c r="G28">
        <v>20.78</v>
      </c>
    </row>
    <row r="29" spans="1:7" x14ac:dyDescent="0.25">
      <c r="A29" t="s">
        <v>68</v>
      </c>
      <c r="B29">
        <v>1764</v>
      </c>
      <c r="C29">
        <v>34</v>
      </c>
      <c r="D29">
        <v>310</v>
      </c>
      <c r="E29">
        <v>27</v>
      </c>
      <c r="F29">
        <v>-128</v>
      </c>
      <c r="G29">
        <v>5.83</v>
      </c>
    </row>
    <row r="30" spans="1:7" x14ac:dyDescent="0.25">
      <c r="A30" t="s">
        <v>68</v>
      </c>
      <c r="B30" t="s">
        <v>72</v>
      </c>
      <c r="C30" t="s">
        <v>94</v>
      </c>
      <c r="D30">
        <v>681</v>
      </c>
      <c r="E30">
        <v>678</v>
      </c>
      <c r="F30">
        <v>883</v>
      </c>
      <c r="G30">
        <v>38.67</v>
      </c>
    </row>
    <row r="31" spans="1:7" x14ac:dyDescent="0.25">
      <c r="A31" t="s">
        <v>68</v>
      </c>
      <c r="B31" t="s">
        <v>73</v>
      </c>
      <c r="C31" t="s">
        <v>95</v>
      </c>
      <c r="D31">
        <v>354</v>
      </c>
      <c r="E31">
        <v>310</v>
      </c>
      <c r="F31" t="s">
        <v>96</v>
      </c>
      <c r="G31">
        <v>45.35</v>
      </c>
    </row>
    <row r="32" spans="1:7" x14ac:dyDescent="0.25">
      <c r="A32" t="s">
        <v>68</v>
      </c>
      <c r="B32" t="s">
        <v>74</v>
      </c>
      <c r="C32" t="s">
        <v>97</v>
      </c>
      <c r="D32">
        <v>336</v>
      </c>
      <c r="E32">
        <v>261</v>
      </c>
      <c r="F32" t="s">
        <v>98</v>
      </c>
      <c r="G32">
        <v>84.16</v>
      </c>
    </row>
    <row r="33" spans="1:7" x14ac:dyDescent="0.25">
      <c r="A33" t="s">
        <v>68</v>
      </c>
      <c r="B33" t="s">
        <v>99</v>
      </c>
      <c r="C33">
        <v>914</v>
      </c>
      <c r="D33">
        <v>126</v>
      </c>
      <c r="E33">
        <v>123</v>
      </c>
      <c r="F33">
        <v>797</v>
      </c>
      <c r="G33">
        <v>30.23</v>
      </c>
    </row>
    <row r="34" spans="1:7" x14ac:dyDescent="0.25">
      <c r="A34" t="s">
        <v>68</v>
      </c>
      <c r="B34" t="s">
        <v>76</v>
      </c>
      <c r="C34" t="s">
        <v>100</v>
      </c>
      <c r="D34">
        <v>185</v>
      </c>
      <c r="E34">
        <v>155</v>
      </c>
      <c r="F34" t="s">
        <v>101</v>
      </c>
      <c r="G34">
        <v>34.119999999999997</v>
      </c>
    </row>
    <row r="35" spans="1:7" x14ac:dyDescent="0.25">
      <c r="A35" t="s">
        <v>68</v>
      </c>
      <c r="B35" t="s">
        <v>77</v>
      </c>
      <c r="C35" t="s">
        <v>102</v>
      </c>
      <c r="D35">
        <v>140</v>
      </c>
      <c r="E35">
        <v>123</v>
      </c>
      <c r="F35">
        <v>971</v>
      </c>
      <c r="G35">
        <v>33.119999999999997</v>
      </c>
    </row>
    <row r="36" spans="1:7" x14ac:dyDescent="0.25">
      <c r="A36" t="s">
        <v>68</v>
      </c>
      <c r="B36" t="s">
        <v>78</v>
      </c>
      <c r="C36">
        <v>693</v>
      </c>
      <c r="D36">
        <v>114</v>
      </c>
      <c r="E36">
        <v>112</v>
      </c>
      <c r="F36">
        <v>585</v>
      </c>
      <c r="G36">
        <v>26.32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CB1A-4043-4C46-909D-9473D5267876}">
  <dimension ref="A1:Y36"/>
  <sheetViews>
    <sheetView workbookViewId="0">
      <selection activeCell="K10" sqref="K10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256792/60</f>
        <v>4279.8666666666668</v>
      </c>
      <c r="H2" s="20">
        <v>1.27</v>
      </c>
      <c r="I2" s="20">
        <v>0</v>
      </c>
      <c r="J2" s="20">
        <v>2.1299999999999999E-2</v>
      </c>
      <c r="K2" s="20">
        <v>1052</v>
      </c>
      <c r="L2" s="20">
        <v>325</v>
      </c>
      <c r="M2" s="20">
        <v>322</v>
      </c>
      <c r="N2" s="20">
        <f t="shared" ref="N2:N13" si="0">K2-(L2+M2)/2</f>
        <v>728.5</v>
      </c>
      <c r="O2" s="20" t="s">
        <v>1</v>
      </c>
      <c r="P2" s="20">
        <f t="shared" ref="P2:P16" si="1">SQRT((K2+(L2+M2)/2))</f>
        <v>37.087733821305392</v>
      </c>
      <c r="Q2" s="20">
        <f t="shared" ref="Q2:Q16" si="2">N2/G2</f>
        <v>0.17021558303997009</v>
      </c>
      <c r="R2" s="20">
        <f>(Q2/H2/J2)</f>
        <v>6.292395217920598</v>
      </c>
      <c r="S2" s="20" t="s">
        <v>1</v>
      </c>
      <c r="T2" s="20">
        <f>P2/N2*R2</f>
        <v>0.32034410286986148</v>
      </c>
      <c r="U2" s="20">
        <f>R2/60*1000</f>
        <v>104.87325363200998</v>
      </c>
      <c r="V2" s="20" t="s">
        <v>1</v>
      </c>
      <c r="W2" s="20">
        <f>T2/R2*U2</f>
        <v>5.339068381164358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4279.8666666666668</v>
      </c>
      <c r="H3" s="21">
        <f>H2</f>
        <v>1.27</v>
      </c>
      <c r="I3" s="21">
        <v>0</v>
      </c>
      <c r="J3" s="21">
        <v>0.26</v>
      </c>
      <c r="K3" s="21">
        <v>290</v>
      </c>
      <c r="L3" s="21">
        <v>243</v>
      </c>
      <c r="M3" s="21">
        <v>243</v>
      </c>
      <c r="N3" s="21">
        <f t="shared" si="0"/>
        <v>47</v>
      </c>
      <c r="O3" s="21" t="s">
        <v>1</v>
      </c>
      <c r="P3" s="21">
        <f t="shared" si="1"/>
        <v>23.086792761230392</v>
      </c>
      <c r="Q3" s="21">
        <f t="shared" si="2"/>
        <v>1.0981650518707748E-2</v>
      </c>
      <c r="R3" s="21">
        <f>Q3/H3/J3</f>
        <v>3.3257572739878095E-2</v>
      </c>
      <c r="S3" s="21" t="s">
        <v>1</v>
      </c>
      <c r="T3" s="21">
        <f>P3/N3*R3</f>
        <v>1.6336397650789591E-2</v>
      </c>
      <c r="U3" s="21">
        <f>R3/60*1000</f>
        <v>0.5542928789979682</v>
      </c>
      <c r="V3" s="21" t="s">
        <v>1</v>
      </c>
      <c r="W3" s="21">
        <f>T3/R3*U3</f>
        <v>0.27227329417982649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4279.8666666666668</v>
      </c>
      <c r="H4" s="19">
        <f>H2</f>
        <v>1.27</v>
      </c>
      <c r="I4" s="19"/>
      <c r="J4" s="19">
        <v>8.1000000000000003E-2</v>
      </c>
      <c r="K4" s="19">
        <v>1937</v>
      </c>
      <c r="L4" s="19">
        <v>102</v>
      </c>
      <c r="M4" s="19">
        <v>107</v>
      </c>
      <c r="N4" s="19">
        <f t="shared" si="0"/>
        <v>1832.5</v>
      </c>
      <c r="O4" s="19" t="s">
        <v>1</v>
      </c>
      <c r="P4" s="19">
        <f t="shared" si="1"/>
        <v>45.182961390329432</v>
      </c>
      <c r="Q4" s="19">
        <f t="shared" si="2"/>
        <v>0.42816754416025421</v>
      </c>
      <c r="R4" s="19">
        <f>(Q4/H4/J4)</f>
        <v>4.1622197352022381</v>
      </c>
      <c r="S4" s="19" t="s">
        <v>1</v>
      </c>
      <c r="T4" s="19">
        <f t="shared" ref="T4:T6" si="3">P4/N4*R4</f>
        <v>0.10262560086969162</v>
      </c>
      <c r="U4" s="19">
        <f t="shared" ref="U4:U6" si="4">R4/60*1000</f>
        <v>69.370328920037309</v>
      </c>
      <c r="V4" s="19" t="s">
        <v>1</v>
      </c>
      <c r="W4" s="19">
        <f t="shared" ref="W4:W6" si="5">T4/R4*U4</f>
        <v>1.7104266811615274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4279.8666666666668</v>
      </c>
      <c r="H5" s="19">
        <f>H2</f>
        <v>1.27</v>
      </c>
      <c r="I5" s="19">
        <v>2E-3</v>
      </c>
      <c r="J5" s="19">
        <v>0.13600000000000001</v>
      </c>
      <c r="K5" s="19">
        <v>3437</v>
      </c>
      <c r="L5" s="19">
        <v>118</v>
      </c>
      <c r="M5" s="19">
        <v>76</v>
      </c>
      <c r="N5" s="19">
        <f t="shared" si="0"/>
        <v>3340</v>
      </c>
      <c r="O5" s="19" t="s">
        <v>1</v>
      </c>
      <c r="P5" s="19">
        <f t="shared" si="1"/>
        <v>59.447455790807396</v>
      </c>
      <c r="Q5" s="19">
        <f t="shared" si="2"/>
        <v>0.78039814324433776</v>
      </c>
      <c r="R5" s="19">
        <f>(Q5/H5/J5)</f>
        <v>4.5182847570885691</v>
      </c>
      <c r="S5" s="19" t="s">
        <v>1</v>
      </c>
      <c r="T5" s="19">
        <f t="shared" si="3"/>
        <v>8.0419321361467552E-2</v>
      </c>
      <c r="U5" s="19">
        <f t="shared" si="4"/>
        <v>75.30474595147615</v>
      </c>
      <c r="V5" s="19" t="s">
        <v>1</v>
      </c>
      <c r="W5" s="19">
        <f t="shared" si="5"/>
        <v>1.3403220226911259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4279.8666666666668</v>
      </c>
      <c r="H6" s="19">
        <f>H2</f>
        <v>1.27</v>
      </c>
      <c r="I6" s="19">
        <v>2E-3</v>
      </c>
      <c r="J6" s="19">
        <v>4.48E-2</v>
      </c>
      <c r="K6" s="19">
        <v>1230</v>
      </c>
      <c r="L6" s="19">
        <v>79</v>
      </c>
      <c r="M6" s="19">
        <v>78</v>
      </c>
      <c r="N6" s="19">
        <f t="shared" si="0"/>
        <v>1151.5</v>
      </c>
      <c r="O6" s="19" t="s">
        <v>1</v>
      </c>
      <c r="P6" s="19">
        <f t="shared" si="1"/>
        <v>36.173194495371845</v>
      </c>
      <c r="Q6" s="19">
        <f t="shared" si="2"/>
        <v>0.26905043770833981</v>
      </c>
      <c r="R6" s="19">
        <f>(Q6/H6/J6)</f>
        <v>4.7288111239514166</v>
      </c>
      <c r="S6" s="19" t="s">
        <v>1</v>
      </c>
      <c r="T6" s="19">
        <f t="shared" si="3"/>
        <v>0.1485507638024946</v>
      </c>
      <c r="U6" s="19">
        <f t="shared" si="4"/>
        <v>78.813518732523605</v>
      </c>
      <c r="V6" s="19" t="s">
        <v>1</v>
      </c>
      <c r="W6" s="19">
        <f t="shared" si="5"/>
        <v>2.4758460633749095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4279.8666666666668</v>
      </c>
      <c r="H7" s="23">
        <f>H2</f>
        <v>1.27</v>
      </c>
      <c r="I7" s="23">
        <v>1E-3</v>
      </c>
      <c r="J7" s="23">
        <v>0.19</v>
      </c>
      <c r="K7" s="23">
        <v>250</v>
      </c>
      <c r="L7" s="23">
        <v>89</v>
      </c>
      <c r="M7" s="23">
        <v>94</v>
      </c>
      <c r="N7" s="23">
        <f t="shared" si="0"/>
        <v>158.5</v>
      </c>
      <c r="O7" s="23" t="s">
        <v>1</v>
      </c>
      <c r="P7" s="23">
        <f t="shared" si="1"/>
        <v>18.479718612576328</v>
      </c>
      <c r="Q7" s="23">
        <f t="shared" si="2"/>
        <v>3.7033863983301663E-2</v>
      </c>
      <c r="R7" s="23">
        <f>Q7/H7/J7</f>
        <v>0.15347643590261775</v>
      </c>
      <c r="S7" s="23" t="s">
        <v>1</v>
      </c>
      <c r="T7" s="23">
        <f>P7/N7*R7</f>
        <v>1.7894014821081911E-2</v>
      </c>
      <c r="U7" s="23">
        <f>R7/60*1000</f>
        <v>2.5579405983769625</v>
      </c>
      <c r="V7" s="23" t="s">
        <v>1</v>
      </c>
      <c r="W7" s="23">
        <f>T7/R7*U7</f>
        <v>0.29823358035136516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4279.8666666666668</v>
      </c>
      <c r="H8" s="25">
        <f>H2</f>
        <v>1.27</v>
      </c>
      <c r="I8" s="25">
        <v>4.0000000000000001E-3</v>
      </c>
      <c r="J8" s="25">
        <v>1.2500000000000001E-2</v>
      </c>
      <c r="K8" s="25">
        <v>4655</v>
      </c>
      <c r="L8" s="25">
        <v>48</v>
      </c>
      <c r="M8" s="25">
        <v>47</v>
      </c>
      <c r="N8" s="25">
        <f t="shared" si="0"/>
        <v>4607.5</v>
      </c>
      <c r="O8" s="25" t="s">
        <v>1</v>
      </c>
      <c r="P8" s="25">
        <f t="shared" si="1"/>
        <v>68.574776703974763</v>
      </c>
      <c r="Q8" s="25">
        <f t="shared" si="2"/>
        <v>1.0765522290414031</v>
      </c>
      <c r="R8" s="25">
        <f>Q8/H8/J8</f>
        <v>67.814313640403341</v>
      </c>
      <c r="S8" s="25" t="s">
        <v>1</v>
      </c>
      <c r="T8" s="25">
        <f>P8/N8*R8</f>
        <v>1.0093003614159455</v>
      </c>
      <c r="U8" s="25">
        <f>R8/60*1000</f>
        <v>1130.2385606733892</v>
      </c>
      <c r="V8" s="25" t="s">
        <v>1</v>
      </c>
      <c r="W8" s="25">
        <f>T8/R8*U8</f>
        <v>16.821672690265761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4279.8666666666668</v>
      </c>
      <c r="H9" s="30">
        <f>H2</f>
        <v>1.27</v>
      </c>
      <c r="J9" s="30">
        <v>0.19</v>
      </c>
      <c r="K9" s="30">
        <v>4318</v>
      </c>
      <c r="L9" s="30">
        <v>193</v>
      </c>
      <c r="M9" s="30">
        <v>149</v>
      </c>
      <c r="N9" s="30">
        <f t="shared" si="0"/>
        <v>4147</v>
      </c>
      <c r="P9" s="30">
        <f t="shared" si="1"/>
        <v>67</v>
      </c>
      <c r="Q9" s="30">
        <f t="shared" si="2"/>
        <v>0.96895541917193684</v>
      </c>
      <c r="R9" s="30">
        <f t="shared" ref="R9:R13" si="6">Q9/H9/J9</f>
        <v>4.0155632787896263</v>
      </c>
      <c r="S9" s="30" t="s">
        <v>1</v>
      </c>
      <c r="T9" s="30">
        <f t="shared" ref="T9:T16" si="7">P9/N9*R9</f>
        <v>6.4876474482494575E-2</v>
      </c>
      <c r="U9" s="30">
        <f t="shared" ref="U9:U16" si="8">R9/60*1000</f>
        <v>66.926054646493768</v>
      </c>
      <c r="V9" s="30" t="s">
        <v>1</v>
      </c>
      <c r="W9" s="30">
        <f t="shared" ref="W9:W16" si="9">T9/R9*U9</f>
        <v>1.0812745747082428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4279.8666666666668</v>
      </c>
      <c r="H10" s="30">
        <f>H2</f>
        <v>1.27</v>
      </c>
      <c r="J10" s="30">
        <v>2.5000000000000001E-2</v>
      </c>
      <c r="K10" s="30">
        <v>566</v>
      </c>
      <c r="L10" s="30">
        <v>103</v>
      </c>
      <c r="M10" s="30">
        <v>72</v>
      </c>
      <c r="N10" s="30">
        <f t="shared" si="0"/>
        <v>478.5</v>
      </c>
      <c r="P10" s="30">
        <f t="shared" si="1"/>
        <v>25.563646062328434</v>
      </c>
      <c r="Q10" s="30">
        <f t="shared" si="2"/>
        <v>0.11180254836599271</v>
      </c>
      <c r="R10" s="30">
        <f t="shared" si="6"/>
        <v>3.5213401060155185</v>
      </c>
      <c r="S10" s="30" t="s">
        <v>1</v>
      </c>
      <c r="T10" s="30">
        <f t="shared" si="7"/>
        <v>0.18812600237254504</v>
      </c>
      <c r="U10" s="30">
        <f t="shared" si="8"/>
        <v>58.689001766925308</v>
      </c>
      <c r="V10" s="30" t="s">
        <v>1</v>
      </c>
      <c r="W10" s="30">
        <f t="shared" si="9"/>
        <v>3.1354333728757506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4279.8666666666668</v>
      </c>
      <c r="H11" s="32">
        <f>H2</f>
        <v>1.27</v>
      </c>
      <c r="J11" s="32">
        <v>3.2000000000000001E-2</v>
      </c>
      <c r="K11" s="32">
        <v>758</v>
      </c>
      <c r="L11" s="32">
        <v>75</v>
      </c>
      <c r="M11" s="32">
        <v>78</v>
      </c>
      <c r="N11" s="32">
        <f t="shared" si="0"/>
        <v>681.5</v>
      </c>
      <c r="P11" s="32">
        <f t="shared" si="1"/>
        <v>28.88771365130858</v>
      </c>
      <c r="Q11" s="32">
        <f t="shared" si="2"/>
        <v>0.15923393252126233</v>
      </c>
      <c r="R11" s="32">
        <f t="shared" si="6"/>
        <v>3.9181577884168886</v>
      </c>
      <c r="S11" s="32" t="s">
        <v>1</v>
      </c>
      <c r="T11" s="32">
        <f t="shared" si="7"/>
        <v>0.16608454913049389</v>
      </c>
      <c r="U11" s="32">
        <f t="shared" si="8"/>
        <v>65.302629806948147</v>
      </c>
      <c r="V11" s="32" t="s">
        <v>1</v>
      </c>
      <c r="W11" s="32">
        <f t="shared" si="9"/>
        <v>2.7680758188415648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4279.8666666666668</v>
      </c>
      <c r="H12" s="32">
        <f>H2</f>
        <v>1.27</v>
      </c>
      <c r="J12" s="32">
        <v>3.1E-2</v>
      </c>
      <c r="K12" s="32">
        <v>605</v>
      </c>
      <c r="L12" s="32">
        <v>80</v>
      </c>
      <c r="M12" s="32">
        <v>68</v>
      </c>
      <c r="N12" s="32">
        <f t="shared" si="0"/>
        <v>531</v>
      </c>
      <c r="P12" s="32">
        <f t="shared" si="1"/>
        <v>26.057628441590765</v>
      </c>
      <c r="Q12" s="32">
        <f t="shared" si="2"/>
        <v>0.12406928564752796</v>
      </c>
      <c r="R12" s="32">
        <f t="shared" si="6"/>
        <v>3.1513661581795263</v>
      </c>
      <c r="S12" s="32" t="s">
        <v>1</v>
      </c>
      <c r="T12" s="32">
        <f t="shared" si="7"/>
        <v>0.15464619290630027</v>
      </c>
      <c r="U12" s="32">
        <f t="shared" si="8"/>
        <v>52.52276930299211</v>
      </c>
      <c r="V12" s="32" t="s">
        <v>1</v>
      </c>
      <c r="W12" s="32">
        <f t="shared" si="9"/>
        <v>2.5774365484383379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4279.8666666666668</v>
      </c>
      <c r="H13" s="32">
        <f>H2</f>
        <v>1.27</v>
      </c>
      <c r="J13" s="32">
        <v>1.9E-2</v>
      </c>
      <c r="K13" s="32">
        <v>469</v>
      </c>
      <c r="L13" s="32">
        <v>65</v>
      </c>
      <c r="M13" s="32">
        <v>71</v>
      </c>
      <c r="N13" s="32">
        <f t="shared" si="0"/>
        <v>401</v>
      </c>
      <c r="P13" s="32">
        <f t="shared" si="1"/>
        <v>23.173260452512935</v>
      </c>
      <c r="Q13" s="32">
        <f t="shared" si="2"/>
        <v>9.3694507617059719E-2</v>
      </c>
      <c r="R13" s="32">
        <f t="shared" si="6"/>
        <v>3.8829054130567644</v>
      </c>
      <c r="S13" s="32" t="s">
        <v>1</v>
      </c>
      <c r="T13" s="32">
        <f t="shared" si="7"/>
        <v>0.2243879761826352</v>
      </c>
      <c r="U13" s="32">
        <f t="shared" si="8"/>
        <v>64.71509021761274</v>
      </c>
      <c r="V13" s="32" t="s">
        <v>1</v>
      </c>
      <c r="W13" s="32">
        <f t="shared" si="9"/>
        <v>3.7397996030439198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4279.8666666666668</v>
      </c>
      <c r="H14" s="22">
        <f>H2</f>
        <v>1.27</v>
      </c>
      <c r="I14" s="22">
        <v>5.0000000000000001E-3</v>
      </c>
      <c r="J14" s="22">
        <f>J4+J5+J6</f>
        <v>0.26180000000000003</v>
      </c>
      <c r="K14" s="22">
        <f>K4+K5+K6</f>
        <v>6604</v>
      </c>
      <c r="L14" s="22">
        <f>L4+L5+L6</f>
        <v>299</v>
      </c>
      <c r="M14" s="22">
        <f>M4+M5+M6</f>
        <v>261</v>
      </c>
      <c r="N14" s="22">
        <f>N4+N5+N6</f>
        <v>6324</v>
      </c>
      <c r="O14" s="22" t="s">
        <v>1</v>
      </c>
      <c r="P14" s="22">
        <f>SQRT((K14+(L14+M14)/2))</f>
        <v>82.969874050766165</v>
      </c>
      <c r="Q14" s="22">
        <f>N14/G14</f>
        <v>1.4776161251129318</v>
      </c>
      <c r="R14" s="22">
        <f>(Q14/H14/J14)</f>
        <v>4.4441453929276173</v>
      </c>
      <c r="S14" s="22" t="s">
        <v>1</v>
      </c>
      <c r="T14" s="22">
        <f>P14/N14*R14</f>
        <v>5.8306480631640907E-2</v>
      </c>
      <c r="U14" s="22">
        <f>R14/60*1000</f>
        <v>74.06908988212696</v>
      </c>
      <c r="V14" s="22" t="s">
        <v>1</v>
      </c>
      <c r="W14" s="22">
        <f>T14/R14*U14</f>
        <v>0.97177467719401522</v>
      </c>
      <c r="X14" s="22"/>
    </row>
    <row r="15" spans="1:25" s="31" customFormat="1" x14ac:dyDescent="0.25">
      <c r="B15" s="31" t="s">
        <v>44</v>
      </c>
      <c r="G15" s="31">
        <f>G14</f>
        <v>4279.8666666666668</v>
      </c>
      <c r="H15" s="31">
        <f>H14</f>
        <v>1.27</v>
      </c>
      <c r="I15" s="31">
        <v>5.0000000000000001E-3</v>
      </c>
      <c r="J15" s="31">
        <f>J9+J10</f>
        <v>0.215</v>
      </c>
      <c r="K15" s="31">
        <f>K9+K10</f>
        <v>4884</v>
      </c>
      <c r="L15" s="31">
        <f>L9+L10</f>
        <v>296</v>
      </c>
      <c r="M15" s="31">
        <f>M9+M10</f>
        <v>221</v>
      </c>
      <c r="N15" s="31">
        <f>N9+N10</f>
        <v>4625.5</v>
      </c>
      <c r="O15" s="31" t="s">
        <v>1</v>
      </c>
      <c r="P15" s="31">
        <f>SQRT((K15+(L15+M15)/2))</f>
        <v>71.711226457229131</v>
      </c>
      <c r="Q15" s="31">
        <f>N15/G15</f>
        <v>1.0807579675379295</v>
      </c>
      <c r="R15" s="31">
        <f>(Q15/H15/J15)</f>
        <v>3.9580954680019391</v>
      </c>
      <c r="S15" s="31" t="s">
        <v>1</v>
      </c>
      <c r="T15" s="31">
        <f>P15/N15*R15</f>
        <v>6.1364150998858363E-2</v>
      </c>
      <c r="U15" s="31">
        <f>R15/60*1000</f>
        <v>65.968257800032319</v>
      </c>
      <c r="V15" s="31" t="s">
        <v>1</v>
      </c>
      <c r="W15" s="31">
        <f>T15/R15*U15</f>
        <v>1.0227358499809727</v>
      </c>
      <c r="X15" s="31">
        <v>3225</v>
      </c>
    </row>
    <row r="16" spans="1:25" s="33" customFormat="1" x14ac:dyDescent="0.25">
      <c r="B16" s="33" t="s">
        <v>46</v>
      </c>
      <c r="G16" s="33">
        <f>G10</f>
        <v>4279.8666666666668</v>
      </c>
      <c r="H16" s="33">
        <f>H10</f>
        <v>1.27</v>
      </c>
      <c r="I16" s="33">
        <v>5.0000000000000001E-3</v>
      </c>
      <c r="J16" s="33">
        <f>J11+J12+J13</f>
        <v>8.2000000000000003E-2</v>
      </c>
      <c r="K16" s="33">
        <f>K11+K12+K13</f>
        <v>1832</v>
      </c>
      <c r="L16" s="33">
        <f>L11+L12+L13</f>
        <v>220</v>
      </c>
      <c r="M16" s="33">
        <f t="shared" ref="M16" si="10">M11+M12+M13</f>
        <v>217</v>
      </c>
      <c r="N16" s="33">
        <f>N11+N12+N13</f>
        <v>1613.5</v>
      </c>
      <c r="O16" s="33" t="s">
        <v>1</v>
      </c>
      <c r="P16" s="33">
        <f t="shared" si="1"/>
        <v>45.282446930350396</v>
      </c>
      <c r="Q16" s="33">
        <f t="shared" si="2"/>
        <v>0.37699772578585</v>
      </c>
      <c r="R16" s="33">
        <f>(Q16/H16/J16)</f>
        <v>3.6201049144022468</v>
      </c>
      <c r="S16" s="33" t="s">
        <v>1</v>
      </c>
      <c r="T16" s="33">
        <f t="shared" si="7"/>
        <v>0.10159727838160545</v>
      </c>
      <c r="U16" s="33">
        <f t="shared" si="8"/>
        <v>60.335081906704112</v>
      </c>
      <c r="V16" s="33" t="s">
        <v>1</v>
      </c>
      <c r="W16" s="33">
        <f t="shared" si="9"/>
        <v>1.6932879730267576</v>
      </c>
      <c r="X16" s="33">
        <v>3225</v>
      </c>
    </row>
    <row r="18" spans="1:7" x14ac:dyDescent="0.25">
      <c r="A18" t="s">
        <v>368</v>
      </c>
      <c r="B18" t="s">
        <v>369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 t="s">
        <v>370</v>
      </c>
      <c r="D21">
        <v>325</v>
      </c>
      <c r="E21">
        <v>322</v>
      </c>
      <c r="F21">
        <v>760</v>
      </c>
      <c r="G21">
        <v>32.43</v>
      </c>
    </row>
    <row r="22" spans="1:7" x14ac:dyDescent="0.25">
      <c r="A22" t="s">
        <v>61</v>
      </c>
      <c r="B22" t="s">
        <v>62</v>
      </c>
      <c r="C22">
        <v>290</v>
      </c>
      <c r="D22">
        <v>243</v>
      </c>
      <c r="E22">
        <v>243</v>
      </c>
      <c r="F22">
        <v>74</v>
      </c>
      <c r="G22">
        <v>17.03</v>
      </c>
    </row>
    <row r="23" spans="1:7" x14ac:dyDescent="0.25">
      <c r="A23" t="s">
        <v>63</v>
      </c>
      <c r="B23" t="s">
        <v>64</v>
      </c>
      <c r="C23" t="s">
        <v>371</v>
      </c>
      <c r="D23">
        <v>102</v>
      </c>
      <c r="E23">
        <v>107</v>
      </c>
      <c r="F23" t="s">
        <v>372</v>
      </c>
      <c r="G23">
        <v>44.01</v>
      </c>
    </row>
    <row r="24" spans="1:7" x14ac:dyDescent="0.25">
      <c r="A24" t="s">
        <v>63</v>
      </c>
      <c r="B24" t="s">
        <v>233</v>
      </c>
      <c r="C24" t="s">
        <v>373</v>
      </c>
      <c r="D24">
        <v>118</v>
      </c>
      <c r="E24">
        <v>76</v>
      </c>
      <c r="F24" t="s">
        <v>374</v>
      </c>
      <c r="G24">
        <v>58.63</v>
      </c>
    </row>
    <row r="25" spans="1:7" x14ac:dyDescent="0.25">
      <c r="A25" t="s">
        <v>66</v>
      </c>
      <c r="B25" t="s">
        <v>353</v>
      </c>
      <c r="C25" t="s">
        <v>375</v>
      </c>
      <c r="D25">
        <v>79</v>
      </c>
      <c r="E25">
        <v>78</v>
      </c>
      <c r="F25" t="s">
        <v>376</v>
      </c>
      <c r="G25">
        <v>35.07</v>
      </c>
    </row>
    <row r="26" spans="1:7" x14ac:dyDescent="0.25">
      <c r="A26" t="s">
        <v>68</v>
      </c>
      <c r="B26" t="s">
        <v>69</v>
      </c>
      <c r="C26">
        <v>250</v>
      </c>
      <c r="D26">
        <v>89</v>
      </c>
      <c r="E26">
        <v>94</v>
      </c>
      <c r="F26">
        <v>163</v>
      </c>
      <c r="G26">
        <v>15.81</v>
      </c>
    </row>
    <row r="27" spans="1:7" x14ac:dyDescent="0.25">
      <c r="A27" t="s">
        <v>68</v>
      </c>
      <c r="B27" t="s">
        <v>70</v>
      </c>
      <c r="C27" t="s">
        <v>377</v>
      </c>
      <c r="D27">
        <v>48</v>
      </c>
      <c r="E27">
        <v>47</v>
      </c>
      <c r="F27" t="s">
        <v>378</v>
      </c>
      <c r="G27">
        <v>68.23</v>
      </c>
    </row>
    <row r="28" spans="1:7" x14ac:dyDescent="0.25">
      <c r="A28" t="s">
        <v>68</v>
      </c>
      <c r="B28" t="s">
        <v>71</v>
      </c>
      <c r="C28">
        <v>259</v>
      </c>
      <c r="D28">
        <v>69</v>
      </c>
      <c r="E28">
        <v>75</v>
      </c>
      <c r="F28">
        <v>190</v>
      </c>
      <c r="G28">
        <v>16.09</v>
      </c>
    </row>
    <row r="29" spans="1:7" x14ac:dyDescent="0.25">
      <c r="A29" t="s">
        <v>68</v>
      </c>
      <c r="B29">
        <v>1764</v>
      </c>
      <c r="C29">
        <v>13</v>
      </c>
      <c r="D29">
        <v>201</v>
      </c>
      <c r="E29">
        <v>7</v>
      </c>
      <c r="F29">
        <v>-87</v>
      </c>
      <c r="G29">
        <v>3.61</v>
      </c>
    </row>
    <row r="30" spans="1:7" x14ac:dyDescent="0.25">
      <c r="A30" t="s">
        <v>68</v>
      </c>
      <c r="B30" t="s">
        <v>72</v>
      </c>
      <c r="C30">
        <v>884</v>
      </c>
      <c r="D30">
        <v>411</v>
      </c>
      <c r="E30">
        <v>415</v>
      </c>
      <c r="F30">
        <v>512</v>
      </c>
      <c r="G30">
        <v>29.73</v>
      </c>
    </row>
    <row r="31" spans="1:7" x14ac:dyDescent="0.25">
      <c r="A31" t="s">
        <v>68</v>
      </c>
      <c r="B31" t="s">
        <v>73</v>
      </c>
      <c r="C31" t="s">
        <v>379</v>
      </c>
      <c r="D31">
        <v>214</v>
      </c>
      <c r="E31">
        <v>174</v>
      </c>
      <c r="F31" t="s">
        <v>380</v>
      </c>
      <c r="G31">
        <v>34.31</v>
      </c>
    </row>
    <row r="32" spans="1:7" x14ac:dyDescent="0.25">
      <c r="A32" t="s">
        <v>68</v>
      </c>
      <c r="B32" t="s">
        <v>74</v>
      </c>
      <c r="C32" t="s">
        <v>381</v>
      </c>
      <c r="D32">
        <v>193</v>
      </c>
      <c r="E32">
        <v>149</v>
      </c>
      <c r="F32" t="s">
        <v>382</v>
      </c>
      <c r="G32">
        <v>65.709999999999994</v>
      </c>
    </row>
    <row r="33" spans="1:7" x14ac:dyDescent="0.25">
      <c r="A33" t="s">
        <v>68</v>
      </c>
      <c r="B33" t="s">
        <v>383</v>
      </c>
      <c r="C33">
        <v>566</v>
      </c>
      <c r="D33">
        <v>103</v>
      </c>
      <c r="E33">
        <v>72</v>
      </c>
      <c r="F33">
        <v>483</v>
      </c>
      <c r="G33">
        <v>23.79</v>
      </c>
    </row>
    <row r="34" spans="1:7" x14ac:dyDescent="0.25">
      <c r="A34" t="s">
        <v>68</v>
      </c>
      <c r="B34" t="s">
        <v>244</v>
      </c>
      <c r="C34">
        <v>758</v>
      </c>
      <c r="D34">
        <v>75</v>
      </c>
      <c r="E34">
        <v>78</v>
      </c>
      <c r="F34">
        <v>688</v>
      </c>
      <c r="G34">
        <v>27.53</v>
      </c>
    </row>
    <row r="35" spans="1:7" x14ac:dyDescent="0.25">
      <c r="A35" t="s">
        <v>68</v>
      </c>
      <c r="B35" t="s">
        <v>77</v>
      </c>
      <c r="C35">
        <v>605</v>
      </c>
      <c r="D35">
        <v>80</v>
      </c>
      <c r="E35">
        <v>68</v>
      </c>
      <c r="F35">
        <v>534</v>
      </c>
      <c r="G35">
        <v>24.6</v>
      </c>
    </row>
    <row r="36" spans="1:7" x14ac:dyDescent="0.25">
      <c r="A36" t="s">
        <v>68</v>
      </c>
      <c r="B36" t="s">
        <v>78</v>
      </c>
      <c r="C36">
        <v>469</v>
      </c>
      <c r="D36">
        <v>65</v>
      </c>
      <c r="E36">
        <v>71</v>
      </c>
      <c r="F36">
        <v>404</v>
      </c>
      <c r="G36">
        <v>21.66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9208-0CD2-4D13-ADA7-B6618FE46CC5}">
  <dimension ref="A1:Y36"/>
  <sheetViews>
    <sheetView workbookViewId="0">
      <selection activeCell="K10" sqref="K10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81813/60</f>
        <v>1363.55</v>
      </c>
      <c r="H2" s="20">
        <v>1.1599999999999999</v>
      </c>
      <c r="I2" s="20">
        <v>0</v>
      </c>
      <c r="J2" s="20">
        <v>2.1299999999999999E-2</v>
      </c>
      <c r="K2" s="20">
        <v>331</v>
      </c>
      <c r="L2" s="20">
        <v>99</v>
      </c>
      <c r="M2" s="20">
        <v>111</v>
      </c>
      <c r="N2" s="20">
        <f t="shared" ref="N2:N13" si="0">K2-(L2+M2)/2</f>
        <v>226</v>
      </c>
      <c r="O2" s="20" t="s">
        <v>1</v>
      </c>
      <c r="P2" s="20">
        <f t="shared" ref="P2:P16" si="1">SQRT((K2+(L2+M2)/2))</f>
        <v>20.880613017821101</v>
      </c>
      <c r="Q2" s="20">
        <f t="shared" ref="Q2:Q16" si="2">N2/G2</f>
        <v>0.16574383044259469</v>
      </c>
      <c r="R2" s="20">
        <f>(Q2/H2/J2)</f>
        <v>6.7081038709160881</v>
      </c>
      <c r="S2" s="20" t="s">
        <v>1</v>
      </c>
      <c r="T2" s="20">
        <f>P2/N2*R2</f>
        <v>0.61977575669002916</v>
      </c>
      <c r="U2" s="20">
        <f>R2/60*1000</f>
        <v>111.8017311819348</v>
      </c>
      <c r="V2" s="20" t="s">
        <v>1</v>
      </c>
      <c r="W2" s="20">
        <f>T2/R2*U2</f>
        <v>10.329595944833819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1363.55</v>
      </c>
      <c r="H3" s="21">
        <f>H2</f>
        <v>1.1599999999999999</v>
      </c>
      <c r="I3" s="21">
        <v>0</v>
      </c>
      <c r="J3" s="21">
        <v>0.26</v>
      </c>
      <c r="K3" s="21">
        <v>96</v>
      </c>
      <c r="L3" s="21">
        <v>89</v>
      </c>
      <c r="M3" s="21">
        <v>89</v>
      </c>
      <c r="N3" s="21">
        <f t="shared" si="0"/>
        <v>7</v>
      </c>
      <c r="O3" s="21" t="s">
        <v>1</v>
      </c>
      <c r="P3" s="21">
        <f t="shared" si="1"/>
        <v>13.601470508735444</v>
      </c>
      <c r="Q3" s="21">
        <f t="shared" si="2"/>
        <v>5.1336584650361191E-3</v>
      </c>
      <c r="R3" s="21">
        <f>Q3/H3/J3</f>
        <v>1.7021414008740448E-2</v>
      </c>
      <c r="S3" s="21" t="s">
        <v>1</v>
      </c>
      <c r="T3" s="21">
        <f>P3/N3*R3</f>
        <v>3.3073751522408504E-2</v>
      </c>
      <c r="U3" s="21">
        <f>R3/60*1000</f>
        <v>0.28369023347900746</v>
      </c>
      <c r="V3" s="21" t="s">
        <v>1</v>
      </c>
      <c r="W3" s="21">
        <f>T3/R3*U3</f>
        <v>0.55122919204014176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1363.55</v>
      </c>
      <c r="H4" s="19">
        <f>H2</f>
        <v>1.1599999999999999</v>
      </c>
      <c r="I4" s="19"/>
      <c r="J4" s="19">
        <v>8.1000000000000003E-2</v>
      </c>
      <c r="K4" s="19">
        <v>633</v>
      </c>
      <c r="L4" s="19">
        <v>31</v>
      </c>
      <c r="M4" s="19">
        <v>26</v>
      </c>
      <c r="N4" s="19">
        <f t="shared" si="0"/>
        <v>604.5</v>
      </c>
      <c r="O4" s="19" t="s">
        <v>1</v>
      </c>
      <c r="P4" s="19">
        <f t="shared" si="1"/>
        <v>25.71964229922337</v>
      </c>
      <c r="Q4" s="19">
        <f t="shared" si="2"/>
        <v>0.44332807744490488</v>
      </c>
      <c r="R4" s="19">
        <f>(Q4/H4/J4)</f>
        <v>4.7182639149095875</v>
      </c>
      <c r="S4" s="19" t="s">
        <v>1</v>
      </c>
      <c r="T4" s="19">
        <f t="shared" ref="T4:T6" si="3">P4/N4*R4</f>
        <v>0.20074782492110488</v>
      </c>
      <c r="U4" s="19">
        <f t="shared" ref="U4:U6" si="4">R4/60*1000</f>
        <v>78.637731915159804</v>
      </c>
      <c r="V4" s="19" t="s">
        <v>1</v>
      </c>
      <c r="W4" s="19">
        <f t="shared" ref="W4:W6" si="5">T4/R4*U4</f>
        <v>3.3457970820184149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1363.55</v>
      </c>
      <c r="H5" s="19">
        <f>H2</f>
        <v>1.1599999999999999</v>
      </c>
      <c r="I5" s="19">
        <v>2E-3</v>
      </c>
      <c r="J5" s="19">
        <v>0.13600000000000001</v>
      </c>
      <c r="K5" s="19">
        <v>1061</v>
      </c>
      <c r="L5" s="19">
        <v>33</v>
      </c>
      <c r="M5" s="19">
        <v>22</v>
      </c>
      <c r="N5" s="19">
        <f t="shared" si="0"/>
        <v>1033.5</v>
      </c>
      <c r="O5" s="19" t="s">
        <v>1</v>
      </c>
      <c r="P5" s="19">
        <f t="shared" si="1"/>
        <v>32.992423372647245</v>
      </c>
      <c r="Q5" s="19">
        <f t="shared" si="2"/>
        <v>0.75794800337354706</v>
      </c>
      <c r="R5" s="19">
        <f>(Q5/H5/J5)</f>
        <v>4.8044371410595028</v>
      </c>
      <c r="S5" s="19" t="s">
        <v>1</v>
      </c>
      <c r="T5" s="19">
        <f t="shared" si="3"/>
        <v>0.1533720602081336</v>
      </c>
      <c r="U5" s="19">
        <f t="shared" si="4"/>
        <v>80.073952350991718</v>
      </c>
      <c r="V5" s="19" t="s">
        <v>1</v>
      </c>
      <c r="W5" s="19">
        <f t="shared" si="5"/>
        <v>2.5562010034688933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1363.55</v>
      </c>
      <c r="H6" s="19">
        <f>H2</f>
        <v>1.1599999999999999</v>
      </c>
      <c r="I6" s="19">
        <v>2E-3</v>
      </c>
      <c r="J6" s="19">
        <v>4.48E-2</v>
      </c>
      <c r="K6" s="19">
        <v>339</v>
      </c>
      <c r="L6" s="19">
        <v>23</v>
      </c>
      <c r="M6" s="19">
        <v>23</v>
      </c>
      <c r="N6" s="19">
        <f t="shared" si="0"/>
        <v>316</v>
      </c>
      <c r="O6" s="19" t="s">
        <v>1</v>
      </c>
      <c r="P6" s="19">
        <f t="shared" si="1"/>
        <v>19.026297590440446</v>
      </c>
      <c r="Q6" s="19">
        <f t="shared" si="2"/>
        <v>0.2317480107073448</v>
      </c>
      <c r="R6" s="19">
        <f>(Q6/H6/J6)</f>
        <v>4.4594367823919487</v>
      </c>
      <c r="S6" s="19" t="s">
        <v>1</v>
      </c>
      <c r="T6" s="19">
        <f t="shared" si="3"/>
        <v>0.26850180793527034</v>
      </c>
      <c r="U6" s="19">
        <f t="shared" si="4"/>
        <v>74.323946373199135</v>
      </c>
      <c r="V6" s="19" t="s">
        <v>1</v>
      </c>
      <c r="W6" s="19">
        <f t="shared" si="5"/>
        <v>4.4750301322545054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1363.55</v>
      </c>
      <c r="H7" s="23">
        <f>H2</f>
        <v>1.1599999999999999</v>
      </c>
      <c r="I7" s="23">
        <v>1E-3</v>
      </c>
      <c r="J7" s="23">
        <v>0.19</v>
      </c>
      <c r="K7" s="23">
        <v>86</v>
      </c>
      <c r="L7" s="23">
        <v>26</v>
      </c>
      <c r="M7" s="23">
        <v>27</v>
      </c>
      <c r="N7" s="23">
        <f t="shared" si="0"/>
        <v>59.5</v>
      </c>
      <c r="O7" s="23" t="s">
        <v>1</v>
      </c>
      <c r="P7" s="23">
        <f t="shared" si="1"/>
        <v>10.606601717798213</v>
      </c>
      <c r="Q7" s="23">
        <f t="shared" si="2"/>
        <v>4.3636096952807013E-2</v>
      </c>
      <c r="R7" s="23">
        <f>Q7/H7/J7</f>
        <v>0.19798592083850733</v>
      </c>
      <c r="S7" s="23" t="s">
        <v>1</v>
      </c>
      <c r="T7" s="23">
        <f>P7/N7*R7</f>
        <v>3.5293408538917194E-2</v>
      </c>
      <c r="U7" s="23">
        <f>R7/60*1000</f>
        <v>3.2997653473084556</v>
      </c>
      <c r="V7" s="23" t="s">
        <v>1</v>
      </c>
      <c r="W7" s="23">
        <f>T7/R7*U7</f>
        <v>0.58822347564861988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1363.55</v>
      </c>
      <c r="H8" s="25">
        <f>H2</f>
        <v>1.1599999999999999</v>
      </c>
      <c r="I8" s="25">
        <v>4.0000000000000001E-3</v>
      </c>
      <c r="J8" s="25">
        <v>1.2500000000000001E-2</v>
      </c>
      <c r="K8" s="25">
        <v>1518</v>
      </c>
      <c r="L8" s="25">
        <v>17</v>
      </c>
      <c r="M8" s="25">
        <v>15</v>
      </c>
      <c r="N8" s="25">
        <f t="shared" si="0"/>
        <v>1502</v>
      </c>
      <c r="O8" s="25" t="s">
        <v>1</v>
      </c>
      <c r="P8" s="25">
        <f t="shared" si="1"/>
        <v>39.166312055132281</v>
      </c>
      <c r="Q8" s="25">
        <f t="shared" si="2"/>
        <v>1.1015364306406072</v>
      </c>
      <c r="R8" s="25">
        <f>Q8/H8/J8</f>
        <v>75.968029699352229</v>
      </c>
      <c r="S8" s="25" t="s">
        <v>1</v>
      </c>
      <c r="T8" s="25">
        <f>P8/N8*R8</f>
        <v>1.9809504376953304</v>
      </c>
      <c r="U8" s="25">
        <f>R8/60*1000</f>
        <v>1266.1338283225373</v>
      </c>
      <c r="V8" s="25" t="s">
        <v>1</v>
      </c>
      <c r="W8" s="25">
        <f>T8/R8*U8</f>
        <v>33.015840628255511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1363.55</v>
      </c>
      <c r="H9" s="30">
        <f>H2</f>
        <v>1.1599999999999999</v>
      </c>
      <c r="J9" s="30">
        <v>0.19</v>
      </c>
      <c r="K9" s="30">
        <v>1289</v>
      </c>
      <c r="L9" s="30">
        <v>67</v>
      </c>
      <c r="M9" s="30">
        <v>43</v>
      </c>
      <c r="N9" s="30">
        <f t="shared" si="0"/>
        <v>1234</v>
      </c>
      <c r="P9" s="30">
        <f t="shared" si="1"/>
        <v>36.660605559646719</v>
      </c>
      <c r="Q9" s="30">
        <f t="shared" si="2"/>
        <v>0.90499064940779583</v>
      </c>
      <c r="R9" s="30">
        <f t="shared" ref="R9:R13" si="6">Q9/H9/J9</f>
        <v>4.1061281733566055</v>
      </c>
      <c r="S9" s="30" t="s">
        <v>1</v>
      </c>
      <c r="T9" s="30">
        <f t="shared" ref="T9:T16" si="7">P9/N9*R9</f>
        <v>0.12198796218863793</v>
      </c>
      <c r="U9" s="30">
        <f t="shared" ref="U9:U16" si="8">R9/60*1000</f>
        <v>68.435469555943428</v>
      </c>
      <c r="V9" s="30" t="s">
        <v>1</v>
      </c>
      <c r="W9" s="30">
        <f t="shared" ref="W9:W16" si="9">T9/R9*U9</f>
        <v>2.0331327031439654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1363.55</v>
      </c>
      <c r="H10" s="30">
        <f>H2</f>
        <v>1.1599999999999999</v>
      </c>
      <c r="J10" s="30">
        <v>2.5000000000000001E-2</v>
      </c>
      <c r="K10" s="30">
        <v>185</v>
      </c>
      <c r="L10" s="30">
        <v>19</v>
      </c>
      <c r="M10" s="30">
        <v>22</v>
      </c>
      <c r="N10" s="30">
        <f t="shared" si="0"/>
        <v>164.5</v>
      </c>
      <c r="P10" s="30">
        <f t="shared" si="1"/>
        <v>14.33527118683145</v>
      </c>
      <c r="Q10" s="30">
        <f t="shared" si="2"/>
        <v>0.1206409739283488</v>
      </c>
      <c r="R10" s="30">
        <f t="shared" si="6"/>
        <v>4.1600335837361655</v>
      </c>
      <c r="S10" s="30" t="s">
        <v>1</v>
      </c>
      <c r="T10" s="30">
        <f t="shared" si="7"/>
        <v>0.36252407032938744</v>
      </c>
      <c r="U10" s="30">
        <f t="shared" si="8"/>
        <v>69.333893062269425</v>
      </c>
      <c r="V10" s="30" t="s">
        <v>1</v>
      </c>
      <c r="W10" s="30">
        <f t="shared" si="9"/>
        <v>6.0420678388231241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1363.55</v>
      </c>
      <c r="H11" s="32">
        <f>H2</f>
        <v>1.1599999999999999</v>
      </c>
      <c r="J11" s="32">
        <v>3.2000000000000001E-2</v>
      </c>
      <c r="K11" s="32">
        <v>247</v>
      </c>
      <c r="L11" s="32">
        <v>27</v>
      </c>
      <c r="M11" s="32">
        <v>26</v>
      </c>
      <c r="N11" s="32">
        <f t="shared" si="0"/>
        <v>220.5</v>
      </c>
      <c r="P11" s="32">
        <f t="shared" si="1"/>
        <v>16.537835408541227</v>
      </c>
      <c r="Q11" s="32">
        <f t="shared" si="2"/>
        <v>0.16171024164863776</v>
      </c>
      <c r="R11" s="32">
        <f t="shared" si="6"/>
        <v>4.3564181478620085</v>
      </c>
      <c r="S11" s="32" t="s">
        <v>1</v>
      </c>
      <c r="T11" s="32">
        <f t="shared" si="7"/>
        <v>0.32673798775566398</v>
      </c>
      <c r="U11" s="32">
        <f t="shared" si="8"/>
        <v>72.606969131033466</v>
      </c>
      <c r="V11" s="32" t="s">
        <v>1</v>
      </c>
      <c r="W11" s="32">
        <f t="shared" si="9"/>
        <v>5.4456331292610658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1363.55</v>
      </c>
      <c r="H12" s="32">
        <f>H2</f>
        <v>1.1599999999999999</v>
      </c>
      <c r="J12" s="32">
        <v>3.1E-2</v>
      </c>
      <c r="K12" s="32">
        <v>211</v>
      </c>
      <c r="L12" s="32">
        <v>20</v>
      </c>
      <c r="M12" s="32">
        <v>24</v>
      </c>
      <c r="N12" s="32">
        <f t="shared" si="0"/>
        <v>189</v>
      </c>
      <c r="P12" s="32">
        <f t="shared" si="1"/>
        <v>15.264337522473747</v>
      </c>
      <c r="Q12" s="32">
        <f t="shared" si="2"/>
        <v>0.13860877855597523</v>
      </c>
      <c r="R12" s="32">
        <f t="shared" si="6"/>
        <v>3.8545266561728377</v>
      </c>
      <c r="S12" s="32" t="s">
        <v>1</v>
      </c>
      <c r="T12" s="32">
        <f t="shared" si="7"/>
        <v>0.31130579824970533</v>
      </c>
      <c r="U12" s="32">
        <f t="shared" si="8"/>
        <v>64.242110936213962</v>
      </c>
      <c r="V12" s="32" t="s">
        <v>1</v>
      </c>
      <c r="W12" s="32">
        <f t="shared" si="9"/>
        <v>5.1884299708284223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1363.55</v>
      </c>
      <c r="H13" s="32">
        <f>H2</f>
        <v>1.1599999999999999</v>
      </c>
      <c r="J13" s="32">
        <v>1.9E-2</v>
      </c>
      <c r="K13" s="32">
        <v>134</v>
      </c>
      <c r="L13" s="32">
        <v>25</v>
      </c>
      <c r="M13" s="32">
        <v>26</v>
      </c>
      <c r="N13" s="32">
        <f t="shared" si="0"/>
        <v>108.5</v>
      </c>
      <c r="P13" s="32">
        <f t="shared" si="1"/>
        <v>12.629330940315089</v>
      </c>
      <c r="Q13" s="32">
        <f t="shared" si="2"/>
        <v>7.9571706208059853E-2</v>
      </c>
      <c r="R13" s="32">
        <f t="shared" si="6"/>
        <v>3.6103314976433691</v>
      </c>
      <c r="S13" s="32" t="s">
        <v>1</v>
      </c>
      <c r="T13" s="32">
        <f t="shared" si="7"/>
        <v>0.42024028836849325</v>
      </c>
      <c r="U13" s="32">
        <f t="shared" si="8"/>
        <v>60.172191627389488</v>
      </c>
      <c r="V13" s="32" t="s">
        <v>1</v>
      </c>
      <c r="W13" s="32">
        <f t="shared" si="9"/>
        <v>7.0040048061415545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1363.55</v>
      </c>
      <c r="H14" s="22">
        <f>H2</f>
        <v>1.1599999999999999</v>
      </c>
      <c r="I14" s="22">
        <v>5.0000000000000001E-3</v>
      </c>
      <c r="J14" s="22">
        <f>J4+J5+J6</f>
        <v>0.26180000000000003</v>
      </c>
      <c r="K14" s="22">
        <f>K4+K5+K6</f>
        <v>2033</v>
      </c>
      <c r="L14" s="22">
        <f>L4+L5+L6</f>
        <v>87</v>
      </c>
      <c r="M14" s="22">
        <f>M4+M5+M6</f>
        <v>71</v>
      </c>
      <c r="N14" s="22">
        <f>N4+N5+N6</f>
        <v>1954</v>
      </c>
      <c r="O14" s="22" t="s">
        <v>1</v>
      </c>
      <c r="P14" s="22">
        <f>SQRT((K14+(L14+M14)/2))</f>
        <v>45.956501172304229</v>
      </c>
      <c r="Q14" s="22">
        <f>N14/G14</f>
        <v>1.4330240915257966</v>
      </c>
      <c r="R14" s="22">
        <f>(Q14/H14/J14)</f>
        <v>4.7187379531815434</v>
      </c>
      <c r="S14" s="22" t="s">
        <v>1</v>
      </c>
      <c r="T14" s="22">
        <f>P14/N14*R14</f>
        <v>0.11098090392895806</v>
      </c>
      <c r="U14" s="22">
        <f>R14/60*1000</f>
        <v>78.645632553025735</v>
      </c>
      <c r="V14" s="22" t="s">
        <v>1</v>
      </c>
      <c r="W14" s="22">
        <f>T14/R14*U14</f>
        <v>1.8496817321493013</v>
      </c>
      <c r="X14" s="22"/>
    </row>
    <row r="15" spans="1:25" s="31" customFormat="1" x14ac:dyDescent="0.25">
      <c r="B15" s="31" t="s">
        <v>44</v>
      </c>
      <c r="G15" s="31">
        <f>G14</f>
        <v>1363.55</v>
      </c>
      <c r="H15" s="31">
        <f>H14</f>
        <v>1.1599999999999999</v>
      </c>
      <c r="I15" s="31">
        <v>5.0000000000000001E-3</v>
      </c>
      <c r="J15" s="31">
        <f>J9+J10</f>
        <v>0.215</v>
      </c>
      <c r="K15" s="31">
        <f>K9+K10</f>
        <v>1474</v>
      </c>
      <c r="L15" s="31">
        <f>L9+L10</f>
        <v>86</v>
      </c>
      <c r="M15" s="31">
        <f>M9+M10</f>
        <v>65</v>
      </c>
      <c r="N15" s="31">
        <f>N9+N10</f>
        <v>1398.5</v>
      </c>
      <c r="O15" s="31" t="s">
        <v>1</v>
      </c>
      <c r="P15" s="31">
        <f>SQRT((K15+(L15+M15)/2))</f>
        <v>39.363688851529147</v>
      </c>
      <c r="Q15" s="31">
        <f>N15/G15</f>
        <v>1.0256316233361447</v>
      </c>
      <c r="R15" s="31">
        <f>(Q15/H15/J15)</f>
        <v>4.1123962443309727</v>
      </c>
      <c r="S15" s="31" t="s">
        <v>1</v>
      </c>
      <c r="T15" s="31">
        <f>P15/N15*R15</f>
        <v>0.11575193864572146</v>
      </c>
      <c r="U15" s="31">
        <f>R15/60*1000</f>
        <v>68.539937405516213</v>
      </c>
      <c r="V15" s="31" t="s">
        <v>1</v>
      </c>
      <c r="W15" s="31">
        <f>T15/R15*U15</f>
        <v>1.9291989774286908</v>
      </c>
      <c r="X15" s="31">
        <v>3225</v>
      </c>
    </row>
    <row r="16" spans="1:25" s="33" customFormat="1" x14ac:dyDescent="0.25">
      <c r="B16" s="33" t="s">
        <v>46</v>
      </c>
      <c r="G16" s="33">
        <f>G10</f>
        <v>1363.55</v>
      </c>
      <c r="H16" s="33">
        <f>H10</f>
        <v>1.1599999999999999</v>
      </c>
      <c r="I16" s="33">
        <v>5.0000000000000001E-3</v>
      </c>
      <c r="J16" s="33">
        <f>J11+J12+J13</f>
        <v>8.2000000000000003E-2</v>
      </c>
      <c r="K16" s="33">
        <f>K11+K12+K13</f>
        <v>592</v>
      </c>
      <c r="L16" s="33">
        <f>L11+L12+L13</f>
        <v>72</v>
      </c>
      <c r="M16" s="33">
        <f t="shared" ref="M16" si="10">M11+M12+M13</f>
        <v>76</v>
      </c>
      <c r="N16" s="33">
        <f>N11+N12+N13</f>
        <v>518</v>
      </c>
      <c r="O16" s="33" t="s">
        <v>1</v>
      </c>
      <c r="P16" s="33">
        <f t="shared" si="1"/>
        <v>25.80697580112788</v>
      </c>
      <c r="Q16" s="33">
        <f t="shared" si="2"/>
        <v>0.3798907264126728</v>
      </c>
      <c r="R16" s="33">
        <f>(Q16/H16/J16)</f>
        <v>3.9938049454654414</v>
      </c>
      <c r="S16" s="33" t="s">
        <v>1</v>
      </c>
      <c r="T16" s="33">
        <f t="shared" si="7"/>
        <v>0.19897302622017662</v>
      </c>
      <c r="U16" s="33">
        <f t="shared" si="8"/>
        <v>66.563415757757355</v>
      </c>
      <c r="V16" s="33" t="s">
        <v>1</v>
      </c>
      <c r="W16" s="33">
        <f t="shared" si="9"/>
        <v>3.3162171036696102</v>
      </c>
      <c r="X16" s="33">
        <v>3225</v>
      </c>
    </row>
    <row r="18" spans="1:7" x14ac:dyDescent="0.25">
      <c r="A18" t="s">
        <v>384</v>
      </c>
      <c r="B18" t="s">
        <v>385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>
        <v>331</v>
      </c>
      <c r="D21">
        <v>99</v>
      </c>
      <c r="E21">
        <v>111</v>
      </c>
      <c r="F21">
        <v>236</v>
      </c>
      <c r="G21">
        <v>18.190000000000001</v>
      </c>
    </row>
    <row r="22" spans="1:7" x14ac:dyDescent="0.25">
      <c r="A22" t="s">
        <v>61</v>
      </c>
      <c r="B22" t="s">
        <v>62</v>
      </c>
      <c r="C22">
        <v>96</v>
      </c>
      <c r="D22">
        <v>89</v>
      </c>
      <c r="E22">
        <v>89</v>
      </c>
      <c r="F22">
        <v>16</v>
      </c>
      <c r="G22">
        <v>9.8000000000000007</v>
      </c>
    </row>
    <row r="23" spans="1:7" x14ac:dyDescent="0.25">
      <c r="A23" t="s">
        <v>63</v>
      </c>
      <c r="B23" t="s">
        <v>359</v>
      </c>
      <c r="C23">
        <v>633</v>
      </c>
      <c r="D23">
        <v>31</v>
      </c>
      <c r="E23">
        <v>26</v>
      </c>
      <c r="F23">
        <v>606</v>
      </c>
      <c r="G23">
        <v>25.16</v>
      </c>
    </row>
    <row r="24" spans="1:7" x14ac:dyDescent="0.25">
      <c r="A24" t="s">
        <v>63</v>
      </c>
      <c r="B24" t="s">
        <v>350</v>
      </c>
      <c r="C24" t="s">
        <v>386</v>
      </c>
      <c r="D24">
        <v>33</v>
      </c>
      <c r="E24">
        <v>22</v>
      </c>
      <c r="F24" t="s">
        <v>387</v>
      </c>
      <c r="G24">
        <v>32.57</v>
      </c>
    </row>
    <row r="25" spans="1:7" x14ac:dyDescent="0.25">
      <c r="A25" t="s">
        <v>66</v>
      </c>
      <c r="B25" t="s">
        <v>353</v>
      </c>
      <c r="C25">
        <v>339</v>
      </c>
      <c r="D25">
        <v>23</v>
      </c>
      <c r="E25">
        <v>23</v>
      </c>
      <c r="F25">
        <v>317</v>
      </c>
      <c r="G25">
        <v>18.41</v>
      </c>
    </row>
    <row r="26" spans="1:7" x14ac:dyDescent="0.25">
      <c r="A26" t="s">
        <v>68</v>
      </c>
      <c r="B26" t="s">
        <v>69</v>
      </c>
      <c r="C26">
        <v>86</v>
      </c>
      <c r="D26">
        <v>26</v>
      </c>
      <c r="E26">
        <v>27</v>
      </c>
      <c r="F26">
        <v>60</v>
      </c>
      <c r="G26">
        <v>9.27</v>
      </c>
    </row>
    <row r="27" spans="1:7" x14ac:dyDescent="0.25">
      <c r="A27" t="s">
        <v>68</v>
      </c>
      <c r="B27" t="s">
        <v>238</v>
      </c>
      <c r="C27" t="s">
        <v>388</v>
      </c>
      <c r="D27">
        <v>17</v>
      </c>
      <c r="E27">
        <v>15</v>
      </c>
      <c r="F27" t="s">
        <v>389</v>
      </c>
      <c r="G27">
        <v>38.96</v>
      </c>
    </row>
    <row r="28" spans="1:7" x14ac:dyDescent="0.25">
      <c r="A28" t="s">
        <v>68</v>
      </c>
      <c r="B28" t="s">
        <v>71</v>
      </c>
      <c r="C28">
        <v>77</v>
      </c>
      <c r="D28">
        <v>26</v>
      </c>
      <c r="E28">
        <v>22</v>
      </c>
      <c r="F28">
        <v>54</v>
      </c>
      <c r="G28">
        <v>8.77</v>
      </c>
    </row>
    <row r="29" spans="1:7" x14ac:dyDescent="0.25">
      <c r="A29" t="s">
        <v>68</v>
      </c>
      <c r="B29">
        <v>1764</v>
      </c>
      <c r="C29">
        <v>5</v>
      </c>
      <c r="D29">
        <v>59</v>
      </c>
      <c r="E29">
        <v>5</v>
      </c>
      <c r="F29">
        <v>-25</v>
      </c>
      <c r="G29">
        <v>2.2400000000000002</v>
      </c>
    </row>
    <row r="30" spans="1:7" x14ac:dyDescent="0.25">
      <c r="A30" t="s">
        <v>68</v>
      </c>
      <c r="B30" t="s">
        <v>72</v>
      </c>
      <c r="C30">
        <v>253</v>
      </c>
      <c r="D30">
        <v>118</v>
      </c>
      <c r="E30">
        <v>133</v>
      </c>
      <c r="F30">
        <v>140</v>
      </c>
      <c r="G30">
        <v>15.91</v>
      </c>
    </row>
    <row r="31" spans="1:7" x14ac:dyDescent="0.25">
      <c r="A31" t="s">
        <v>68</v>
      </c>
      <c r="B31" t="s">
        <v>73</v>
      </c>
      <c r="C31">
        <v>351</v>
      </c>
      <c r="D31">
        <v>57</v>
      </c>
      <c r="E31">
        <v>51</v>
      </c>
      <c r="F31">
        <v>303</v>
      </c>
      <c r="G31">
        <v>18.73</v>
      </c>
    </row>
    <row r="32" spans="1:7" x14ac:dyDescent="0.25">
      <c r="A32" t="s">
        <v>68</v>
      </c>
      <c r="B32" t="s">
        <v>74</v>
      </c>
      <c r="C32" t="s">
        <v>313</v>
      </c>
      <c r="D32">
        <v>67</v>
      </c>
      <c r="E32">
        <v>43</v>
      </c>
      <c r="F32" t="s">
        <v>262</v>
      </c>
      <c r="G32">
        <v>35.9</v>
      </c>
    </row>
    <row r="33" spans="1:7" x14ac:dyDescent="0.25">
      <c r="A33" t="s">
        <v>68</v>
      </c>
      <c r="B33" t="s">
        <v>75</v>
      </c>
      <c r="C33">
        <v>185</v>
      </c>
      <c r="D33">
        <v>19</v>
      </c>
      <c r="E33">
        <v>22</v>
      </c>
      <c r="F33">
        <v>165</v>
      </c>
      <c r="G33">
        <v>13.6</v>
      </c>
    </row>
    <row r="34" spans="1:7" x14ac:dyDescent="0.25">
      <c r="A34" t="s">
        <v>68</v>
      </c>
      <c r="B34" t="s">
        <v>244</v>
      </c>
      <c r="C34">
        <v>247</v>
      </c>
      <c r="D34">
        <v>27</v>
      </c>
      <c r="E34">
        <v>26</v>
      </c>
      <c r="F34">
        <v>222</v>
      </c>
      <c r="G34">
        <v>15.72</v>
      </c>
    </row>
    <row r="35" spans="1:7" x14ac:dyDescent="0.25">
      <c r="A35" t="s">
        <v>68</v>
      </c>
      <c r="B35" t="s">
        <v>283</v>
      </c>
      <c r="C35">
        <v>211</v>
      </c>
      <c r="D35">
        <v>20</v>
      </c>
      <c r="E35">
        <v>24</v>
      </c>
      <c r="F35">
        <v>190</v>
      </c>
      <c r="G35">
        <v>14.53</v>
      </c>
    </row>
    <row r="36" spans="1:7" x14ac:dyDescent="0.25">
      <c r="A36" t="s">
        <v>68</v>
      </c>
      <c r="B36" t="s">
        <v>390</v>
      </c>
      <c r="C36">
        <v>134</v>
      </c>
      <c r="D36">
        <v>25</v>
      </c>
      <c r="E36">
        <v>26</v>
      </c>
      <c r="F36">
        <v>109</v>
      </c>
      <c r="G36">
        <v>11.58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5C7E-0A4D-4FFF-A516-78D03FFD6806}">
  <dimension ref="A1:Y36"/>
  <sheetViews>
    <sheetView workbookViewId="0">
      <selection activeCell="K10" sqref="K10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88790/60</f>
        <v>1479.8333333333333</v>
      </c>
      <c r="H2" s="20">
        <v>1.25</v>
      </c>
      <c r="I2" s="20">
        <v>0</v>
      </c>
      <c r="J2" s="20">
        <v>2.1299999999999999E-2</v>
      </c>
      <c r="K2" s="20">
        <v>356</v>
      </c>
      <c r="L2" s="20">
        <v>107</v>
      </c>
      <c r="M2" s="20">
        <v>109</v>
      </c>
      <c r="N2" s="20">
        <f t="shared" ref="N2:N13" si="0">K2-(L2+M2)/2</f>
        <v>248</v>
      </c>
      <c r="O2" s="20" t="s">
        <v>1</v>
      </c>
      <c r="P2" s="20">
        <f t="shared" ref="P2:P16" si="1">SQRT((K2+(L2+M2)/2))</f>
        <v>21.540659228538015</v>
      </c>
      <c r="Q2" s="20">
        <f t="shared" ref="Q2:Q16" si="2">N2/G2</f>
        <v>0.16758643991440478</v>
      </c>
      <c r="R2" s="20">
        <f>(Q2/H2/J2)</f>
        <v>6.2943263817616826</v>
      </c>
      <c r="S2" s="20" t="s">
        <v>1</v>
      </c>
      <c r="T2" s="20">
        <f>P2/N2*R2</f>
        <v>0.5467094341238915</v>
      </c>
      <c r="U2" s="20">
        <f>R2/60*1000</f>
        <v>104.90543969602804</v>
      </c>
      <c r="V2" s="20" t="s">
        <v>1</v>
      </c>
      <c r="W2" s="20">
        <f>T2/R2*U2</f>
        <v>9.1118239020648577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1479.8333333333333</v>
      </c>
      <c r="H3" s="21">
        <f>H2</f>
        <v>1.25</v>
      </c>
      <c r="I3" s="21">
        <v>0</v>
      </c>
      <c r="J3" s="21">
        <v>0.26</v>
      </c>
      <c r="K3" s="21">
        <v>86</v>
      </c>
      <c r="L3" s="21">
        <v>88</v>
      </c>
      <c r="M3" s="21">
        <v>88</v>
      </c>
      <c r="N3" s="21">
        <f t="shared" si="0"/>
        <v>-2</v>
      </c>
      <c r="O3" s="21" t="s">
        <v>1</v>
      </c>
      <c r="P3" s="21">
        <f t="shared" si="1"/>
        <v>13.19090595827292</v>
      </c>
      <c r="Q3" s="21">
        <f t="shared" si="2"/>
        <v>-1.3515035476968128E-3</v>
      </c>
      <c r="R3" s="21">
        <f>Q3/H3/J3</f>
        <v>-4.1584724544517313E-3</v>
      </c>
      <c r="S3" s="21" t="s">
        <v>1</v>
      </c>
      <c r="T3" s="21">
        <f>P3/N3*R3</f>
        <v>2.7427009538370576E-2</v>
      </c>
      <c r="U3" s="21">
        <f>R3/60*1000</f>
        <v>-6.9307874240862197E-2</v>
      </c>
      <c r="V3" s="21" t="s">
        <v>1</v>
      </c>
      <c r="W3" s="21">
        <f>T3/R3*U3</f>
        <v>0.45711682563950967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1479.8333333333333</v>
      </c>
      <c r="H4" s="19">
        <f>H2</f>
        <v>1.25</v>
      </c>
      <c r="I4" s="19"/>
      <c r="J4" s="19">
        <v>8.1000000000000003E-2</v>
      </c>
      <c r="K4" s="19">
        <v>759</v>
      </c>
      <c r="L4" s="19">
        <v>38</v>
      </c>
      <c r="M4" s="19">
        <v>39</v>
      </c>
      <c r="N4" s="19">
        <f t="shared" si="0"/>
        <v>720.5</v>
      </c>
      <c r="O4" s="19" t="s">
        <v>1</v>
      </c>
      <c r="P4" s="19">
        <f t="shared" si="1"/>
        <v>28.240042492885877</v>
      </c>
      <c r="Q4" s="19">
        <f t="shared" si="2"/>
        <v>0.48687915305777679</v>
      </c>
      <c r="R4" s="19">
        <f>(Q4/H4/J4)</f>
        <v>4.8086829931632273</v>
      </c>
      <c r="S4" s="19" t="s">
        <v>1</v>
      </c>
      <c r="T4" s="19">
        <f t="shared" ref="T4:T6" si="3">P4/N4*R4</f>
        <v>0.18847663020367408</v>
      </c>
      <c r="U4" s="19">
        <f t="shared" ref="U4:U6" si="4">R4/60*1000</f>
        <v>80.144716552720453</v>
      </c>
      <c r="V4" s="19" t="s">
        <v>1</v>
      </c>
      <c r="W4" s="19">
        <f t="shared" ref="W4:W6" si="5">T4/R4*U4</f>
        <v>3.1412771700612345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1479.8333333333333</v>
      </c>
      <c r="H5" s="19">
        <f>H2</f>
        <v>1.25</v>
      </c>
      <c r="I5" s="19">
        <v>2E-3</v>
      </c>
      <c r="J5" s="19">
        <v>0.13600000000000001</v>
      </c>
      <c r="K5" s="19">
        <v>1230</v>
      </c>
      <c r="L5" s="19">
        <v>39</v>
      </c>
      <c r="M5" s="19">
        <v>33</v>
      </c>
      <c r="N5" s="19">
        <f t="shared" si="0"/>
        <v>1194</v>
      </c>
      <c r="O5" s="19" t="s">
        <v>1</v>
      </c>
      <c r="P5" s="19">
        <f t="shared" si="1"/>
        <v>35.580893749314392</v>
      </c>
      <c r="Q5" s="19">
        <f t="shared" si="2"/>
        <v>0.80684761797499727</v>
      </c>
      <c r="R5" s="19">
        <f>(Q5/H5/J5)</f>
        <v>4.7461624586764541</v>
      </c>
      <c r="S5" s="19" t="s">
        <v>1</v>
      </c>
      <c r="T5" s="19">
        <f t="shared" si="3"/>
        <v>0.1414344239188875</v>
      </c>
      <c r="U5" s="19">
        <f t="shared" si="4"/>
        <v>79.102707644607577</v>
      </c>
      <c r="V5" s="19" t="s">
        <v>1</v>
      </c>
      <c r="W5" s="19">
        <f t="shared" si="5"/>
        <v>2.3572403986481252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1479.8333333333333</v>
      </c>
      <c r="H6" s="19">
        <f>H2</f>
        <v>1.25</v>
      </c>
      <c r="I6" s="19">
        <v>2E-3</v>
      </c>
      <c r="J6" s="19">
        <v>4.48E-2</v>
      </c>
      <c r="K6" s="19">
        <v>433</v>
      </c>
      <c r="L6" s="19">
        <v>36</v>
      </c>
      <c r="M6" s="19">
        <v>34</v>
      </c>
      <c r="N6" s="19">
        <f t="shared" si="0"/>
        <v>398</v>
      </c>
      <c r="O6" s="19" t="s">
        <v>1</v>
      </c>
      <c r="P6" s="19">
        <f t="shared" si="1"/>
        <v>21.633307652783937</v>
      </c>
      <c r="Q6" s="19">
        <f t="shared" si="2"/>
        <v>0.26894920599166572</v>
      </c>
      <c r="R6" s="19">
        <f>(Q6/H6/J6)</f>
        <v>4.8026643927083166</v>
      </c>
      <c r="S6" s="19" t="s">
        <v>1</v>
      </c>
      <c r="T6" s="19">
        <f t="shared" si="3"/>
        <v>0.26104903608173302</v>
      </c>
      <c r="U6" s="19">
        <f t="shared" si="4"/>
        <v>80.044406545138614</v>
      </c>
      <c r="V6" s="19" t="s">
        <v>1</v>
      </c>
      <c r="W6" s="19">
        <f t="shared" si="5"/>
        <v>4.3508172680288837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1479.8333333333333</v>
      </c>
      <c r="H7" s="23">
        <f>H2</f>
        <v>1.25</v>
      </c>
      <c r="I7" s="23">
        <v>1E-3</v>
      </c>
      <c r="J7" s="23">
        <v>0.19</v>
      </c>
      <c r="K7" s="23">
        <v>136</v>
      </c>
      <c r="L7" s="23">
        <v>31</v>
      </c>
      <c r="M7" s="23">
        <v>32</v>
      </c>
      <c r="N7" s="23">
        <f t="shared" si="0"/>
        <v>104.5</v>
      </c>
      <c r="O7" s="23" t="s">
        <v>1</v>
      </c>
      <c r="P7" s="23">
        <f t="shared" si="1"/>
        <v>12.942179105544785</v>
      </c>
      <c r="Q7" s="23">
        <f t="shared" si="2"/>
        <v>7.0616060367158465E-2</v>
      </c>
      <c r="R7" s="23">
        <f>Q7/H7/J7</f>
        <v>0.29733078049329881</v>
      </c>
      <c r="S7" s="23" t="s">
        <v>1</v>
      </c>
      <c r="T7" s="23">
        <f>P7/N7*R7</f>
        <v>3.6824002054887034E-2</v>
      </c>
      <c r="U7" s="23">
        <f>R7/60*1000</f>
        <v>4.9555130082216463</v>
      </c>
      <c r="V7" s="23" t="s">
        <v>1</v>
      </c>
      <c r="W7" s="23">
        <f>T7/R7*U7</f>
        <v>0.61373336758145047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1479.8333333333333</v>
      </c>
      <c r="H8" s="25">
        <f>H2</f>
        <v>1.25</v>
      </c>
      <c r="I8" s="25">
        <v>4.0000000000000001E-3</v>
      </c>
      <c r="J8" s="25">
        <v>1.2500000000000001E-2</v>
      </c>
      <c r="K8" s="25">
        <v>1803</v>
      </c>
      <c r="L8" s="25">
        <v>11</v>
      </c>
      <c r="M8" s="25">
        <v>16</v>
      </c>
      <c r="N8" s="25">
        <f t="shared" si="0"/>
        <v>1789.5</v>
      </c>
      <c r="O8" s="25" t="s">
        <v>1</v>
      </c>
      <c r="P8" s="25">
        <f t="shared" si="1"/>
        <v>42.620417642252171</v>
      </c>
      <c r="Q8" s="25">
        <f t="shared" si="2"/>
        <v>1.2092577993017233</v>
      </c>
      <c r="R8" s="25">
        <f>Q8/H8/J8</f>
        <v>77.39249915531029</v>
      </c>
      <c r="S8" s="25" t="s">
        <v>1</v>
      </c>
      <c r="T8" s="25">
        <f>P8/N8*R8</f>
        <v>1.8432526607303565</v>
      </c>
      <c r="U8" s="25">
        <f>R8/60*1000</f>
        <v>1289.8749859218381</v>
      </c>
      <c r="V8" s="25" t="s">
        <v>1</v>
      </c>
      <c r="W8" s="25">
        <f>T8/R8*U8</f>
        <v>30.720877678839273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1479.8333333333333</v>
      </c>
      <c r="H9" s="30">
        <f>H2</f>
        <v>1.25</v>
      </c>
      <c r="J9" s="30">
        <v>0.19</v>
      </c>
      <c r="K9" s="30">
        <v>1638</v>
      </c>
      <c r="L9" s="30">
        <v>70</v>
      </c>
      <c r="M9" s="30">
        <v>47</v>
      </c>
      <c r="N9" s="30">
        <f t="shared" si="0"/>
        <v>1579.5</v>
      </c>
      <c r="P9" s="30">
        <f t="shared" si="1"/>
        <v>41.188590653237945</v>
      </c>
      <c r="Q9" s="30">
        <f t="shared" si="2"/>
        <v>1.0673499267935578</v>
      </c>
      <c r="R9" s="30">
        <f t="shared" ref="R9:R13" si="6">Q9/H9/J9</f>
        <v>4.4941049549202434</v>
      </c>
      <c r="S9" s="30" t="s">
        <v>1</v>
      </c>
      <c r="T9" s="30">
        <f t="shared" ref="T9:T16" si="7">P9/N9*R9</f>
        <v>0.11719268714206919</v>
      </c>
      <c r="U9" s="30">
        <f t="shared" ref="U9:U16" si="8">R9/60*1000</f>
        <v>74.901749248670725</v>
      </c>
      <c r="V9" s="30" t="s">
        <v>1</v>
      </c>
      <c r="W9" s="30">
        <f t="shared" ref="W9:W16" si="9">T9/R9*U9</f>
        <v>1.9532114523678199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1479.8333333333333</v>
      </c>
      <c r="H10" s="30">
        <f>H2</f>
        <v>1.25</v>
      </c>
      <c r="J10" s="30">
        <v>2.5000000000000001E-2</v>
      </c>
      <c r="K10" s="30">
        <v>251</v>
      </c>
      <c r="L10" s="30">
        <v>27</v>
      </c>
      <c r="M10" s="30">
        <v>28</v>
      </c>
      <c r="N10" s="30">
        <f t="shared" si="0"/>
        <v>223.5</v>
      </c>
      <c r="P10" s="30">
        <f t="shared" si="1"/>
        <v>16.688319268278637</v>
      </c>
      <c r="Q10" s="30">
        <f t="shared" si="2"/>
        <v>0.15103052145511883</v>
      </c>
      <c r="R10" s="30">
        <f t="shared" si="6"/>
        <v>4.8329766865638017</v>
      </c>
      <c r="S10" s="30" t="s">
        <v>1</v>
      </c>
      <c r="T10" s="30">
        <f t="shared" si="7"/>
        <v>0.3608691631388104</v>
      </c>
      <c r="U10" s="30">
        <f t="shared" si="8"/>
        <v>80.549611442730026</v>
      </c>
      <c r="V10" s="30" t="s">
        <v>1</v>
      </c>
      <c r="W10" s="30">
        <f t="shared" si="9"/>
        <v>6.0144860523135071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1479.8333333333333</v>
      </c>
      <c r="H11" s="32">
        <f>H2</f>
        <v>1.25</v>
      </c>
      <c r="J11" s="32">
        <v>3.2000000000000001E-2</v>
      </c>
      <c r="K11" s="32">
        <v>296</v>
      </c>
      <c r="L11" s="32">
        <v>37</v>
      </c>
      <c r="M11" s="32">
        <v>26</v>
      </c>
      <c r="N11" s="32">
        <f t="shared" si="0"/>
        <v>264.5</v>
      </c>
      <c r="P11" s="32">
        <f t="shared" si="1"/>
        <v>18.096961070853858</v>
      </c>
      <c r="Q11" s="32">
        <f t="shared" si="2"/>
        <v>0.17873634418290349</v>
      </c>
      <c r="R11" s="32">
        <f t="shared" si="6"/>
        <v>4.4684086045725877</v>
      </c>
      <c r="S11" s="32" t="s">
        <v>1</v>
      </c>
      <c r="T11" s="32">
        <f t="shared" si="7"/>
        <v>0.3057263386223763</v>
      </c>
      <c r="U11" s="32">
        <f t="shared" si="8"/>
        <v>74.473476742876471</v>
      </c>
      <c r="V11" s="32" t="s">
        <v>1</v>
      </c>
      <c r="W11" s="32">
        <f t="shared" si="9"/>
        <v>5.0954389770396054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1479.8333333333333</v>
      </c>
      <c r="H12" s="32">
        <f>H2</f>
        <v>1.25</v>
      </c>
      <c r="J12" s="32">
        <v>3.1E-2</v>
      </c>
      <c r="K12" s="32">
        <v>302</v>
      </c>
      <c r="L12" s="32">
        <v>30</v>
      </c>
      <c r="M12" s="32">
        <v>26</v>
      </c>
      <c r="N12" s="32">
        <f t="shared" si="0"/>
        <v>274</v>
      </c>
      <c r="P12" s="32">
        <f t="shared" si="1"/>
        <v>18.165902124584949</v>
      </c>
      <c r="Q12" s="32">
        <f t="shared" si="2"/>
        <v>0.18515598603446334</v>
      </c>
      <c r="R12" s="32">
        <f t="shared" si="6"/>
        <v>4.778218994437764</v>
      </c>
      <c r="S12" s="32" t="s">
        <v>1</v>
      </c>
      <c r="T12" s="32">
        <f t="shared" si="7"/>
        <v>0.31679072475470488</v>
      </c>
      <c r="U12" s="32">
        <f t="shared" si="8"/>
        <v>79.636983240629405</v>
      </c>
      <c r="V12" s="32" t="s">
        <v>1</v>
      </c>
      <c r="W12" s="32">
        <f t="shared" si="9"/>
        <v>5.2798454125784149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1479.8333333333333</v>
      </c>
      <c r="H13" s="32">
        <f>H2</f>
        <v>1.25</v>
      </c>
      <c r="J13" s="32">
        <v>1.9E-2</v>
      </c>
      <c r="K13" s="32">
        <v>184</v>
      </c>
      <c r="L13" s="32">
        <v>24</v>
      </c>
      <c r="M13" s="32">
        <v>25</v>
      </c>
      <c r="N13" s="32">
        <f t="shared" si="0"/>
        <v>159.5</v>
      </c>
      <c r="P13" s="32">
        <f t="shared" si="1"/>
        <v>14.439529078193651</v>
      </c>
      <c r="Q13" s="32">
        <f t="shared" si="2"/>
        <v>0.10778240792882082</v>
      </c>
      <c r="R13" s="32">
        <f t="shared" si="6"/>
        <v>4.538206649634561</v>
      </c>
      <c r="S13" s="32" t="s">
        <v>1</v>
      </c>
      <c r="T13" s="32">
        <f t="shared" si="7"/>
        <v>0.41084367950000023</v>
      </c>
      <c r="U13" s="32">
        <f t="shared" si="8"/>
        <v>75.636777493909349</v>
      </c>
      <c r="V13" s="32" t="s">
        <v>1</v>
      </c>
      <c r="W13" s="32">
        <f t="shared" si="9"/>
        <v>6.8473946583333367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1479.8333333333333</v>
      </c>
      <c r="H14" s="22">
        <f>H2</f>
        <v>1.25</v>
      </c>
      <c r="I14" s="22">
        <v>5.0000000000000001E-3</v>
      </c>
      <c r="J14" s="22">
        <f>J4+J5+J6</f>
        <v>0.26180000000000003</v>
      </c>
      <c r="K14" s="22">
        <f>K4+K5+K6</f>
        <v>2422</v>
      </c>
      <c r="L14" s="22">
        <f>L4+L5+L6</f>
        <v>113</v>
      </c>
      <c r="M14" s="22">
        <f>M4+M5+M6</f>
        <v>106</v>
      </c>
      <c r="N14" s="22">
        <f>N4+N5+N6</f>
        <v>2312.5</v>
      </c>
      <c r="O14" s="22" t="s">
        <v>1</v>
      </c>
      <c r="P14" s="22">
        <f>SQRT((K14+(L14+M14)/2))</f>
        <v>50.314013952377124</v>
      </c>
      <c r="Q14" s="22">
        <f>N14/G14</f>
        <v>1.5626759770244398</v>
      </c>
      <c r="R14" s="22">
        <f>(Q14/H14/J14)</f>
        <v>4.7751748724963772</v>
      </c>
      <c r="S14" s="22" t="s">
        <v>1</v>
      </c>
      <c r="T14" s="22">
        <f>P14/N14*R14</f>
        <v>0.10389544439343715</v>
      </c>
      <c r="U14" s="22">
        <f>R14/60*1000</f>
        <v>79.586247874939616</v>
      </c>
      <c r="V14" s="22" t="s">
        <v>1</v>
      </c>
      <c r="W14" s="22">
        <f>T14/R14*U14</f>
        <v>1.731590739890619</v>
      </c>
      <c r="X14" s="22"/>
    </row>
    <row r="15" spans="1:25" s="31" customFormat="1" x14ac:dyDescent="0.25">
      <c r="B15" s="31" t="s">
        <v>44</v>
      </c>
      <c r="G15" s="31">
        <f>G14</f>
        <v>1479.8333333333333</v>
      </c>
      <c r="H15" s="31">
        <f>H14</f>
        <v>1.25</v>
      </c>
      <c r="I15" s="31">
        <v>5.0000000000000001E-3</v>
      </c>
      <c r="J15" s="31">
        <f>J9+J10</f>
        <v>0.215</v>
      </c>
      <c r="K15" s="31">
        <f>K9+K10</f>
        <v>1889</v>
      </c>
      <c r="L15" s="31">
        <f>L9+L10</f>
        <v>97</v>
      </c>
      <c r="M15" s="31">
        <f>M9+M10</f>
        <v>75</v>
      </c>
      <c r="N15" s="31">
        <f>N9+N10</f>
        <v>1803</v>
      </c>
      <c r="O15" s="31" t="s">
        <v>1</v>
      </c>
      <c r="P15" s="31">
        <f>SQRT((K15+(L15+M15)/2))</f>
        <v>44.440972086577943</v>
      </c>
      <c r="Q15" s="31">
        <f>N15/G15</f>
        <v>1.2183804482486766</v>
      </c>
      <c r="R15" s="31">
        <f>(Q15/H15/J15)</f>
        <v>4.5335086446462389</v>
      </c>
      <c r="S15" s="31" t="s">
        <v>1</v>
      </c>
      <c r="T15" s="31">
        <f>P15/N15*R15</f>
        <v>0.111743500349963</v>
      </c>
      <c r="U15" s="31">
        <f>R15/60*1000</f>
        <v>75.558477410770649</v>
      </c>
      <c r="V15" s="31" t="s">
        <v>1</v>
      </c>
      <c r="W15" s="31">
        <f>T15/R15*U15</f>
        <v>1.8623916724993834</v>
      </c>
      <c r="X15" s="31">
        <v>3225</v>
      </c>
    </row>
    <row r="16" spans="1:25" s="33" customFormat="1" x14ac:dyDescent="0.25">
      <c r="B16" s="33" t="s">
        <v>46</v>
      </c>
      <c r="G16" s="33">
        <f>G10</f>
        <v>1479.8333333333333</v>
      </c>
      <c r="H16" s="33">
        <f>H10</f>
        <v>1.25</v>
      </c>
      <c r="I16" s="33">
        <v>5.0000000000000001E-3</v>
      </c>
      <c r="J16" s="33">
        <f>J11+J12+J13</f>
        <v>8.2000000000000003E-2</v>
      </c>
      <c r="K16" s="33">
        <f>K11+K12+K13</f>
        <v>782</v>
      </c>
      <c r="L16" s="33">
        <f>L11+L12+L13</f>
        <v>91</v>
      </c>
      <c r="M16" s="33">
        <f t="shared" ref="M16" si="10">M11+M12+M13</f>
        <v>77</v>
      </c>
      <c r="N16" s="33">
        <f>N11+N12+N13</f>
        <v>698</v>
      </c>
      <c r="O16" s="33" t="s">
        <v>1</v>
      </c>
      <c r="P16" s="33">
        <f t="shared" si="1"/>
        <v>29.427877939124322</v>
      </c>
      <c r="Q16" s="33">
        <f t="shared" si="2"/>
        <v>0.47167473814618766</v>
      </c>
      <c r="R16" s="33">
        <f>(Q16/H16/J16)</f>
        <v>4.6017047624018304</v>
      </c>
      <c r="S16" s="33" t="s">
        <v>1</v>
      </c>
      <c r="T16" s="33">
        <f t="shared" si="7"/>
        <v>0.19400917773617216</v>
      </c>
      <c r="U16" s="33">
        <f t="shared" si="8"/>
        <v>76.695079373363839</v>
      </c>
      <c r="V16" s="33" t="s">
        <v>1</v>
      </c>
      <c r="W16" s="33">
        <f t="shared" si="9"/>
        <v>3.2334862956028689</v>
      </c>
      <c r="X16" s="33">
        <v>3225</v>
      </c>
    </row>
    <row r="18" spans="1:7" x14ac:dyDescent="0.25">
      <c r="A18" t="s">
        <v>391</v>
      </c>
      <c r="B18" t="s">
        <v>392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>
        <v>356</v>
      </c>
      <c r="D21">
        <v>107</v>
      </c>
      <c r="E21">
        <v>109</v>
      </c>
      <c r="F21">
        <v>258</v>
      </c>
      <c r="G21">
        <v>18.87</v>
      </c>
    </row>
    <row r="22" spans="1:7" x14ac:dyDescent="0.25">
      <c r="A22" t="s">
        <v>61</v>
      </c>
      <c r="B22" t="s">
        <v>62</v>
      </c>
      <c r="C22">
        <v>86</v>
      </c>
      <c r="D22">
        <v>88</v>
      </c>
      <c r="E22">
        <v>88</v>
      </c>
      <c r="F22">
        <v>7</v>
      </c>
      <c r="G22">
        <v>9.27</v>
      </c>
    </row>
    <row r="23" spans="1:7" x14ac:dyDescent="0.25">
      <c r="A23" t="s">
        <v>63</v>
      </c>
      <c r="B23" t="s">
        <v>64</v>
      </c>
      <c r="C23">
        <v>759</v>
      </c>
      <c r="D23">
        <v>38</v>
      </c>
      <c r="E23">
        <v>39</v>
      </c>
      <c r="F23">
        <v>723</v>
      </c>
      <c r="G23">
        <v>27.55</v>
      </c>
    </row>
    <row r="24" spans="1:7" x14ac:dyDescent="0.25">
      <c r="A24" t="s">
        <v>63</v>
      </c>
      <c r="B24" t="s">
        <v>233</v>
      </c>
      <c r="C24" t="s">
        <v>375</v>
      </c>
      <c r="D24">
        <v>39</v>
      </c>
      <c r="E24">
        <v>33</v>
      </c>
      <c r="F24" t="s">
        <v>393</v>
      </c>
      <c r="G24">
        <v>35.07</v>
      </c>
    </row>
    <row r="25" spans="1:7" x14ac:dyDescent="0.25">
      <c r="A25" t="s">
        <v>66</v>
      </c>
      <c r="B25" t="s">
        <v>394</v>
      </c>
      <c r="C25">
        <v>433</v>
      </c>
      <c r="D25">
        <v>36</v>
      </c>
      <c r="E25">
        <v>34</v>
      </c>
      <c r="F25">
        <v>400</v>
      </c>
      <c r="G25">
        <v>20.81</v>
      </c>
    </row>
    <row r="26" spans="1:7" x14ac:dyDescent="0.25">
      <c r="A26" t="s">
        <v>68</v>
      </c>
      <c r="B26" t="s">
        <v>69</v>
      </c>
      <c r="C26">
        <v>136</v>
      </c>
      <c r="D26">
        <v>31</v>
      </c>
      <c r="E26">
        <v>32</v>
      </c>
      <c r="F26">
        <v>106</v>
      </c>
      <c r="G26">
        <v>11.66</v>
      </c>
    </row>
    <row r="27" spans="1:7" x14ac:dyDescent="0.25">
      <c r="A27" t="s">
        <v>68</v>
      </c>
      <c r="B27" t="s">
        <v>70</v>
      </c>
      <c r="C27" t="s">
        <v>395</v>
      </c>
      <c r="D27">
        <v>11</v>
      </c>
      <c r="E27">
        <v>16</v>
      </c>
      <c r="F27" t="s">
        <v>396</v>
      </c>
      <c r="G27">
        <v>42.46</v>
      </c>
    </row>
    <row r="28" spans="1:7" x14ac:dyDescent="0.25">
      <c r="A28" t="s">
        <v>68</v>
      </c>
      <c r="B28" t="s">
        <v>71</v>
      </c>
      <c r="C28">
        <v>90</v>
      </c>
      <c r="D28">
        <v>29</v>
      </c>
      <c r="E28">
        <v>25</v>
      </c>
      <c r="F28">
        <v>64</v>
      </c>
      <c r="G28">
        <v>9.49</v>
      </c>
    </row>
    <row r="29" spans="1:7" x14ac:dyDescent="0.25">
      <c r="A29" t="s">
        <v>68</v>
      </c>
      <c r="B29">
        <v>1764</v>
      </c>
      <c r="C29">
        <v>9</v>
      </c>
      <c r="D29">
        <v>78</v>
      </c>
      <c r="E29">
        <v>1</v>
      </c>
      <c r="F29">
        <v>-29</v>
      </c>
      <c r="G29">
        <v>3</v>
      </c>
    </row>
    <row r="30" spans="1:7" x14ac:dyDescent="0.25">
      <c r="A30" t="s">
        <v>68</v>
      </c>
      <c r="B30" t="s">
        <v>72</v>
      </c>
      <c r="C30">
        <v>281</v>
      </c>
      <c r="D30">
        <v>121</v>
      </c>
      <c r="E30">
        <v>123</v>
      </c>
      <c r="F30">
        <v>171</v>
      </c>
      <c r="G30">
        <v>16.760000000000002</v>
      </c>
    </row>
    <row r="31" spans="1:7" x14ac:dyDescent="0.25">
      <c r="A31" t="s">
        <v>68</v>
      </c>
      <c r="B31" t="s">
        <v>73</v>
      </c>
      <c r="C31">
        <v>397</v>
      </c>
      <c r="D31">
        <v>62</v>
      </c>
      <c r="E31">
        <v>55</v>
      </c>
      <c r="F31">
        <v>345</v>
      </c>
      <c r="G31">
        <v>19.920000000000002</v>
      </c>
    </row>
    <row r="32" spans="1:7" x14ac:dyDescent="0.25">
      <c r="A32" t="s">
        <v>68</v>
      </c>
      <c r="B32" t="s">
        <v>74</v>
      </c>
      <c r="C32" t="s">
        <v>397</v>
      </c>
      <c r="D32">
        <v>70</v>
      </c>
      <c r="E32">
        <v>47</v>
      </c>
      <c r="F32" t="s">
        <v>398</v>
      </c>
      <c r="G32">
        <v>40.47</v>
      </c>
    </row>
    <row r="33" spans="1:7" x14ac:dyDescent="0.25">
      <c r="A33" t="s">
        <v>68</v>
      </c>
      <c r="B33" t="s">
        <v>399</v>
      </c>
      <c r="C33">
        <v>251</v>
      </c>
      <c r="D33">
        <v>27</v>
      </c>
      <c r="E33">
        <v>28</v>
      </c>
      <c r="F33">
        <v>225</v>
      </c>
      <c r="G33">
        <v>15.84</v>
      </c>
    </row>
    <row r="34" spans="1:7" x14ac:dyDescent="0.25">
      <c r="A34" t="s">
        <v>68</v>
      </c>
      <c r="B34" t="s">
        <v>256</v>
      </c>
      <c r="C34">
        <v>296</v>
      </c>
      <c r="D34">
        <v>37</v>
      </c>
      <c r="E34">
        <v>26</v>
      </c>
      <c r="F34">
        <v>267</v>
      </c>
      <c r="G34">
        <v>17.2</v>
      </c>
    </row>
    <row r="35" spans="1:7" x14ac:dyDescent="0.25">
      <c r="A35" t="s">
        <v>68</v>
      </c>
      <c r="B35" t="s">
        <v>292</v>
      </c>
      <c r="C35">
        <v>302</v>
      </c>
      <c r="D35">
        <v>30</v>
      </c>
      <c r="E35">
        <v>26</v>
      </c>
      <c r="F35">
        <v>275</v>
      </c>
      <c r="G35">
        <v>17.38</v>
      </c>
    </row>
    <row r="36" spans="1:7" x14ac:dyDescent="0.25">
      <c r="A36" t="s">
        <v>68</v>
      </c>
      <c r="B36" t="s">
        <v>400</v>
      </c>
      <c r="C36">
        <v>184</v>
      </c>
      <c r="D36">
        <v>24</v>
      </c>
      <c r="E36">
        <v>25</v>
      </c>
      <c r="F36">
        <v>160</v>
      </c>
      <c r="G36">
        <v>13.56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84C11-58BD-4F34-8A78-2568249781BC}">
  <dimension ref="A1:Y16"/>
  <sheetViews>
    <sheetView workbookViewId="0">
      <selection activeCell="K2" sqref="K2:M13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/>
      <c r="H2" s="20"/>
      <c r="I2" s="20">
        <v>0</v>
      </c>
      <c r="J2" s="20">
        <v>2.1299999999999999E-2</v>
      </c>
      <c r="K2" s="20"/>
      <c r="L2" s="20"/>
      <c r="M2" s="20"/>
      <c r="N2" s="20">
        <f t="shared" ref="N2:N13" si="0">K2-(L2+M2)/2</f>
        <v>0</v>
      </c>
      <c r="O2" s="20" t="s">
        <v>1</v>
      </c>
      <c r="P2" s="20">
        <f t="shared" ref="P2:P16" si="1">SQRT((K2+(L2+M2)/2))</f>
        <v>0</v>
      </c>
      <c r="Q2" s="20" t="e">
        <f t="shared" ref="Q2:Q16" si="2">N2/G2</f>
        <v>#DIV/0!</v>
      </c>
      <c r="R2" s="20" t="e">
        <f>(Q2/H2/J2)</f>
        <v>#DIV/0!</v>
      </c>
      <c r="S2" s="20" t="s">
        <v>1</v>
      </c>
      <c r="T2" s="20" t="e">
        <f>P2/N2*R2</f>
        <v>#DIV/0!</v>
      </c>
      <c r="U2" s="20" t="e">
        <f>R2/60*1000</f>
        <v>#DIV/0!</v>
      </c>
      <c r="V2" s="20" t="s">
        <v>1</v>
      </c>
      <c r="W2" s="20" t="e">
        <f>T2/R2*U2</f>
        <v>#DIV/0!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0</v>
      </c>
      <c r="H3" s="21">
        <f>H2</f>
        <v>0</v>
      </c>
      <c r="I3" s="21">
        <v>0</v>
      </c>
      <c r="J3" s="21">
        <v>0.26</v>
      </c>
      <c r="K3" s="21"/>
      <c r="L3" s="21"/>
      <c r="M3" s="21"/>
      <c r="N3" s="21">
        <f t="shared" si="0"/>
        <v>0</v>
      </c>
      <c r="O3" s="21" t="s">
        <v>1</v>
      </c>
      <c r="P3" s="21">
        <f t="shared" si="1"/>
        <v>0</v>
      </c>
      <c r="Q3" s="21" t="e">
        <f t="shared" si="2"/>
        <v>#DIV/0!</v>
      </c>
      <c r="R3" s="21" t="e">
        <f>Q3/H3/J3</f>
        <v>#DIV/0!</v>
      </c>
      <c r="S3" s="21" t="s">
        <v>1</v>
      </c>
      <c r="T3" s="21" t="e">
        <f>P3/N3*R3</f>
        <v>#DIV/0!</v>
      </c>
      <c r="U3" s="21" t="e">
        <f>R3/60*1000</f>
        <v>#DIV/0!</v>
      </c>
      <c r="V3" s="21" t="s">
        <v>1</v>
      </c>
      <c r="W3" s="21" t="e">
        <f>T3/R3*U3</f>
        <v>#DIV/0!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0</v>
      </c>
      <c r="H4" s="19">
        <f>H2</f>
        <v>0</v>
      </c>
      <c r="I4" s="19"/>
      <c r="J4" s="19">
        <v>8.1000000000000003E-2</v>
      </c>
      <c r="K4" s="19"/>
      <c r="L4" s="19"/>
      <c r="M4" s="19"/>
      <c r="N4" s="19">
        <f t="shared" si="0"/>
        <v>0</v>
      </c>
      <c r="O4" s="19" t="s">
        <v>1</v>
      </c>
      <c r="P4" s="19">
        <f t="shared" si="1"/>
        <v>0</v>
      </c>
      <c r="Q4" s="19" t="e">
        <f t="shared" si="2"/>
        <v>#DIV/0!</v>
      </c>
      <c r="R4" s="19" t="e">
        <f>(Q4/H4/J4)</f>
        <v>#DIV/0!</v>
      </c>
      <c r="S4" s="19" t="s">
        <v>1</v>
      </c>
      <c r="T4" s="19" t="e">
        <f t="shared" ref="T4:T6" si="3">P4/N4*R4</f>
        <v>#DIV/0!</v>
      </c>
      <c r="U4" s="19" t="e">
        <f t="shared" ref="U4:U6" si="4">R4/60*1000</f>
        <v>#DIV/0!</v>
      </c>
      <c r="V4" s="19" t="s">
        <v>1</v>
      </c>
      <c r="W4" s="19" t="e">
        <f t="shared" ref="W4:W6" si="5">T4/R4*U4</f>
        <v>#DIV/0!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0</v>
      </c>
      <c r="H5" s="19">
        <f>H2</f>
        <v>0</v>
      </c>
      <c r="I5" s="19">
        <v>2E-3</v>
      </c>
      <c r="J5" s="19">
        <v>0.13600000000000001</v>
      </c>
      <c r="K5" s="19"/>
      <c r="L5" s="19"/>
      <c r="M5" s="19"/>
      <c r="N5" s="19">
        <f t="shared" si="0"/>
        <v>0</v>
      </c>
      <c r="O5" s="19" t="s">
        <v>1</v>
      </c>
      <c r="P5" s="19">
        <f t="shared" si="1"/>
        <v>0</v>
      </c>
      <c r="Q5" s="19" t="e">
        <f t="shared" si="2"/>
        <v>#DIV/0!</v>
      </c>
      <c r="R5" s="19" t="e">
        <f>(Q5/H5/J5)</f>
        <v>#DIV/0!</v>
      </c>
      <c r="S5" s="19" t="s">
        <v>1</v>
      </c>
      <c r="T5" s="19" t="e">
        <f t="shared" si="3"/>
        <v>#DIV/0!</v>
      </c>
      <c r="U5" s="19" t="e">
        <f t="shared" si="4"/>
        <v>#DIV/0!</v>
      </c>
      <c r="V5" s="19" t="s">
        <v>1</v>
      </c>
      <c r="W5" s="19" t="e">
        <f t="shared" si="5"/>
        <v>#DIV/0!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0</v>
      </c>
      <c r="H6" s="19">
        <f>H2</f>
        <v>0</v>
      </c>
      <c r="I6" s="19">
        <v>2E-3</v>
      </c>
      <c r="J6" s="19">
        <v>4.48E-2</v>
      </c>
      <c r="K6" s="19"/>
      <c r="L6" s="19"/>
      <c r="M6" s="19"/>
      <c r="N6" s="19">
        <f t="shared" si="0"/>
        <v>0</v>
      </c>
      <c r="O6" s="19" t="s">
        <v>1</v>
      </c>
      <c r="P6" s="19">
        <f t="shared" si="1"/>
        <v>0</v>
      </c>
      <c r="Q6" s="19" t="e">
        <f t="shared" si="2"/>
        <v>#DIV/0!</v>
      </c>
      <c r="R6" s="19" t="e">
        <f>(Q6/H6/J6)</f>
        <v>#DIV/0!</v>
      </c>
      <c r="S6" s="19" t="s">
        <v>1</v>
      </c>
      <c r="T6" s="19" t="e">
        <f t="shared" si="3"/>
        <v>#DIV/0!</v>
      </c>
      <c r="U6" s="19" t="e">
        <f t="shared" si="4"/>
        <v>#DIV/0!</v>
      </c>
      <c r="V6" s="19" t="s">
        <v>1</v>
      </c>
      <c r="W6" s="19" t="e">
        <f t="shared" si="5"/>
        <v>#DIV/0!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0</v>
      </c>
      <c r="H7" s="23">
        <f>H2</f>
        <v>0</v>
      </c>
      <c r="I7" s="23">
        <v>1E-3</v>
      </c>
      <c r="J7" s="23">
        <v>0.19</v>
      </c>
      <c r="K7" s="23"/>
      <c r="L7" s="23"/>
      <c r="M7" s="23"/>
      <c r="N7" s="23">
        <f t="shared" si="0"/>
        <v>0</v>
      </c>
      <c r="O7" s="23" t="s">
        <v>1</v>
      </c>
      <c r="P7" s="23">
        <f t="shared" si="1"/>
        <v>0</v>
      </c>
      <c r="Q7" s="23" t="e">
        <f t="shared" si="2"/>
        <v>#DIV/0!</v>
      </c>
      <c r="R7" s="23" t="e">
        <f>Q7/H7/J7</f>
        <v>#DIV/0!</v>
      </c>
      <c r="S7" s="23" t="s">
        <v>1</v>
      </c>
      <c r="T7" s="23" t="e">
        <f>P7/N7*R7</f>
        <v>#DIV/0!</v>
      </c>
      <c r="U7" s="23" t="e">
        <f>R7/60*1000</f>
        <v>#DIV/0!</v>
      </c>
      <c r="V7" s="23" t="s">
        <v>1</v>
      </c>
      <c r="W7" s="23" t="e">
        <f>T7/R7*U7</f>
        <v>#DIV/0!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0</v>
      </c>
      <c r="H8" s="25">
        <f>H2</f>
        <v>0</v>
      </c>
      <c r="I8" s="25">
        <v>4.0000000000000001E-3</v>
      </c>
      <c r="J8" s="25">
        <v>1.2500000000000001E-2</v>
      </c>
      <c r="K8" s="25"/>
      <c r="L8" s="25"/>
      <c r="M8" s="25"/>
      <c r="N8" s="25">
        <f t="shared" si="0"/>
        <v>0</v>
      </c>
      <c r="O8" s="25" t="s">
        <v>1</v>
      </c>
      <c r="P8" s="25">
        <f t="shared" si="1"/>
        <v>0</v>
      </c>
      <c r="Q8" s="25" t="e">
        <f t="shared" si="2"/>
        <v>#DIV/0!</v>
      </c>
      <c r="R8" s="25" t="e">
        <f>Q8/H8/J8</f>
        <v>#DIV/0!</v>
      </c>
      <c r="S8" s="25" t="s">
        <v>1</v>
      </c>
      <c r="T8" s="25" t="e">
        <f>P8/N8*R8</f>
        <v>#DIV/0!</v>
      </c>
      <c r="U8" s="25" t="e">
        <f>R8/60*1000</f>
        <v>#DIV/0!</v>
      </c>
      <c r="V8" s="25" t="s">
        <v>1</v>
      </c>
      <c r="W8" s="25" t="e">
        <f>T8/R8*U8</f>
        <v>#DIV/0!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0</v>
      </c>
      <c r="H9" s="30">
        <f>H2</f>
        <v>0</v>
      </c>
      <c r="J9" s="30">
        <v>0.19</v>
      </c>
      <c r="N9" s="30">
        <f t="shared" si="0"/>
        <v>0</v>
      </c>
      <c r="P9" s="30">
        <f t="shared" si="1"/>
        <v>0</v>
      </c>
      <c r="Q9" s="30" t="e">
        <f t="shared" si="2"/>
        <v>#DIV/0!</v>
      </c>
      <c r="R9" s="30" t="e">
        <f t="shared" ref="R9:R13" si="6">Q9/H9/J9</f>
        <v>#DIV/0!</v>
      </c>
      <c r="S9" s="30" t="s">
        <v>1</v>
      </c>
      <c r="T9" s="30" t="e">
        <f t="shared" ref="T9:T16" si="7">P9/N9*R9</f>
        <v>#DIV/0!</v>
      </c>
      <c r="U9" s="30" t="e">
        <f t="shared" ref="U9:U16" si="8">R9/60*1000</f>
        <v>#DIV/0!</v>
      </c>
      <c r="V9" s="30" t="s">
        <v>1</v>
      </c>
      <c r="W9" s="30" t="e">
        <f t="shared" ref="W9:W16" si="9">T9/R9*U9</f>
        <v>#DIV/0!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0</v>
      </c>
      <c r="H10" s="30">
        <f>H2</f>
        <v>0</v>
      </c>
      <c r="J10" s="30">
        <v>2.5000000000000001E-2</v>
      </c>
      <c r="N10" s="30">
        <f t="shared" si="0"/>
        <v>0</v>
      </c>
      <c r="P10" s="30">
        <f t="shared" si="1"/>
        <v>0</v>
      </c>
      <c r="Q10" s="30" t="e">
        <f t="shared" si="2"/>
        <v>#DIV/0!</v>
      </c>
      <c r="R10" s="30" t="e">
        <f t="shared" si="6"/>
        <v>#DIV/0!</v>
      </c>
      <c r="S10" s="30" t="s">
        <v>1</v>
      </c>
      <c r="T10" s="30" t="e">
        <f t="shared" si="7"/>
        <v>#DIV/0!</v>
      </c>
      <c r="U10" s="30" t="e">
        <f t="shared" si="8"/>
        <v>#DIV/0!</v>
      </c>
      <c r="V10" s="30" t="s">
        <v>1</v>
      </c>
      <c r="W10" s="30" t="e">
        <f t="shared" si="9"/>
        <v>#DIV/0!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0</v>
      </c>
      <c r="H11" s="32">
        <f>H2</f>
        <v>0</v>
      </c>
      <c r="J11" s="32">
        <v>3.2000000000000001E-2</v>
      </c>
      <c r="N11" s="32">
        <f t="shared" si="0"/>
        <v>0</v>
      </c>
      <c r="P11" s="32">
        <f t="shared" si="1"/>
        <v>0</v>
      </c>
      <c r="Q11" s="32" t="e">
        <f t="shared" si="2"/>
        <v>#DIV/0!</v>
      </c>
      <c r="R11" s="32" t="e">
        <f t="shared" si="6"/>
        <v>#DIV/0!</v>
      </c>
      <c r="S11" s="32" t="s">
        <v>1</v>
      </c>
      <c r="T11" s="32" t="e">
        <f t="shared" si="7"/>
        <v>#DIV/0!</v>
      </c>
      <c r="U11" s="32" t="e">
        <f t="shared" si="8"/>
        <v>#DIV/0!</v>
      </c>
      <c r="V11" s="32" t="s">
        <v>1</v>
      </c>
      <c r="W11" s="32" t="e">
        <f t="shared" si="9"/>
        <v>#DIV/0!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0</v>
      </c>
      <c r="H12" s="32">
        <f>H2</f>
        <v>0</v>
      </c>
      <c r="J12" s="32">
        <v>3.1E-2</v>
      </c>
      <c r="N12" s="32">
        <f t="shared" si="0"/>
        <v>0</v>
      </c>
      <c r="P12" s="32">
        <f t="shared" si="1"/>
        <v>0</v>
      </c>
      <c r="Q12" s="32" t="e">
        <f t="shared" si="2"/>
        <v>#DIV/0!</v>
      </c>
      <c r="R12" s="32" t="e">
        <f t="shared" si="6"/>
        <v>#DIV/0!</v>
      </c>
      <c r="S12" s="32" t="s">
        <v>1</v>
      </c>
      <c r="T12" s="32" t="e">
        <f t="shared" si="7"/>
        <v>#DIV/0!</v>
      </c>
      <c r="U12" s="32" t="e">
        <f t="shared" si="8"/>
        <v>#DIV/0!</v>
      </c>
      <c r="V12" s="32" t="s">
        <v>1</v>
      </c>
      <c r="W12" s="32" t="e">
        <f t="shared" si="9"/>
        <v>#DIV/0!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0</v>
      </c>
      <c r="H13" s="32">
        <f>H2</f>
        <v>0</v>
      </c>
      <c r="J13" s="32">
        <v>1.9E-2</v>
      </c>
      <c r="N13" s="32">
        <f t="shared" si="0"/>
        <v>0</v>
      </c>
      <c r="P13" s="32">
        <f t="shared" si="1"/>
        <v>0</v>
      </c>
      <c r="Q13" s="32" t="e">
        <f t="shared" si="2"/>
        <v>#DIV/0!</v>
      </c>
      <c r="R13" s="32" t="e">
        <f t="shared" si="6"/>
        <v>#DIV/0!</v>
      </c>
      <c r="S13" s="32" t="s">
        <v>1</v>
      </c>
      <c r="T13" s="32" t="e">
        <f t="shared" si="7"/>
        <v>#DIV/0!</v>
      </c>
      <c r="U13" s="32" t="e">
        <f t="shared" si="8"/>
        <v>#DIV/0!</v>
      </c>
      <c r="V13" s="32" t="s">
        <v>1</v>
      </c>
      <c r="W13" s="32" t="e">
        <f t="shared" si="9"/>
        <v>#DIV/0!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0</v>
      </c>
      <c r="H14" s="22">
        <f>H2</f>
        <v>0</v>
      </c>
      <c r="I14" s="22">
        <v>5.0000000000000001E-3</v>
      </c>
      <c r="J14" s="22">
        <f>J4+J5+J6</f>
        <v>0.26180000000000003</v>
      </c>
      <c r="K14" s="22">
        <f>K4+K5+K6</f>
        <v>0</v>
      </c>
      <c r="L14" s="22">
        <f>L4+L5+L6</f>
        <v>0</v>
      </c>
      <c r="M14" s="22">
        <f>M4+M5+M6</f>
        <v>0</v>
      </c>
      <c r="N14" s="22">
        <f>N4+N5+N6</f>
        <v>0</v>
      </c>
      <c r="O14" s="22" t="s">
        <v>1</v>
      </c>
      <c r="P14" s="22">
        <f>SQRT((K14+(L14+M14)/2))</f>
        <v>0</v>
      </c>
      <c r="Q14" s="22" t="e">
        <f>N14/G14</f>
        <v>#DIV/0!</v>
      </c>
      <c r="R14" s="22" t="e">
        <f>(Q14/H14/J14)</f>
        <v>#DIV/0!</v>
      </c>
      <c r="S14" s="22" t="s">
        <v>1</v>
      </c>
      <c r="T14" s="22" t="e">
        <f>P14/N14*R14</f>
        <v>#DIV/0!</v>
      </c>
      <c r="U14" s="22" t="e">
        <f>R14/60*1000</f>
        <v>#DIV/0!</v>
      </c>
      <c r="V14" s="22" t="s">
        <v>1</v>
      </c>
      <c r="W14" s="22" t="e">
        <f>T14/R14*U14</f>
        <v>#DIV/0!</v>
      </c>
      <c r="X14" s="22"/>
    </row>
    <row r="15" spans="1:25" s="31" customFormat="1" x14ac:dyDescent="0.25">
      <c r="B15" s="31" t="s">
        <v>44</v>
      </c>
      <c r="G15" s="31">
        <f>G14</f>
        <v>0</v>
      </c>
      <c r="H15" s="31">
        <f>H14</f>
        <v>0</v>
      </c>
      <c r="I15" s="31">
        <v>5.0000000000000001E-3</v>
      </c>
      <c r="J15" s="31">
        <f>J9+J10</f>
        <v>0.215</v>
      </c>
      <c r="K15" s="31">
        <f>K9+K10</f>
        <v>0</v>
      </c>
      <c r="L15" s="31">
        <f>L9+L10</f>
        <v>0</v>
      </c>
      <c r="M15" s="31">
        <f>M9+M10</f>
        <v>0</v>
      </c>
      <c r="N15" s="31">
        <f>N9+N10</f>
        <v>0</v>
      </c>
      <c r="O15" s="31" t="s">
        <v>1</v>
      </c>
      <c r="P15" s="31">
        <f>SQRT((K15+(L15+M15)/2))</f>
        <v>0</v>
      </c>
      <c r="Q15" s="31" t="e">
        <f>N15/G15</f>
        <v>#DIV/0!</v>
      </c>
      <c r="R15" s="31" t="e">
        <f>(Q15/H15/J15)</f>
        <v>#DIV/0!</v>
      </c>
      <c r="S15" s="31" t="s">
        <v>1</v>
      </c>
      <c r="T15" s="31" t="e">
        <f>P15/N15*R15</f>
        <v>#DIV/0!</v>
      </c>
      <c r="U15" s="31" t="e">
        <f>R15/60*1000</f>
        <v>#DIV/0!</v>
      </c>
      <c r="V15" s="31" t="s">
        <v>1</v>
      </c>
      <c r="W15" s="31" t="e">
        <f>T15/R15*U15</f>
        <v>#DIV/0!</v>
      </c>
      <c r="X15" s="31">
        <v>3225</v>
      </c>
    </row>
    <row r="16" spans="1:25" s="33" customFormat="1" x14ac:dyDescent="0.25">
      <c r="B16" s="33" t="s">
        <v>46</v>
      </c>
      <c r="G16" s="33">
        <f>G10</f>
        <v>0</v>
      </c>
      <c r="H16" s="33">
        <f>H10</f>
        <v>0</v>
      </c>
      <c r="I16" s="33">
        <v>5.0000000000000001E-3</v>
      </c>
      <c r="J16" s="33">
        <f>J11+J12+J13</f>
        <v>8.2000000000000003E-2</v>
      </c>
      <c r="K16" s="33">
        <f>K11+K12+K13</f>
        <v>0</v>
      </c>
      <c r="L16" s="33">
        <f>L11+L12+L13</f>
        <v>0</v>
      </c>
      <c r="M16" s="33">
        <f t="shared" ref="M16" si="10">M11+M12+M13</f>
        <v>0</v>
      </c>
      <c r="N16" s="33">
        <f>N11+N12+N13</f>
        <v>0</v>
      </c>
      <c r="O16" s="33" t="s">
        <v>1</v>
      </c>
      <c r="P16" s="33">
        <f t="shared" si="1"/>
        <v>0</v>
      </c>
      <c r="Q16" s="33" t="e">
        <f t="shared" si="2"/>
        <v>#DIV/0!</v>
      </c>
      <c r="R16" s="33" t="e">
        <f>(Q16/H16/J16)</f>
        <v>#DIV/0!</v>
      </c>
      <c r="S16" s="33" t="s">
        <v>1</v>
      </c>
      <c r="T16" s="33" t="e">
        <f t="shared" si="7"/>
        <v>#DIV/0!</v>
      </c>
      <c r="U16" s="33" t="e">
        <f t="shared" si="8"/>
        <v>#DIV/0!</v>
      </c>
      <c r="V16" s="33" t="s">
        <v>1</v>
      </c>
      <c r="W16" s="33" t="e">
        <f t="shared" si="9"/>
        <v>#DIV/0!</v>
      </c>
      <c r="X16" s="33">
        <v>3225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F35E-7F8B-440F-B819-592BE13D0F33}">
  <dimension ref="A1:Y16"/>
  <sheetViews>
    <sheetView workbookViewId="0">
      <selection activeCell="A18" sqref="A18:H37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/>
      <c r="H2" s="20"/>
      <c r="I2" s="20">
        <v>0</v>
      </c>
      <c r="J2" s="20">
        <v>2.1299999999999999E-2</v>
      </c>
      <c r="K2" s="20"/>
      <c r="L2" s="20"/>
      <c r="M2" s="20"/>
      <c r="N2" s="20">
        <f t="shared" ref="N2:N13" si="0">K2-(L2+M2)/2</f>
        <v>0</v>
      </c>
      <c r="O2" s="20" t="s">
        <v>1</v>
      </c>
      <c r="P2" s="20">
        <f t="shared" ref="P2:P16" si="1">SQRT((K2+(L2+M2)/2))</f>
        <v>0</v>
      </c>
      <c r="Q2" s="20" t="e">
        <f t="shared" ref="Q2:Q16" si="2">N2/G2</f>
        <v>#DIV/0!</v>
      </c>
      <c r="R2" s="20" t="e">
        <f>(Q2/H2/J2)</f>
        <v>#DIV/0!</v>
      </c>
      <c r="S2" s="20" t="s">
        <v>1</v>
      </c>
      <c r="T2" s="20" t="e">
        <f>P2/N2*R2</f>
        <v>#DIV/0!</v>
      </c>
      <c r="U2" s="20" t="e">
        <f>R2/60*1000</f>
        <v>#DIV/0!</v>
      </c>
      <c r="V2" s="20" t="s">
        <v>1</v>
      </c>
      <c r="W2" s="20" t="e">
        <f>T2/R2*U2</f>
        <v>#DIV/0!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0</v>
      </c>
      <c r="H3" s="21">
        <f>H2</f>
        <v>0</v>
      </c>
      <c r="I3" s="21">
        <v>0</v>
      </c>
      <c r="J3" s="21">
        <v>0.26</v>
      </c>
      <c r="K3" s="21"/>
      <c r="L3" s="21"/>
      <c r="M3" s="21"/>
      <c r="N3" s="21">
        <f t="shared" si="0"/>
        <v>0</v>
      </c>
      <c r="O3" s="21" t="s">
        <v>1</v>
      </c>
      <c r="P3" s="21">
        <f t="shared" si="1"/>
        <v>0</v>
      </c>
      <c r="Q3" s="21" t="e">
        <f t="shared" si="2"/>
        <v>#DIV/0!</v>
      </c>
      <c r="R3" s="21" t="e">
        <f>Q3/H3/J3</f>
        <v>#DIV/0!</v>
      </c>
      <c r="S3" s="21" t="s">
        <v>1</v>
      </c>
      <c r="T3" s="21" t="e">
        <f>P3/N3*R3</f>
        <v>#DIV/0!</v>
      </c>
      <c r="U3" s="21" t="e">
        <f>R3/60*1000</f>
        <v>#DIV/0!</v>
      </c>
      <c r="V3" s="21" t="s">
        <v>1</v>
      </c>
      <c r="W3" s="21" t="e">
        <f>T3/R3*U3</f>
        <v>#DIV/0!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0</v>
      </c>
      <c r="H4" s="19">
        <f>H2</f>
        <v>0</v>
      </c>
      <c r="I4" s="19"/>
      <c r="J4" s="19">
        <v>8.1000000000000003E-2</v>
      </c>
      <c r="K4" s="19"/>
      <c r="L4" s="19"/>
      <c r="M4" s="19"/>
      <c r="N4" s="19">
        <f t="shared" si="0"/>
        <v>0</v>
      </c>
      <c r="O4" s="19" t="s">
        <v>1</v>
      </c>
      <c r="P4" s="19">
        <f t="shared" si="1"/>
        <v>0</v>
      </c>
      <c r="Q4" s="19" t="e">
        <f t="shared" si="2"/>
        <v>#DIV/0!</v>
      </c>
      <c r="R4" s="19" t="e">
        <f>(Q4/H4/J4)</f>
        <v>#DIV/0!</v>
      </c>
      <c r="S4" s="19" t="s">
        <v>1</v>
      </c>
      <c r="T4" s="19" t="e">
        <f t="shared" ref="T4:T6" si="3">P4/N4*R4</f>
        <v>#DIV/0!</v>
      </c>
      <c r="U4" s="19" t="e">
        <f t="shared" ref="U4:U6" si="4">R4/60*1000</f>
        <v>#DIV/0!</v>
      </c>
      <c r="V4" s="19" t="s">
        <v>1</v>
      </c>
      <c r="W4" s="19" t="e">
        <f t="shared" ref="W4:W6" si="5">T4/R4*U4</f>
        <v>#DIV/0!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0</v>
      </c>
      <c r="H5" s="19">
        <f>H2</f>
        <v>0</v>
      </c>
      <c r="I5" s="19">
        <v>2E-3</v>
      </c>
      <c r="J5" s="19">
        <v>0.13600000000000001</v>
      </c>
      <c r="K5" s="19"/>
      <c r="L5" s="19"/>
      <c r="M5" s="19"/>
      <c r="N5" s="19">
        <f t="shared" si="0"/>
        <v>0</v>
      </c>
      <c r="O5" s="19" t="s">
        <v>1</v>
      </c>
      <c r="P5" s="19">
        <f t="shared" si="1"/>
        <v>0</v>
      </c>
      <c r="Q5" s="19" t="e">
        <f t="shared" si="2"/>
        <v>#DIV/0!</v>
      </c>
      <c r="R5" s="19" t="e">
        <f>(Q5/H5/J5)</f>
        <v>#DIV/0!</v>
      </c>
      <c r="S5" s="19" t="s">
        <v>1</v>
      </c>
      <c r="T5" s="19" t="e">
        <f t="shared" si="3"/>
        <v>#DIV/0!</v>
      </c>
      <c r="U5" s="19" t="e">
        <f t="shared" si="4"/>
        <v>#DIV/0!</v>
      </c>
      <c r="V5" s="19" t="s">
        <v>1</v>
      </c>
      <c r="W5" s="19" t="e">
        <f t="shared" si="5"/>
        <v>#DIV/0!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0</v>
      </c>
      <c r="H6" s="19">
        <f>H2</f>
        <v>0</v>
      </c>
      <c r="I6" s="19">
        <v>2E-3</v>
      </c>
      <c r="J6" s="19">
        <v>4.48E-2</v>
      </c>
      <c r="K6" s="19"/>
      <c r="L6" s="19"/>
      <c r="M6" s="19"/>
      <c r="N6" s="19">
        <f t="shared" si="0"/>
        <v>0</v>
      </c>
      <c r="O6" s="19" t="s">
        <v>1</v>
      </c>
      <c r="P6" s="19">
        <f t="shared" si="1"/>
        <v>0</v>
      </c>
      <c r="Q6" s="19" t="e">
        <f t="shared" si="2"/>
        <v>#DIV/0!</v>
      </c>
      <c r="R6" s="19" t="e">
        <f>(Q6/H6/J6)</f>
        <v>#DIV/0!</v>
      </c>
      <c r="S6" s="19" t="s">
        <v>1</v>
      </c>
      <c r="T6" s="19" t="e">
        <f t="shared" si="3"/>
        <v>#DIV/0!</v>
      </c>
      <c r="U6" s="19" t="e">
        <f t="shared" si="4"/>
        <v>#DIV/0!</v>
      </c>
      <c r="V6" s="19" t="s">
        <v>1</v>
      </c>
      <c r="W6" s="19" t="e">
        <f t="shared" si="5"/>
        <v>#DIV/0!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0</v>
      </c>
      <c r="H7" s="23">
        <f>H2</f>
        <v>0</v>
      </c>
      <c r="I7" s="23">
        <v>1E-3</v>
      </c>
      <c r="J7" s="23">
        <v>0.19</v>
      </c>
      <c r="K7" s="23"/>
      <c r="L7" s="23"/>
      <c r="M7" s="23"/>
      <c r="N7" s="23">
        <f t="shared" si="0"/>
        <v>0</v>
      </c>
      <c r="O7" s="23" t="s">
        <v>1</v>
      </c>
      <c r="P7" s="23">
        <f t="shared" si="1"/>
        <v>0</v>
      </c>
      <c r="Q7" s="23" t="e">
        <f t="shared" si="2"/>
        <v>#DIV/0!</v>
      </c>
      <c r="R7" s="23" t="e">
        <f>Q7/H7/J7</f>
        <v>#DIV/0!</v>
      </c>
      <c r="S7" s="23" t="s">
        <v>1</v>
      </c>
      <c r="T7" s="23" t="e">
        <f>P7/N7*R7</f>
        <v>#DIV/0!</v>
      </c>
      <c r="U7" s="23" t="e">
        <f>R7/60*1000</f>
        <v>#DIV/0!</v>
      </c>
      <c r="V7" s="23" t="s">
        <v>1</v>
      </c>
      <c r="W7" s="23" t="e">
        <f>T7/R7*U7</f>
        <v>#DIV/0!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0</v>
      </c>
      <c r="H8" s="25">
        <f>H2</f>
        <v>0</v>
      </c>
      <c r="I8" s="25">
        <v>4.0000000000000001E-3</v>
      </c>
      <c r="J8" s="25">
        <v>1.2500000000000001E-2</v>
      </c>
      <c r="K8" s="25"/>
      <c r="L8" s="25"/>
      <c r="M8" s="25"/>
      <c r="N8" s="25">
        <f t="shared" si="0"/>
        <v>0</v>
      </c>
      <c r="O8" s="25" t="s">
        <v>1</v>
      </c>
      <c r="P8" s="25">
        <f t="shared" si="1"/>
        <v>0</v>
      </c>
      <c r="Q8" s="25" t="e">
        <f t="shared" si="2"/>
        <v>#DIV/0!</v>
      </c>
      <c r="R8" s="25" t="e">
        <f>Q8/H8/J8</f>
        <v>#DIV/0!</v>
      </c>
      <c r="S8" s="25" t="s">
        <v>1</v>
      </c>
      <c r="T8" s="25" t="e">
        <f>P8/N8*R8</f>
        <v>#DIV/0!</v>
      </c>
      <c r="U8" s="25" t="e">
        <f>R8/60*1000</f>
        <v>#DIV/0!</v>
      </c>
      <c r="V8" s="25" t="s">
        <v>1</v>
      </c>
      <c r="W8" s="25" t="e">
        <f>T8/R8*U8</f>
        <v>#DIV/0!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0</v>
      </c>
      <c r="H9" s="30">
        <f>H2</f>
        <v>0</v>
      </c>
      <c r="J9" s="30">
        <v>0.19</v>
      </c>
      <c r="N9" s="30">
        <f t="shared" si="0"/>
        <v>0</v>
      </c>
      <c r="P9" s="30">
        <f t="shared" si="1"/>
        <v>0</v>
      </c>
      <c r="Q9" s="30" t="e">
        <f t="shared" si="2"/>
        <v>#DIV/0!</v>
      </c>
      <c r="R9" s="30" t="e">
        <f t="shared" ref="R9:R13" si="6">Q9/H9/J9</f>
        <v>#DIV/0!</v>
      </c>
      <c r="S9" s="30" t="s">
        <v>1</v>
      </c>
      <c r="T9" s="30" t="e">
        <f t="shared" ref="T9:T16" si="7">P9/N9*R9</f>
        <v>#DIV/0!</v>
      </c>
      <c r="U9" s="30" t="e">
        <f t="shared" ref="U9:U16" si="8">R9/60*1000</f>
        <v>#DIV/0!</v>
      </c>
      <c r="V9" s="30" t="s">
        <v>1</v>
      </c>
      <c r="W9" s="30" t="e">
        <f t="shared" ref="W9:W16" si="9">T9/R9*U9</f>
        <v>#DIV/0!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0</v>
      </c>
      <c r="H10" s="30">
        <f>H2</f>
        <v>0</v>
      </c>
      <c r="J10" s="30">
        <v>2.5000000000000001E-2</v>
      </c>
      <c r="N10" s="30">
        <f t="shared" si="0"/>
        <v>0</v>
      </c>
      <c r="P10" s="30">
        <f t="shared" si="1"/>
        <v>0</v>
      </c>
      <c r="Q10" s="30" t="e">
        <f t="shared" si="2"/>
        <v>#DIV/0!</v>
      </c>
      <c r="R10" s="30" t="e">
        <f t="shared" si="6"/>
        <v>#DIV/0!</v>
      </c>
      <c r="S10" s="30" t="s">
        <v>1</v>
      </c>
      <c r="T10" s="30" t="e">
        <f t="shared" si="7"/>
        <v>#DIV/0!</v>
      </c>
      <c r="U10" s="30" t="e">
        <f t="shared" si="8"/>
        <v>#DIV/0!</v>
      </c>
      <c r="V10" s="30" t="s">
        <v>1</v>
      </c>
      <c r="W10" s="30" t="e">
        <f t="shared" si="9"/>
        <v>#DIV/0!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0</v>
      </c>
      <c r="H11" s="32">
        <f>H2</f>
        <v>0</v>
      </c>
      <c r="J11" s="32">
        <v>3.2000000000000001E-2</v>
      </c>
      <c r="N11" s="32">
        <f t="shared" si="0"/>
        <v>0</v>
      </c>
      <c r="P11" s="32">
        <f t="shared" si="1"/>
        <v>0</v>
      </c>
      <c r="Q11" s="32" t="e">
        <f t="shared" si="2"/>
        <v>#DIV/0!</v>
      </c>
      <c r="R11" s="32" t="e">
        <f t="shared" si="6"/>
        <v>#DIV/0!</v>
      </c>
      <c r="S11" s="32" t="s">
        <v>1</v>
      </c>
      <c r="T11" s="32" t="e">
        <f t="shared" si="7"/>
        <v>#DIV/0!</v>
      </c>
      <c r="U11" s="32" t="e">
        <f t="shared" si="8"/>
        <v>#DIV/0!</v>
      </c>
      <c r="V11" s="32" t="s">
        <v>1</v>
      </c>
      <c r="W11" s="32" t="e">
        <f t="shared" si="9"/>
        <v>#DIV/0!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0</v>
      </c>
      <c r="H12" s="32">
        <f>H2</f>
        <v>0</v>
      </c>
      <c r="J12" s="32">
        <v>3.1E-2</v>
      </c>
      <c r="N12" s="32">
        <f t="shared" si="0"/>
        <v>0</v>
      </c>
      <c r="P12" s="32">
        <f t="shared" si="1"/>
        <v>0</v>
      </c>
      <c r="Q12" s="32" t="e">
        <f t="shared" si="2"/>
        <v>#DIV/0!</v>
      </c>
      <c r="R12" s="32" t="e">
        <f t="shared" si="6"/>
        <v>#DIV/0!</v>
      </c>
      <c r="S12" s="32" t="s">
        <v>1</v>
      </c>
      <c r="T12" s="32" t="e">
        <f t="shared" si="7"/>
        <v>#DIV/0!</v>
      </c>
      <c r="U12" s="32" t="e">
        <f t="shared" si="8"/>
        <v>#DIV/0!</v>
      </c>
      <c r="V12" s="32" t="s">
        <v>1</v>
      </c>
      <c r="W12" s="32" t="e">
        <f t="shared" si="9"/>
        <v>#DIV/0!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0</v>
      </c>
      <c r="H13" s="32">
        <f>H2</f>
        <v>0</v>
      </c>
      <c r="J13" s="32">
        <v>1.9E-2</v>
      </c>
      <c r="N13" s="32">
        <f t="shared" si="0"/>
        <v>0</v>
      </c>
      <c r="P13" s="32">
        <f t="shared" si="1"/>
        <v>0</v>
      </c>
      <c r="Q13" s="32" t="e">
        <f t="shared" si="2"/>
        <v>#DIV/0!</v>
      </c>
      <c r="R13" s="32" t="e">
        <f t="shared" si="6"/>
        <v>#DIV/0!</v>
      </c>
      <c r="S13" s="32" t="s">
        <v>1</v>
      </c>
      <c r="T13" s="32" t="e">
        <f t="shared" si="7"/>
        <v>#DIV/0!</v>
      </c>
      <c r="U13" s="32" t="e">
        <f t="shared" si="8"/>
        <v>#DIV/0!</v>
      </c>
      <c r="V13" s="32" t="s">
        <v>1</v>
      </c>
      <c r="W13" s="32" t="e">
        <f t="shared" si="9"/>
        <v>#DIV/0!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0</v>
      </c>
      <c r="H14" s="22">
        <f>H2</f>
        <v>0</v>
      </c>
      <c r="I14" s="22">
        <v>5.0000000000000001E-3</v>
      </c>
      <c r="J14" s="22">
        <f>J4+J5+J6</f>
        <v>0.26180000000000003</v>
      </c>
      <c r="K14" s="22">
        <f>K4+K5+K6</f>
        <v>0</v>
      </c>
      <c r="L14" s="22">
        <f>L4+L5+L6</f>
        <v>0</v>
      </c>
      <c r="M14" s="22">
        <f>M4+M5+M6</f>
        <v>0</v>
      </c>
      <c r="N14" s="22">
        <f>N4+N5+N6</f>
        <v>0</v>
      </c>
      <c r="O14" s="22" t="s">
        <v>1</v>
      </c>
      <c r="P14" s="22">
        <f>SQRT((K14+(L14+M14)/2))</f>
        <v>0</v>
      </c>
      <c r="Q14" s="22" t="e">
        <f>N14/G14</f>
        <v>#DIV/0!</v>
      </c>
      <c r="R14" s="22" t="e">
        <f>(Q14/H14/J14)</f>
        <v>#DIV/0!</v>
      </c>
      <c r="S14" s="22" t="s">
        <v>1</v>
      </c>
      <c r="T14" s="22" t="e">
        <f>P14/N14*R14</f>
        <v>#DIV/0!</v>
      </c>
      <c r="U14" s="22" t="e">
        <f>R14/60*1000</f>
        <v>#DIV/0!</v>
      </c>
      <c r="V14" s="22" t="s">
        <v>1</v>
      </c>
      <c r="W14" s="22" t="e">
        <f>T14/R14*U14</f>
        <v>#DIV/0!</v>
      </c>
      <c r="X14" s="22"/>
    </row>
    <row r="15" spans="1:25" s="31" customFormat="1" x14ac:dyDescent="0.25">
      <c r="B15" s="31" t="s">
        <v>44</v>
      </c>
      <c r="G15" s="31">
        <f>G14</f>
        <v>0</v>
      </c>
      <c r="H15" s="31">
        <f>H14</f>
        <v>0</v>
      </c>
      <c r="I15" s="31">
        <v>5.0000000000000001E-3</v>
      </c>
      <c r="J15" s="31">
        <f>J9+J10</f>
        <v>0.215</v>
      </c>
      <c r="K15" s="31">
        <f>K9+K10</f>
        <v>0</v>
      </c>
      <c r="L15" s="31">
        <f>L9+L10</f>
        <v>0</v>
      </c>
      <c r="M15" s="31">
        <f>M9+M10</f>
        <v>0</v>
      </c>
      <c r="N15" s="31">
        <f>N9+N10</f>
        <v>0</v>
      </c>
      <c r="O15" s="31" t="s">
        <v>1</v>
      </c>
      <c r="P15" s="31">
        <f>SQRT((K15+(L15+M15)/2))</f>
        <v>0</v>
      </c>
      <c r="Q15" s="31" t="e">
        <f>N15/G15</f>
        <v>#DIV/0!</v>
      </c>
      <c r="R15" s="31" t="e">
        <f>(Q15/H15/J15)</f>
        <v>#DIV/0!</v>
      </c>
      <c r="S15" s="31" t="s">
        <v>1</v>
      </c>
      <c r="T15" s="31" t="e">
        <f>P15/N15*R15</f>
        <v>#DIV/0!</v>
      </c>
      <c r="U15" s="31" t="e">
        <f>R15/60*1000</f>
        <v>#DIV/0!</v>
      </c>
      <c r="V15" s="31" t="s">
        <v>1</v>
      </c>
      <c r="W15" s="31" t="e">
        <f>T15/R15*U15</f>
        <v>#DIV/0!</v>
      </c>
      <c r="X15" s="31">
        <v>3225</v>
      </c>
    </row>
    <row r="16" spans="1:25" s="33" customFormat="1" x14ac:dyDescent="0.25">
      <c r="B16" s="33" t="s">
        <v>46</v>
      </c>
      <c r="G16" s="33">
        <f>G10</f>
        <v>0</v>
      </c>
      <c r="H16" s="33">
        <f>H10</f>
        <v>0</v>
      </c>
      <c r="I16" s="33">
        <v>5.0000000000000001E-3</v>
      </c>
      <c r="J16" s="33">
        <f>J11+J12+J13</f>
        <v>8.2000000000000003E-2</v>
      </c>
      <c r="K16" s="33">
        <f>K11+K12+K13</f>
        <v>0</v>
      </c>
      <c r="L16" s="33">
        <f>L11+L12+L13</f>
        <v>0</v>
      </c>
      <c r="M16" s="33">
        <f t="shared" ref="M16" si="10">M11+M12+M13</f>
        <v>0</v>
      </c>
      <c r="N16" s="33">
        <f>N11+N12+N13</f>
        <v>0</v>
      </c>
      <c r="O16" s="33" t="s">
        <v>1</v>
      </c>
      <c r="P16" s="33">
        <f t="shared" si="1"/>
        <v>0</v>
      </c>
      <c r="Q16" s="33" t="e">
        <f t="shared" si="2"/>
        <v>#DIV/0!</v>
      </c>
      <c r="R16" s="33" t="e">
        <f>(Q16/H16/J16)</f>
        <v>#DIV/0!</v>
      </c>
      <c r="S16" s="33" t="s">
        <v>1</v>
      </c>
      <c r="T16" s="33" t="e">
        <f t="shared" si="7"/>
        <v>#DIV/0!</v>
      </c>
      <c r="U16" s="33" t="e">
        <f t="shared" si="8"/>
        <v>#DIV/0!</v>
      </c>
      <c r="V16" s="33" t="s">
        <v>1</v>
      </c>
      <c r="W16" s="33" t="e">
        <f t="shared" si="9"/>
        <v>#DIV/0!</v>
      </c>
      <c r="X16" s="33">
        <v>3225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3F04F-27B0-4EB5-AF25-7EEADE6729CC}">
  <dimension ref="A1:Y16"/>
  <sheetViews>
    <sheetView workbookViewId="0">
      <selection activeCell="K2" sqref="K2:M13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/>
      <c r="H2" s="20"/>
      <c r="I2" s="20">
        <v>0</v>
      </c>
      <c r="J2" s="20">
        <v>2.1299999999999999E-2</v>
      </c>
      <c r="K2" s="20"/>
      <c r="L2" s="20"/>
      <c r="M2" s="20"/>
      <c r="N2" s="20">
        <f t="shared" ref="N2:N13" si="0">K2-(L2+M2)/2</f>
        <v>0</v>
      </c>
      <c r="O2" s="20" t="s">
        <v>1</v>
      </c>
      <c r="P2" s="20">
        <f t="shared" ref="P2:P16" si="1">SQRT((K2+(L2+M2)/2))</f>
        <v>0</v>
      </c>
      <c r="Q2" s="20" t="e">
        <f t="shared" ref="Q2:Q16" si="2">N2/G2</f>
        <v>#DIV/0!</v>
      </c>
      <c r="R2" s="20" t="e">
        <f>(Q2/H2/J2)</f>
        <v>#DIV/0!</v>
      </c>
      <c r="S2" s="20" t="s">
        <v>1</v>
      </c>
      <c r="T2" s="20" t="e">
        <f>P2/N2*R2</f>
        <v>#DIV/0!</v>
      </c>
      <c r="U2" s="20" t="e">
        <f>R2/60*1000</f>
        <v>#DIV/0!</v>
      </c>
      <c r="V2" s="20" t="s">
        <v>1</v>
      </c>
      <c r="W2" s="20" t="e">
        <f>T2/R2*U2</f>
        <v>#DIV/0!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0</v>
      </c>
      <c r="H3" s="21">
        <f>H2</f>
        <v>0</v>
      </c>
      <c r="I3" s="21">
        <v>0</v>
      </c>
      <c r="J3" s="21">
        <v>0.26</v>
      </c>
      <c r="K3" s="21"/>
      <c r="L3" s="21"/>
      <c r="M3" s="21"/>
      <c r="N3" s="21">
        <f t="shared" si="0"/>
        <v>0</v>
      </c>
      <c r="O3" s="21" t="s">
        <v>1</v>
      </c>
      <c r="P3" s="21">
        <f t="shared" si="1"/>
        <v>0</v>
      </c>
      <c r="Q3" s="21" t="e">
        <f t="shared" si="2"/>
        <v>#DIV/0!</v>
      </c>
      <c r="R3" s="21" t="e">
        <f>Q3/H3/J3</f>
        <v>#DIV/0!</v>
      </c>
      <c r="S3" s="21" t="s">
        <v>1</v>
      </c>
      <c r="T3" s="21" t="e">
        <f>P3/N3*R3</f>
        <v>#DIV/0!</v>
      </c>
      <c r="U3" s="21" t="e">
        <f>R3/60*1000</f>
        <v>#DIV/0!</v>
      </c>
      <c r="V3" s="21" t="s">
        <v>1</v>
      </c>
      <c r="W3" s="21" t="e">
        <f>T3/R3*U3</f>
        <v>#DIV/0!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0</v>
      </c>
      <c r="H4" s="19">
        <f>H2</f>
        <v>0</v>
      </c>
      <c r="I4" s="19"/>
      <c r="J4" s="19">
        <v>8.1000000000000003E-2</v>
      </c>
      <c r="K4" s="19"/>
      <c r="L4" s="19"/>
      <c r="M4" s="19"/>
      <c r="N4" s="19">
        <f t="shared" si="0"/>
        <v>0</v>
      </c>
      <c r="O4" s="19" t="s">
        <v>1</v>
      </c>
      <c r="P4" s="19">
        <f t="shared" si="1"/>
        <v>0</v>
      </c>
      <c r="Q4" s="19" t="e">
        <f t="shared" si="2"/>
        <v>#DIV/0!</v>
      </c>
      <c r="R4" s="19" t="e">
        <f>(Q4/H4/J4)</f>
        <v>#DIV/0!</v>
      </c>
      <c r="S4" s="19" t="s">
        <v>1</v>
      </c>
      <c r="T4" s="19" t="e">
        <f t="shared" ref="T4:T6" si="3">P4/N4*R4</f>
        <v>#DIV/0!</v>
      </c>
      <c r="U4" s="19" t="e">
        <f t="shared" ref="U4:U6" si="4">R4/60*1000</f>
        <v>#DIV/0!</v>
      </c>
      <c r="V4" s="19" t="s">
        <v>1</v>
      </c>
      <c r="W4" s="19" t="e">
        <f t="shared" ref="W4:W6" si="5">T4/R4*U4</f>
        <v>#DIV/0!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0</v>
      </c>
      <c r="H5" s="19">
        <f>H2</f>
        <v>0</v>
      </c>
      <c r="I5" s="19">
        <v>2E-3</v>
      </c>
      <c r="J5" s="19">
        <v>0.13600000000000001</v>
      </c>
      <c r="K5" s="19"/>
      <c r="L5" s="19"/>
      <c r="M5" s="19"/>
      <c r="N5" s="19">
        <f t="shared" si="0"/>
        <v>0</v>
      </c>
      <c r="O5" s="19" t="s">
        <v>1</v>
      </c>
      <c r="P5" s="19">
        <f t="shared" si="1"/>
        <v>0</v>
      </c>
      <c r="Q5" s="19" t="e">
        <f t="shared" si="2"/>
        <v>#DIV/0!</v>
      </c>
      <c r="R5" s="19" t="e">
        <f>(Q5/H5/J5)</f>
        <v>#DIV/0!</v>
      </c>
      <c r="S5" s="19" t="s">
        <v>1</v>
      </c>
      <c r="T5" s="19" t="e">
        <f t="shared" si="3"/>
        <v>#DIV/0!</v>
      </c>
      <c r="U5" s="19" t="e">
        <f t="shared" si="4"/>
        <v>#DIV/0!</v>
      </c>
      <c r="V5" s="19" t="s">
        <v>1</v>
      </c>
      <c r="W5" s="19" t="e">
        <f t="shared" si="5"/>
        <v>#DIV/0!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0</v>
      </c>
      <c r="H6" s="19">
        <f>H2</f>
        <v>0</v>
      </c>
      <c r="I6" s="19">
        <v>2E-3</v>
      </c>
      <c r="J6" s="19">
        <v>4.48E-2</v>
      </c>
      <c r="K6" s="19"/>
      <c r="L6" s="19"/>
      <c r="M6" s="19"/>
      <c r="N6" s="19">
        <f t="shared" si="0"/>
        <v>0</v>
      </c>
      <c r="O6" s="19" t="s">
        <v>1</v>
      </c>
      <c r="P6" s="19">
        <f t="shared" si="1"/>
        <v>0</v>
      </c>
      <c r="Q6" s="19" t="e">
        <f t="shared" si="2"/>
        <v>#DIV/0!</v>
      </c>
      <c r="R6" s="19" t="e">
        <f>(Q6/H6/J6)</f>
        <v>#DIV/0!</v>
      </c>
      <c r="S6" s="19" t="s">
        <v>1</v>
      </c>
      <c r="T6" s="19" t="e">
        <f t="shared" si="3"/>
        <v>#DIV/0!</v>
      </c>
      <c r="U6" s="19" t="e">
        <f t="shared" si="4"/>
        <v>#DIV/0!</v>
      </c>
      <c r="V6" s="19" t="s">
        <v>1</v>
      </c>
      <c r="W6" s="19" t="e">
        <f t="shared" si="5"/>
        <v>#DIV/0!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0</v>
      </c>
      <c r="H7" s="23">
        <f>H2</f>
        <v>0</v>
      </c>
      <c r="I7" s="23">
        <v>1E-3</v>
      </c>
      <c r="J7" s="23">
        <v>0.19</v>
      </c>
      <c r="K7" s="23"/>
      <c r="L7" s="23"/>
      <c r="M7" s="23"/>
      <c r="N7" s="23">
        <f t="shared" si="0"/>
        <v>0</v>
      </c>
      <c r="O7" s="23" t="s">
        <v>1</v>
      </c>
      <c r="P7" s="23">
        <f t="shared" si="1"/>
        <v>0</v>
      </c>
      <c r="Q7" s="23" t="e">
        <f t="shared" si="2"/>
        <v>#DIV/0!</v>
      </c>
      <c r="R7" s="23" t="e">
        <f>Q7/H7/J7</f>
        <v>#DIV/0!</v>
      </c>
      <c r="S7" s="23" t="s">
        <v>1</v>
      </c>
      <c r="T7" s="23" t="e">
        <f>P7/N7*R7</f>
        <v>#DIV/0!</v>
      </c>
      <c r="U7" s="23" t="e">
        <f>R7/60*1000</f>
        <v>#DIV/0!</v>
      </c>
      <c r="V7" s="23" t="s">
        <v>1</v>
      </c>
      <c r="W7" s="23" t="e">
        <f>T7/R7*U7</f>
        <v>#DIV/0!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0</v>
      </c>
      <c r="H8" s="25">
        <f>H2</f>
        <v>0</v>
      </c>
      <c r="I8" s="25">
        <v>4.0000000000000001E-3</v>
      </c>
      <c r="J8" s="25">
        <v>1.2500000000000001E-2</v>
      </c>
      <c r="K8" s="25"/>
      <c r="L8" s="25"/>
      <c r="M8" s="25"/>
      <c r="N8" s="25">
        <f t="shared" si="0"/>
        <v>0</v>
      </c>
      <c r="O8" s="25" t="s">
        <v>1</v>
      </c>
      <c r="P8" s="25">
        <f t="shared" si="1"/>
        <v>0</v>
      </c>
      <c r="Q8" s="25" t="e">
        <f t="shared" si="2"/>
        <v>#DIV/0!</v>
      </c>
      <c r="R8" s="25" t="e">
        <f>Q8/H8/J8</f>
        <v>#DIV/0!</v>
      </c>
      <c r="S8" s="25" t="s">
        <v>1</v>
      </c>
      <c r="T8" s="25" t="e">
        <f>P8/N8*R8</f>
        <v>#DIV/0!</v>
      </c>
      <c r="U8" s="25" t="e">
        <f>R8/60*1000</f>
        <v>#DIV/0!</v>
      </c>
      <c r="V8" s="25" t="s">
        <v>1</v>
      </c>
      <c r="W8" s="25" t="e">
        <f>T8/R8*U8</f>
        <v>#DIV/0!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0</v>
      </c>
      <c r="H9" s="30">
        <f>H2</f>
        <v>0</v>
      </c>
      <c r="J9" s="30">
        <v>0.19</v>
      </c>
      <c r="N9" s="30">
        <f t="shared" si="0"/>
        <v>0</v>
      </c>
      <c r="P9" s="30">
        <f t="shared" si="1"/>
        <v>0</v>
      </c>
      <c r="Q9" s="30" t="e">
        <f t="shared" si="2"/>
        <v>#DIV/0!</v>
      </c>
      <c r="R9" s="30" t="e">
        <f t="shared" ref="R9:R13" si="6">Q9/H9/J9</f>
        <v>#DIV/0!</v>
      </c>
      <c r="S9" s="30" t="s">
        <v>1</v>
      </c>
      <c r="T9" s="30" t="e">
        <f t="shared" ref="T9:T16" si="7">P9/N9*R9</f>
        <v>#DIV/0!</v>
      </c>
      <c r="U9" s="30" t="e">
        <f t="shared" ref="U9:U16" si="8">R9/60*1000</f>
        <v>#DIV/0!</v>
      </c>
      <c r="V9" s="30" t="s">
        <v>1</v>
      </c>
      <c r="W9" s="30" t="e">
        <f t="shared" ref="W9:W16" si="9">T9/R9*U9</f>
        <v>#DIV/0!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0</v>
      </c>
      <c r="H10" s="30">
        <f>H2</f>
        <v>0</v>
      </c>
      <c r="J10" s="30">
        <v>2.5000000000000001E-2</v>
      </c>
      <c r="N10" s="30">
        <f t="shared" si="0"/>
        <v>0</v>
      </c>
      <c r="P10" s="30">
        <f t="shared" si="1"/>
        <v>0</v>
      </c>
      <c r="Q10" s="30" t="e">
        <f t="shared" si="2"/>
        <v>#DIV/0!</v>
      </c>
      <c r="R10" s="30" t="e">
        <f t="shared" si="6"/>
        <v>#DIV/0!</v>
      </c>
      <c r="S10" s="30" t="s">
        <v>1</v>
      </c>
      <c r="T10" s="30" t="e">
        <f t="shared" si="7"/>
        <v>#DIV/0!</v>
      </c>
      <c r="U10" s="30" t="e">
        <f t="shared" si="8"/>
        <v>#DIV/0!</v>
      </c>
      <c r="V10" s="30" t="s">
        <v>1</v>
      </c>
      <c r="W10" s="30" t="e">
        <f t="shared" si="9"/>
        <v>#DIV/0!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0</v>
      </c>
      <c r="H11" s="32">
        <f>H2</f>
        <v>0</v>
      </c>
      <c r="J11" s="32">
        <v>3.2000000000000001E-2</v>
      </c>
      <c r="N11" s="32">
        <f t="shared" si="0"/>
        <v>0</v>
      </c>
      <c r="P11" s="32">
        <f t="shared" si="1"/>
        <v>0</v>
      </c>
      <c r="Q11" s="32" t="e">
        <f t="shared" si="2"/>
        <v>#DIV/0!</v>
      </c>
      <c r="R11" s="32" t="e">
        <f t="shared" si="6"/>
        <v>#DIV/0!</v>
      </c>
      <c r="S11" s="32" t="s">
        <v>1</v>
      </c>
      <c r="T11" s="32" t="e">
        <f t="shared" si="7"/>
        <v>#DIV/0!</v>
      </c>
      <c r="U11" s="32" t="e">
        <f t="shared" si="8"/>
        <v>#DIV/0!</v>
      </c>
      <c r="V11" s="32" t="s">
        <v>1</v>
      </c>
      <c r="W11" s="32" t="e">
        <f t="shared" si="9"/>
        <v>#DIV/0!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0</v>
      </c>
      <c r="H12" s="32">
        <f>H2</f>
        <v>0</v>
      </c>
      <c r="J12" s="32">
        <v>3.1E-2</v>
      </c>
      <c r="N12" s="32">
        <f t="shared" si="0"/>
        <v>0</v>
      </c>
      <c r="P12" s="32">
        <f t="shared" si="1"/>
        <v>0</v>
      </c>
      <c r="Q12" s="32" t="e">
        <f t="shared" si="2"/>
        <v>#DIV/0!</v>
      </c>
      <c r="R12" s="32" t="e">
        <f t="shared" si="6"/>
        <v>#DIV/0!</v>
      </c>
      <c r="S12" s="32" t="s">
        <v>1</v>
      </c>
      <c r="T12" s="32" t="e">
        <f t="shared" si="7"/>
        <v>#DIV/0!</v>
      </c>
      <c r="U12" s="32" t="e">
        <f t="shared" si="8"/>
        <v>#DIV/0!</v>
      </c>
      <c r="V12" s="32" t="s">
        <v>1</v>
      </c>
      <c r="W12" s="32" t="e">
        <f t="shared" si="9"/>
        <v>#DIV/0!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0</v>
      </c>
      <c r="H13" s="32">
        <f>H2</f>
        <v>0</v>
      </c>
      <c r="J13" s="32">
        <v>1.9E-2</v>
      </c>
      <c r="N13" s="32">
        <f t="shared" si="0"/>
        <v>0</v>
      </c>
      <c r="P13" s="32">
        <f t="shared" si="1"/>
        <v>0</v>
      </c>
      <c r="Q13" s="32" t="e">
        <f t="shared" si="2"/>
        <v>#DIV/0!</v>
      </c>
      <c r="R13" s="32" t="e">
        <f t="shared" si="6"/>
        <v>#DIV/0!</v>
      </c>
      <c r="S13" s="32" t="s">
        <v>1</v>
      </c>
      <c r="T13" s="32" t="e">
        <f t="shared" si="7"/>
        <v>#DIV/0!</v>
      </c>
      <c r="U13" s="32" t="e">
        <f t="shared" si="8"/>
        <v>#DIV/0!</v>
      </c>
      <c r="V13" s="32" t="s">
        <v>1</v>
      </c>
      <c r="W13" s="32" t="e">
        <f t="shared" si="9"/>
        <v>#DIV/0!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0</v>
      </c>
      <c r="H14" s="22">
        <f>H2</f>
        <v>0</v>
      </c>
      <c r="I14" s="22">
        <v>5.0000000000000001E-3</v>
      </c>
      <c r="J14" s="22">
        <f>J4+J5+J6</f>
        <v>0.26180000000000003</v>
      </c>
      <c r="K14" s="22">
        <f>K4+K5+K6</f>
        <v>0</v>
      </c>
      <c r="L14" s="22">
        <f>L4+L5+L6</f>
        <v>0</v>
      </c>
      <c r="M14" s="22">
        <f>M4+M5+M6</f>
        <v>0</v>
      </c>
      <c r="N14" s="22">
        <f>N4+N5+N6</f>
        <v>0</v>
      </c>
      <c r="O14" s="22" t="s">
        <v>1</v>
      </c>
      <c r="P14" s="22">
        <f>SQRT((K14+(L14+M14)/2))</f>
        <v>0</v>
      </c>
      <c r="Q14" s="22" t="e">
        <f>N14/G14</f>
        <v>#DIV/0!</v>
      </c>
      <c r="R14" s="22" t="e">
        <f>(Q14/H14/J14)</f>
        <v>#DIV/0!</v>
      </c>
      <c r="S14" s="22" t="s">
        <v>1</v>
      </c>
      <c r="T14" s="22" t="e">
        <f>P14/N14*R14</f>
        <v>#DIV/0!</v>
      </c>
      <c r="U14" s="22" t="e">
        <f>R14/60*1000</f>
        <v>#DIV/0!</v>
      </c>
      <c r="V14" s="22" t="s">
        <v>1</v>
      </c>
      <c r="W14" s="22" t="e">
        <f>T14/R14*U14</f>
        <v>#DIV/0!</v>
      </c>
      <c r="X14" s="22"/>
    </row>
    <row r="15" spans="1:25" s="31" customFormat="1" x14ac:dyDescent="0.25">
      <c r="B15" s="31" t="s">
        <v>44</v>
      </c>
      <c r="G15" s="31">
        <f>G14</f>
        <v>0</v>
      </c>
      <c r="H15" s="31">
        <f>H14</f>
        <v>0</v>
      </c>
      <c r="I15" s="31">
        <v>5.0000000000000001E-3</v>
      </c>
      <c r="J15" s="31">
        <f>J9+J10</f>
        <v>0.215</v>
      </c>
      <c r="K15" s="31">
        <f>K9+K10</f>
        <v>0</v>
      </c>
      <c r="L15" s="31">
        <f>L9+L10</f>
        <v>0</v>
      </c>
      <c r="M15" s="31">
        <f>M9+M10</f>
        <v>0</v>
      </c>
      <c r="N15" s="31">
        <f>N9+N10</f>
        <v>0</v>
      </c>
      <c r="O15" s="31" t="s">
        <v>1</v>
      </c>
      <c r="P15" s="31">
        <f>SQRT((K15+(L15+M15)/2))</f>
        <v>0</v>
      </c>
      <c r="Q15" s="31" t="e">
        <f>N15/G15</f>
        <v>#DIV/0!</v>
      </c>
      <c r="R15" s="31" t="e">
        <f>(Q15/H15/J15)</f>
        <v>#DIV/0!</v>
      </c>
      <c r="S15" s="31" t="s">
        <v>1</v>
      </c>
      <c r="T15" s="31" t="e">
        <f>P15/N15*R15</f>
        <v>#DIV/0!</v>
      </c>
      <c r="U15" s="31" t="e">
        <f>R15/60*1000</f>
        <v>#DIV/0!</v>
      </c>
      <c r="V15" s="31" t="s">
        <v>1</v>
      </c>
      <c r="W15" s="31" t="e">
        <f>T15/R15*U15</f>
        <v>#DIV/0!</v>
      </c>
      <c r="X15" s="31">
        <v>3225</v>
      </c>
    </row>
    <row r="16" spans="1:25" s="33" customFormat="1" x14ac:dyDescent="0.25">
      <c r="B16" s="33" t="s">
        <v>46</v>
      </c>
      <c r="G16" s="33">
        <f>G10</f>
        <v>0</v>
      </c>
      <c r="H16" s="33">
        <f>H10</f>
        <v>0</v>
      </c>
      <c r="I16" s="33">
        <v>5.0000000000000001E-3</v>
      </c>
      <c r="J16" s="33">
        <f>J11+J12+J13</f>
        <v>8.2000000000000003E-2</v>
      </c>
      <c r="K16" s="33">
        <f>K11+K12+K13</f>
        <v>0</v>
      </c>
      <c r="L16" s="33">
        <f>L11+L12+L13</f>
        <v>0</v>
      </c>
      <c r="M16" s="33">
        <f t="shared" ref="M16" si="10">M11+M12+M13</f>
        <v>0</v>
      </c>
      <c r="N16" s="33">
        <f>N11+N12+N13</f>
        <v>0</v>
      </c>
      <c r="O16" s="33" t="s">
        <v>1</v>
      </c>
      <c r="P16" s="33">
        <f t="shared" si="1"/>
        <v>0</v>
      </c>
      <c r="Q16" s="33" t="e">
        <f t="shared" si="2"/>
        <v>#DIV/0!</v>
      </c>
      <c r="R16" s="33" t="e">
        <f>(Q16/H16/J16)</f>
        <v>#DIV/0!</v>
      </c>
      <c r="S16" s="33" t="s">
        <v>1</v>
      </c>
      <c r="T16" s="33" t="e">
        <f t="shared" si="7"/>
        <v>#DIV/0!</v>
      </c>
      <c r="U16" s="33" t="e">
        <f t="shared" si="8"/>
        <v>#DIV/0!</v>
      </c>
      <c r="V16" s="33" t="s">
        <v>1</v>
      </c>
      <c r="W16" s="33" t="e">
        <f t="shared" si="9"/>
        <v>#DIV/0!</v>
      </c>
      <c r="X16" s="33">
        <v>3225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BBE34-B99A-454B-B132-B584B40FAAD3}">
  <dimension ref="A1:Y36"/>
  <sheetViews>
    <sheetView workbookViewId="0">
      <selection activeCell="K12" sqref="K12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332856/60</f>
        <v>5547.6</v>
      </c>
      <c r="H2" s="20">
        <v>1.19</v>
      </c>
      <c r="I2" s="20">
        <v>0</v>
      </c>
      <c r="J2" s="20">
        <v>2.1299999999999999E-2</v>
      </c>
      <c r="K2" s="20">
        <v>1387</v>
      </c>
      <c r="L2" s="20">
        <v>402</v>
      </c>
      <c r="M2" s="20">
        <v>422</v>
      </c>
      <c r="N2" s="20">
        <f t="shared" ref="N2:N13" si="0">K2-(L2+M2)/2</f>
        <v>975</v>
      </c>
      <c r="O2" s="20" t="s">
        <v>1</v>
      </c>
      <c r="P2" s="20">
        <f t="shared" ref="P2:P16" si="1">SQRT((K2+(L2+M2)/2))</f>
        <v>42.414620120896991</v>
      </c>
      <c r="Q2" s="20">
        <f t="shared" ref="Q2:Q16" si="2">N2/G2</f>
        <v>0.17575167640060566</v>
      </c>
      <c r="R2" s="20">
        <f>(Q2/H2/J2)</f>
        <v>6.9338255572890546</v>
      </c>
      <c r="S2" s="20" t="s">
        <v>1</v>
      </c>
      <c r="T2" s="20">
        <f>P2/N2*R2</f>
        <v>0.30163648922767394</v>
      </c>
      <c r="U2" s="20">
        <f>R2/60*1000</f>
        <v>115.56375928815091</v>
      </c>
      <c r="V2" s="20" t="s">
        <v>1</v>
      </c>
      <c r="W2" s="20">
        <f>T2/R2*U2</f>
        <v>5.0272748204612316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5547.6</v>
      </c>
      <c r="H3" s="21">
        <f>H2</f>
        <v>1.19</v>
      </c>
      <c r="I3" s="21">
        <v>0</v>
      </c>
      <c r="J3" s="21">
        <v>0.26</v>
      </c>
      <c r="K3" s="21">
        <v>364</v>
      </c>
      <c r="L3" s="21">
        <v>278</v>
      </c>
      <c r="M3" s="21">
        <v>278</v>
      </c>
      <c r="N3" s="21">
        <f t="shared" si="0"/>
        <v>86</v>
      </c>
      <c r="O3" s="21" t="s">
        <v>1</v>
      </c>
      <c r="P3" s="21">
        <f t="shared" si="1"/>
        <v>25.337718918639855</v>
      </c>
      <c r="Q3" s="21">
        <f t="shared" si="2"/>
        <v>1.5502199149181627E-2</v>
      </c>
      <c r="R3" s="21">
        <f>Q3/H3/J3</f>
        <v>5.0104069648292268E-2</v>
      </c>
      <c r="S3" s="21" t="s">
        <v>1</v>
      </c>
      <c r="T3" s="21">
        <f>P3/N3*R3</f>
        <v>1.4761893411957954E-2</v>
      </c>
      <c r="U3" s="21">
        <f>R3/60*1000</f>
        <v>0.83506782747153774</v>
      </c>
      <c r="V3" s="21" t="s">
        <v>1</v>
      </c>
      <c r="W3" s="21">
        <f>T3/R3*U3</f>
        <v>0.24603155686596587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5547.6</v>
      </c>
      <c r="H4" s="19">
        <f>H2</f>
        <v>1.19</v>
      </c>
      <c r="I4" s="19"/>
      <c r="J4" s="19">
        <v>8.1000000000000003E-2</v>
      </c>
      <c r="K4" s="19">
        <v>2658</v>
      </c>
      <c r="L4" s="19">
        <v>122</v>
      </c>
      <c r="M4" s="19">
        <v>116</v>
      </c>
      <c r="N4" s="19">
        <f t="shared" si="0"/>
        <v>2539</v>
      </c>
      <c r="O4" s="19" t="s">
        <v>1</v>
      </c>
      <c r="P4" s="19">
        <f t="shared" si="1"/>
        <v>52.697248505021591</v>
      </c>
      <c r="Q4" s="19">
        <f t="shared" si="2"/>
        <v>0.45767539116014128</v>
      </c>
      <c r="R4" s="19">
        <f>(Q4/H4/J4)</f>
        <v>4.7481625807671053</v>
      </c>
      <c r="S4" s="19" t="s">
        <v>1</v>
      </c>
      <c r="T4" s="19">
        <f t="shared" ref="T4:T6" si="3">P4/N4*R4</f>
        <v>9.8548681946013711E-2</v>
      </c>
      <c r="U4" s="19">
        <f t="shared" ref="U4:U6" si="4">R4/60*1000</f>
        <v>79.13604301278508</v>
      </c>
      <c r="V4" s="19" t="s">
        <v>1</v>
      </c>
      <c r="W4" s="19">
        <f t="shared" ref="W4:W6" si="5">T4/R4*U4</f>
        <v>1.6424780324335617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5547.6</v>
      </c>
      <c r="H5" s="19">
        <f>H2</f>
        <v>1.19</v>
      </c>
      <c r="I5" s="19">
        <v>2E-3</v>
      </c>
      <c r="J5" s="19">
        <v>0.13600000000000001</v>
      </c>
      <c r="K5" s="19">
        <v>4544</v>
      </c>
      <c r="L5" s="19">
        <v>140</v>
      </c>
      <c r="M5" s="19">
        <v>121</v>
      </c>
      <c r="N5" s="19">
        <f t="shared" si="0"/>
        <v>4413.5</v>
      </c>
      <c r="O5" s="19" t="s">
        <v>1</v>
      </c>
      <c r="P5" s="19">
        <f t="shared" si="1"/>
        <v>68.370315195997165</v>
      </c>
      <c r="Q5" s="19">
        <f t="shared" si="2"/>
        <v>0.79556925517340826</v>
      </c>
      <c r="R5" s="19">
        <f>(Q5/H5/J5)</f>
        <v>4.9157764160492352</v>
      </c>
      <c r="S5" s="19" t="s">
        <v>1</v>
      </c>
      <c r="T5" s="19">
        <f t="shared" si="3"/>
        <v>7.6151168686605986E-2</v>
      </c>
      <c r="U5" s="19">
        <f t="shared" si="4"/>
        <v>81.929606934153924</v>
      </c>
      <c r="V5" s="19" t="s">
        <v>1</v>
      </c>
      <c r="W5" s="19">
        <f t="shared" si="5"/>
        <v>1.2691861447767665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5547.6</v>
      </c>
      <c r="H6" s="19">
        <f>H2</f>
        <v>1.19</v>
      </c>
      <c r="I6" s="19">
        <v>2E-3</v>
      </c>
      <c r="J6" s="19">
        <v>4.48E-2</v>
      </c>
      <c r="K6" s="19">
        <v>1567</v>
      </c>
      <c r="L6" s="19">
        <v>113</v>
      </c>
      <c r="M6" s="19">
        <v>101</v>
      </c>
      <c r="N6" s="19">
        <f t="shared" si="0"/>
        <v>1460</v>
      </c>
      <c r="O6" s="19" t="s">
        <v>1</v>
      </c>
      <c r="P6" s="19">
        <f t="shared" si="1"/>
        <v>40.914545090957567</v>
      </c>
      <c r="Q6" s="19">
        <f t="shared" si="2"/>
        <v>0.26317686927680439</v>
      </c>
      <c r="R6" s="19">
        <f>(Q6/H6/J6)</f>
        <v>4.936540915306205</v>
      </c>
      <c r="S6" s="19" t="s">
        <v>1</v>
      </c>
      <c r="T6" s="19">
        <f t="shared" si="3"/>
        <v>0.13833994922784429</v>
      </c>
      <c r="U6" s="19">
        <f t="shared" si="4"/>
        <v>82.275681921770087</v>
      </c>
      <c r="V6" s="19" t="s">
        <v>1</v>
      </c>
      <c r="W6" s="19">
        <f t="shared" si="5"/>
        <v>2.3056658204640716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5547.6</v>
      </c>
      <c r="H7" s="23">
        <f>H2</f>
        <v>1.19</v>
      </c>
      <c r="I7" s="23">
        <v>1E-3</v>
      </c>
      <c r="J7" s="23">
        <v>0.19</v>
      </c>
      <c r="K7" s="23">
        <v>314</v>
      </c>
      <c r="L7" s="23">
        <v>132</v>
      </c>
      <c r="M7" s="23">
        <v>117</v>
      </c>
      <c r="N7" s="23">
        <f t="shared" si="0"/>
        <v>189.5</v>
      </c>
      <c r="O7" s="23" t="s">
        <v>1</v>
      </c>
      <c r="P7" s="23">
        <f t="shared" si="1"/>
        <v>20.940391591371924</v>
      </c>
      <c r="Q7" s="23">
        <f t="shared" si="2"/>
        <v>3.4158915567092073E-2</v>
      </c>
      <c r="R7" s="23">
        <f>Q7/H7/J7</f>
        <v>0.15107879507780661</v>
      </c>
      <c r="S7" s="23" t="s">
        <v>1</v>
      </c>
      <c r="T7" s="23">
        <f>P7/N7*R7</f>
        <v>1.6694718364548302E-2</v>
      </c>
      <c r="U7" s="23">
        <f>R7/60*1000</f>
        <v>2.5179799179634434</v>
      </c>
      <c r="V7" s="23" t="s">
        <v>1</v>
      </c>
      <c r="W7" s="23">
        <f>T7/R7*U7</f>
        <v>0.278245306075805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5547.6</v>
      </c>
      <c r="H8" s="25">
        <f>H2</f>
        <v>1.19</v>
      </c>
      <c r="I8" s="25">
        <v>4.0000000000000001E-3</v>
      </c>
      <c r="J8" s="25">
        <v>1.2500000000000001E-2</v>
      </c>
      <c r="K8" s="25">
        <v>6224</v>
      </c>
      <c r="L8" s="25">
        <v>62</v>
      </c>
      <c r="M8" s="25">
        <v>52</v>
      </c>
      <c r="N8" s="25">
        <f t="shared" si="0"/>
        <v>6167</v>
      </c>
      <c r="O8" s="25" t="s">
        <v>1</v>
      </c>
      <c r="P8" s="25">
        <f t="shared" si="1"/>
        <v>79.252760204298241</v>
      </c>
      <c r="Q8" s="25">
        <f t="shared" si="2"/>
        <v>1.1116518855000359</v>
      </c>
      <c r="R8" s="25">
        <f>Q8/H8/J8</f>
        <v>74.732899865548632</v>
      </c>
      <c r="S8" s="25" t="s">
        <v>1</v>
      </c>
      <c r="T8" s="25">
        <f>P8/N8*R8</f>
        <v>0.960400290646369</v>
      </c>
      <c r="U8" s="25">
        <f>R8/60*1000</f>
        <v>1245.5483310924772</v>
      </c>
      <c r="V8" s="25" t="s">
        <v>1</v>
      </c>
      <c r="W8" s="25">
        <f>T8/R8*U8</f>
        <v>16.006671510772819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5547.6</v>
      </c>
      <c r="H9" s="30">
        <f>H2</f>
        <v>1.19</v>
      </c>
      <c r="J9" s="30">
        <v>0.19</v>
      </c>
      <c r="K9" s="30">
        <v>6123</v>
      </c>
      <c r="L9" s="30">
        <v>272</v>
      </c>
      <c r="M9" s="30">
        <v>200</v>
      </c>
      <c r="N9" s="30">
        <f t="shared" si="0"/>
        <v>5887</v>
      </c>
      <c r="P9" s="30">
        <f t="shared" si="1"/>
        <v>79.743338279758518</v>
      </c>
      <c r="Q9" s="30">
        <f t="shared" si="2"/>
        <v>1.0611796092003749</v>
      </c>
      <c r="R9" s="30">
        <f t="shared" ref="R9:R13" si="6">Q9/H9/J9</f>
        <v>4.693408267140093</v>
      </c>
      <c r="S9" s="30" t="s">
        <v>1</v>
      </c>
      <c r="T9" s="30">
        <f t="shared" ref="T9:T16" si="7">P9/N9*R9</f>
        <v>6.3575342811545379E-2</v>
      </c>
      <c r="U9" s="30">
        <f t="shared" ref="U9:U16" si="8">R9/60*1000</f>
        <v>78.223471119001545</v>
      </c>
      <c r="V9" s="30" t="s">
        <v>1</v>
      </c>
      <c r="W9" s="30">
        <f t="shared" ref="W9:W16" si="9">T9/R9*U9</f>
        <v>1.0595890468590896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5547.6</v>
      </c>
      <c r="H10" s="30">
        <f>H2</f>
        <v>1.19</v>
      </c>
      <c r="J10" s="30">
        <v>2.5000000000000001E-2</v>
      </c>
      <c r="K10" s="30">
        <v>890</v>
      </c>
      <c r="L10" s="30">
        <v>94</v>
      </c>
      <c r="M10" s="30">
        <v>101</v>
      </c>
      <c r="N10" s="30">
        <f t="shared" si="0"/>
        <v>792.5</v>
      </c>
      <c r="P10" s="30">
        <f t="shared" si="1"/>
        <v>31.424512724941337</v>
      </c>
      <c r="Q10" s="30">
        <f t="shared" si="2"/>
        <v>0.14285456774100511</v>
      </c>
      <c r="R10" s="30">
        <f t="shared" si="6"/>
        <v>4.801834209781684</v>
      </c>
      <c r="S10" s="30" t="s">
        <v>1</v>
      </c>
      <c r="T10" s="30">
        <f t="shared" si="7"/>
        <v>0.19040416432598506</v>
      </c>
      <c r="U10" s="30">
        <f t="shared" si="8"/>
        <v>80.030570163028074</v>
      </c>
      <c r="V10" s="30" t="s">
        <v>1</v>
      </c>
      <c r="W10" s="30">
        <f t="shared" si="9"/>
        <v>3.1734027387664181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5547.6</v>
      </c>
      <c r="H11" s="32">
        <f>H2</f>
        <v>1.19</v>
      </c>
      <c r="J11" s="32">
        <v>3.2000000000000001E-2</v>
      </c>
      <c r="K11" s="32">
        <v>1041</v>
      </c>
      <c r="L11" s="32">
        <v>114</v>
      </c>
      <c r="M11" s="32">
        <v>96</v>
      </c>
      <c r="N11" s="32">
        <f t="shared" si="0"/>
        <v>936</v>
      </c>
      <c r="P11" s="32">
        <f t="shared" si="1"/>
        <v>33.852621759621513</v>
      </c>
      <c r="Q11" s="32">
        <f t="shared" si="2"/>
        <v>0.16872160934458144</v>
      </c>
      <c r="R11" s="32">
        <f t="shared" si="6"/>
        <v>4.4307145311077063</v>
      </c>
      <c r="S11" s="32" t="s">
        <v>1</v>
      </c>
      <c r="T11" s="32">
        <f t="shared" si="7"/>
        <v>0.16024711874620509</v>
      </c>
      <c r="U11" s="32">
        <f t="shared" si="8"/>
        <v>73.845242185128427</v>
      </c>
      <c r="V11" s="32" t="s">
        <v>1</v>
      </c>
      <c r="W11" s="32">
        <f t="shared" si="9"/>
        <v>2.6707853124367511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5547.6</v>
      </c>
      <c r="H12" s="32">
        <f>H2</f>
        <v>1.19</v>
      </c>
      <c r="J12" s="32">
        <v>3.1E-2</v>
      </c>
      <c r="K12" s="32">
        <v>933</v>
      </c>
      <c r="L12" s="32">
        <v>109</v>
      </c>
      <c r="M12" s="32">
        <v>90</v>
      </c>
      <c r="N12" s="32">
        <f t="shared" si="0"/>
        <v>833.5</v>
      </c>
      <c r="P12" s="32">
        <f t="shared" si="1"/>
        <v>32.132538026119256</v>
      </c>
      <c r="Q12" s="32">
        <f t="shared" si="2"/>
        <v>0.15024515105631264</v>
      </c>
      <c r="R12" s="32">
        <f t="shared" si="6"/>
        <v>4.0727880470672995</v>
      </c>
      <c r="S12" s="32" t="s">
        <v>1</v>
      </c>
      <c r="T12" s="32">
        <f t="shared" si="7"/>
        <v>0.15701141787008277</v>
      </c>
      <c r="U12" s="32">
        <f t="shared" si="8"/>
        <v>67.879800784454986</v>
      </c>
      <c r="V12" s="32" t="s">
        <v>1</v>
      </c>
      <c r="W12" s="32">
        <f t="shared" si="9"/>
        <v>2.6168569645013791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5547.6</v>
      </c>
      <c r="H13" s="32">
        <f>H2</f>
        <v>1.19</v>
      </c>
      <c r="J13" s="32">
        <v>1.9E-2</v>
      </c>
      <c r="K13" s="32">
        <v>631</v>
      </c>
      <c r="L13" s="32">
        <v>64</v>
      </c>
      <c r="M13" s="32">
        <v>65</v>
      </c>
      <c r="N13" s="32">
        <f t="shared" si="0"/>
        <v>566.5</v>
      </c>
      <c r="P13" s="32">
        <f t="shared" si="1"/>
        <v>26.372333988481188</v>
      </c>
      <c r="Q13" s="32">
        <f t="shared" si="2"/>
        <v>0.10211623044199293</v>
      </c>
      <c r="R13" s="32">
        <f t="shared" si="6"/>
        <v>4.5164188607692584</v>
      </c>
      <c r="S13" s="32" t="s">
        <v>1</v>
      </c>
      <c r="T13" s="32">
        <f t="shared" si="7"/>
        <v>0.21025332149705667</v>
      </c>
      <c r="U13" s="32">
        <f t="shared" si="8"/>
        <v>75.273647679487652</v>
      </c>
      <c r="V13" s="32" t="s">
        <v>1</v>
      </c>
      <c r="W13" s="32">
        <f t="shared" si="9"/>
        <v>3.5042220249509448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5547.6</v>
      </c>
      <c r="H14" s="22">
        <f>H2</f>
        <v>1.19</v>
      </c>
      <c r="I14" s="22">
        <v>5.0000000000000001E-3</v>
      </c>
      <c r="J14" s="22">
        <f>J4+J5+J6</f>
        <v>0.26180000000000003</v>
      </c>
      <c r="K14" s="22">
        <f>K4+K5+K6</f>
        <v>8769</v>
      </c>
      <c r="L14" s="22">
        <f>L4+L5+L6</f>
        <v>375</v>
      </c>
      <c r="M14" s="22">
        <f>M4+M5+M6</f>
        <v>338</v>
      </c>
      <c r="N14" s="22">
        <f>N4+N5+N6</f>
        <v>8412.5</v>
      </c>
      <c r="O14" s="22" t="s">
        <v>1</v>
      </c>
      <c r="P14" s="22">
        <f>SQRT((K14+(L14+M14)/2))</f>
        <v>95.527482956476987</v>
      </c>
      <c r="Q14" s="22">
        <f>N14/G14</f>
        <v>1.516421515610354</v>
      </c>
      <c r="R14" s="22">
        <f>(Q14/H14/J14)</f>
        <v>4.8674705677255519</v>
      </c>
      <c r="S14" s="22" t="s">
        <v>1</v>
      </c>
      <c r="T14" s="22">
        <f>P14/N14*R14</f>
        <v>5.5272179696826865E-2</v>
      </c>
      <c r="U14" s="22">
        <f>R14/60*1000</f>
        <v>81.124509462092533</v>
      </c>
      <c r="V14" s="22" t="s">
        <v>1</v>
      </c>
      <c r="W14" s="22">
        <f>T14/R14*U14</f>
        <v>0.92120299494711444</v>
      </c>
      <c r="X14" s="22"/>
    </row>
    <row r="15" spans="1:25" s="31" customFormat="1" x14ac:dyDescent="0.25">
      <c r="B15" s="31" t="s">
        <v>44</v>
      </c>
      <c r="G15" s="31">
        <f>G14</f>
        <v>5547.6</v>
      </c>
      <c r="H15" s="31">
        <f>H14</f>
        <v>1.19</v>
      </c>
      <c r="I15" s="31">
        <v>5.0000000000000001E-3</v>
      </c>
      <c r="J15" s="31">
        <f>J9+J10</f>
        <v>0.215</v>
      </c>
      <c r="K15" s="31">
        <f>K9+K10</f>
        <v>7013</v>
      </c>
      <c r="L15" s="31">
        <f>L9+L10</f>
        <v>366</v>
      </c>
      <c r="M15" s="31">
        <f>M9+M10</f>
        <v>301</v>
      </c>
      <c r="N15" s="31">
        <f>N9+N10</f>
        <v>6679.5</v>
      </c>
      <c r="O15" s="31" t="s">
        <v>1</v>
      </c>
      <c r="P15" s="31">
        <f>SQRT((K15+(L15+M15)/2))</f>
        <v>85.711726152259942</v>
      </c>
      <c r="Q15" s="31">
        <f>N15/G15</f>
        <v>1.20403417694138</v>
      </c>
      <c r="R15" s="31">
        <f>(Q15/H15/J15)</f>
        <v>4.7060159348891153</v>
      </c>
      <c r="S15" s="31" t="s">
        <v>1</v>
      </c>
      <c r="T15" s="31">
        <f>P15/N15*R15</f>
        <v>6.0387865720396353E-2</v>
      </c>
      <c r="U15" s="31">
        <f>R15/60*1000</f>
        <v>78.433598914818589</v>
      </c>
      <c r="V15" s="31" t="s">
        <v>1</v>
      </c>
      <c r="W15" s="31">
        <f>T15/R15*U15</f>
        <v>1.0064644286732725</v>
      </c>
      <c r="X15" s="31">
        <v>3225</v>
      </c>
    </row>
    <row r="16" spans="1:25" s="33" customFormat="1" x14ac:dyDescent="0.25">
      <c r="B16" s="33" t="s">
        <v>46</v>
      </c>
      <c r="G16" s="33">
        <f>G10</f>
        <v>5547.6</v>
      </c>
      <c r="H16" s="33">
        <f>H10</f>
        <v>1.19</v>
      </c>
      <c r="I16" s="33">
        <v>5.0000000000000001E-3</v>
      </c>
      <c r="J16" s="33">
        <f>J11+J12+J13</f>
        <v>8.2000000000000003E-2</v>
      </c>
      <c r="K16" s="33">
        <f>K11+K12+K13</f>
        <v>2605</v>
      </c>
      <c r="L16" s="33">
        <f>L11+L12+L13</f>
        <v>287</v>
      </c>
      <c r="M16" s="33">
        <f t="shared" ref="M16" si="10">M11+M12+M13</f>
        <v>251</v>
      </c>
      <c r="N16" s="33">
        <f>N11+N12+N13</f>
        <v>2336</v>
      </c>
      <c r="O16" s="33" t="s">
        <v>1</v>
      </c>
      <c r="P16" s="33">
        <f t="shared" si="1"/>
        <v>53.609700614720843</v>
      </c>
      <c r="Q16" s="33">
        <f t="shared" si="2"/>
        <v>0.42108299084288697</v>
      </c>
      <c r="R16" s="33">
        <f>(Q16/H16/J16)</f>
        <v>4.3152591805993747</v>
      </c>
      <c r="S16" s="33" t="s">
        <v>1</v>
      </c>
      <c r="T16" s="33">
        <f t="shared" si="7"/>
        <v>9.9032428401908415E-2</v>
      </c>
      <c r="U16" s="33">
        <f t="shared" si="8"/>
        <v>71.920986343322923</v>
      </c>
      <c r="V16" s="33" t="s">
        <v>1</v>
      </c>
      <c r="W16" s="33">
        <f t="shared" si="9"/>
        <v>1.6505404733651405</v>
      </c>
      <c r="X16" s="33">
        <v>3225</v>
      </c>
    </row>
    <row r="18" spans="1:7" x14ac:dyDescent="0.25">
      <c r="A18" t="s">
        <v>401</v>
      </c>
      <c r="B18" t="s">
        <v>402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 t="s">
        <v>201</v>
      </c>
      <c r="D21">
        <v>402</v>
      </c>
      <c r="E21">
        <v>422</v>
      </c>
      <c r="F21" t="s">
        <v>308</v>
      </c>
      <c r="G21">
        <v>37.24</v>
      </c>
    </row>
    <row r="22" spans="1:7" x14ac:dyDescent="0.25">
      <c r="A22" t="s">
        <v>61</v>
      </c>
      <c r="B22" t="s">
        <v>62</v>
      </c>
      <c r="C22">
        <v>364</v>
      </c>
      <c r="D22">
        <v>278</v>
      </c>
      <c r="E22">
        <v>278</v>
      </c>
      <c r="F22">
        <v>116</v>
      </c>
      <c r="G22">
        <v>19.079999999999998</v>
      </c>
    </row>
    <row r="23" spans="1:7" x14ac:dyDescent="0.25">
      <c r="A23" t="s">
        <v>63</v>
      </c>
      <c r="B23" t="s">
        <v>64</v>
      </c>
      <c r="C23" t="s">
        <v>403</v>
      </c>
      <c r="D23">
        <v>122</v>
      </c>
      <c r="E23">
        <v>116</v>
      </c>
      <c r="F23" t="s">
        <v>404</v>
      </c>
      <c r="G23">
        <v>51.56</v>
      </c>
    </row>
    <row r="24" spans="1:7" x14ac:dyDescent="0.25">
      <c r="A24" t="s">
        <v>63</v>
      </c>
      <c r="B24" t="s">
        <v>350</v>
      </c>
      <c r="C24" t="s">
        <v>405</v>
      </c>
      <c r="D24">
        <v>140</v>
      </c>
      <c r="E24">
        <v>121</v>
      </c>
      <c r="F24" t="s">
        <v>406</v>
      </c>
      <c r="G24">
        <v>67.41</v>
      </c>
    </row>
    <row r="25" spans="1:7" x14ac:dyDescent="0.25">
      <c r="A25" t="s">
        <v>66</v>
      </c>
      <c r="B25" t="s">
        <v>394</v>
      </c>
      <c r="C25" t="s">
        <v>407</v>
      </c>
      <c r="D25">
        <v>113</v>
      </c>
      <c r="E25">
        <v>101</v>
      </c>
      <c r="F25" t="s">
        <v>408</v>
      </c>
      <c r="G25">
        <v>39.590000000000003</v>
      </c>
    </row>
    <row r="26" spans="1:7" x14ac:dyDescent="0.25">
      <c r="A26" t="s">
        <v>68</v>
      </c>
      <c r="B26" t="s">
        <v>69</v>
      </c>
      <c r="C26">
        <v>314</v>
      </c>
      <c r="D26">
        <v>132</v>
      </c>
      <c r="E26">
        <v>117</v>
      </c>
      <c r="F26">
        <v>196</v>
      </c>
      <c r="G26">
        <v>17.72</v>
      </c>
    </row>
    <row r="27" spans="1:7" x14ac:dyDescent="0.25">
      <c r="A27" t="s">
        <v>68</v>
      </c>
      <c r="B27" t="s">
        <v>277</v>
      </c>
      <c r="C27" t="s">
        <v>409</v>
      </c>
      <c r="D27">
        <v>62</v>
      </c>
      <c r="E27">
        <v>52</v>
      </c>
      <c r="F27" t="s">
        <v>410</v>
      </c>
      <c r="G27">
        <v>78.89</v>
      </c>
    </row>
    <row r="28" spans="1:7" x14ac:dyDescent="0.25">
      <c r="A28" t="s">
        <v>68</v>
      </c>
      <c r="B28" t="s">
        <v>71</v>
      </c>
      <c r="C28">
        <v>343</v>
      </c>
      <c r="D28">
        <v>92</v>
      </c>
      <c r="E28">
        <v>87</v>
      </c>
      <c r="F28">
        <v>257</v>
      </c>
      <c r="G28">
        <v>18.52</v>
      </c>
    </row>
    <row r="29" spans="1:7" x14ac:dyDescent="0.25">
      <c r="A29" t="s">
        <v>68</v>
      </c>
      <c r="B29">
        <v>1764</v>
      </c>
      <c r="C29">
        <v>18</v>
      </c>
      <c r="D29">
        <v>263</v>
      </c>
      <c r="E29">
        <v>21</v>
      </c>
      <c r="F29">
        <v>-119</v>
      </c>
      <c r="G29">
        <v>4.24</v>
      </c>
    </row>
    <row r="30" spans="1:7" x14ac:dyDescent="0.25">
      <c r="A30" t="s">
        <v>68</v>
      </c>
      <c r="B30" t="s">
        <v>72</v>
      </c>
      <c r="C30" t="s">
        <v>411</v>
      </c>
      <c r="D30">
        <v>558</v>
      </c>
      <c r="E30">
        <v>574</v>
      </c>
      <c r="F30">
        <v>643</v>
      </c>
      <c r="G30">
        <v>33.96</v>
      </c>
    </row>
    <row r="31" spans="1:7" x14ac:dyDescent="0.25">
      <c r="A31" t="s">
        <v>68</v>
      </c>
      <c r="B31" t="s">
        <v>73</v>
      </c>
      <c r="C31" t="s">
        <v>412</v>
      </c>
      <c r="D31">
        <v>251</v>
      </c>
      <c r="E31">
        <v>202</v>
      </c>
      <c r="F31" t="s">
        <v>413</v>
      </c>
      <c r="G31">
        <v>38.14</v>
      </c>
    </row>
    <row r="32" spans="1:7" x14ac:dyDescent="0.25">
      <c r="A32" t="s">
        <v>68</v>
      </c>
      <c r="B32" t="s">
        <v>74</v>
      </c>
      <c r="C32" t="s">
        <v>414</v>
      </c>
      <c r="D32">
        <v>272</v>
      </c>
      <c r="E32">
        <v>200</v>
      </c>
      <c r="F32" t="s">
        <v>415</v>
      </c>
      <c r="G32">
        <v>78.25</v>
      </c>
    </row>
    <row r="33" spans="1:7" x14ac:dyDescent="0.25">
      <c r="A33" t="s">
        <v>68</v>
      </c>
      <c r="B33" t="s">
        <v>75</v>
      </c>
      <c r="C33">
        <v>890</v>
      </c>
      <c r="D33">
        <v>94</v>
      </c>
      <c r="E33">
        <v>101</v>
      </c>
      <c r="F33">
        <v>798</v>
      </c>
      <c r="G33">
        <v>29.83</v>
      </c>
    </row>
    <row r="34" spans="1:7" x14ac:dyDescent="0.25">
      <c r="A34" t="s">
        <v>68</v>
      </c>
      <c r="B34" t="s">
        <v>76</v>
      </c>
      <c r="C34" t="s">
        <v>416</v>
      </c>
      <c r="D34">
        <v>114</v>
      </c>
      <c r="E34">
        <v>96</v>
      </c>
      <c r="F34">
        <v>945</v>
      </c>
      <c r="G34">
        <v>32.26</v>
      </c>
    </row>
    <row r="35" spans="1:7" x14ac:dyDescent="0.25">
      <c r="A35" t="s">
        <v>68</v>
      </c>
      <c r="B35" t="s">
        <v>77</v>
      </c>
      <c r="C35">
        <v>933</v>
      </c>
      <c r="D35">
        <v>109</v>
      </c>
      <c r="E35">
        <v>90</v>
      </c>
      <c r="F35">
        <v>838</v>
      </c>
      <c r="G35">
        <v>30.55</v>
      </c>
    </row>
    <row r="36" spans="1:7" x14ac:dyDescent="0.25">
      <c r="A36" t="s">
        <v>68</v>
      </c>
      <c r="B36" t="s">
        <v>78</v>
      </c>
      <c r="C36">
        <v>631</v>
      </c>
      <c r="D36">
        <v>64</v>
      </c>
      <c r="E36">
        <v>65</v>
      </c>
      <c r="F36">
        <v>569</v>
      </c>
      <c r="G36">
        <v>25.12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37"/>
  <sheetViews>
    <sheetView zoomScale="85" zoomScaleNormal="85" workbookViewId="0">
      <selection activeCell="C34" sqref="C34"/>
    </sheetView>
  </sheetViews>
  <sheetFormatPr baseColWidth="10" defaultRowHeight="15" x14ac:dyDescent="0.25"/>
  <sheetData>
    <row r="1" spans="1:20" x14ac:dyDescent="0.25">
      <c r="A1" t="s">
        <v>27</v>
      </c>
      <c r="B1" t="s">
        <v>28</v>
      </c>
      <c r="D1" t="s">
        <v>40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37</v>
      </c>
      <c r="K1" t="s">
        <v>26</v>
      </c>
      <c r="L1" t="s">
        <v>36</v>
      </c>
      <c r="M1" t="s">
        <v>23</v>
      </c>
      <c r="N1" t="s">
        <v>34</v>
      </c>
      <c r="O1" t="s">
        <v>25</v>
      </c>
      <c r="P1" t="s">
        <v>35</v>
      </c>
      <c r="R1" t="s">
        <v>39</v>
      </c>
      <c r="S1" t="s">
        <v>38</v>
      </c>
      <c r="T1">
        <f>0.031/0.177</f>
        <v>0.1751412429378531</v>
      </c>
    </row>
    <row r="2" spans="1:20" x14ac:dyDescent="0.25">
      <c r="A2">
        <v>1</v>
      </c>
      <c r="B2">
        <v>0</v>
      </c>
      <c r="C2">
        <f>B2+D2</f>
        <v>0.5</v>
      </c>
      <c r="D2">
        <v>0.5</v>
      </c>
      <c r="E2">
        <f>'1'!$U$2</f>
        <v>1022.236865931018</v>
      </c>
      <c r="F2">
        <f>'1'!$W$2</f>
        <v>26.828078590342102</v>
      </c>
      <c r="G2">
        <f>'1'!$U$14</f>
        <v>69.91948066136338</v>
      </c>
      <c r="H2">
        <f>'1'!$W$14</f>
        <v>1.9866387796867055</v>
      </c>
      <c r="I2">
        <f>E2-G2</f>
        <v>952.31738526965455</v>
      </c>
      <c r="J2">
        <f>(SQRT((F2*F2)+(H2*H2)))</f>
        <v>26.901534054594865</v>
      </c>
      <c r="K2">
        <f>'1'!$U$3</f>
        <v>0.95664007651962291</v>
      </c>
      <c r="L2">
        <f>'1'!$W$3</f>
        <v>0.58389120655904969</v>
      </c>
      <c r="M2">
        <f>'1'!$U$7</f>
        <v>55.300056087630779</v>
      </c>
      <c r="N2">
        <f>'1'!$W$7</f>
        <v>2.0219698896437386</v>
      </c>
      <c r="O2">
        <f>'1'!$U$8</f>
        <v>782.47987231864499</v>
      </c>
      <c r="P2">
        <f>'1'!$W$8</f>
        <v>29.46561606090269</v>
      </c>
      <c r="R2">
        <f>2022-(B2/$T$1)</f>
        <v>2022</v>
      </c>
    </row>
    <row r="3" spans="1:20" x14ac:dyDescent="0.25">
      <c r="A3">
        <v>2</v>
      </c>
      <c r="B3">
        <v>0.5</v>
      </c>
      <c r="C3">
        <f t="shared" ref="C3:C37" si="0">B3+D3</f>
        <v>1</v>
      </c>
      <c r="D3">
        <v>0.5</v>
      </c>
      <c r="E3">
        <f>'2'!$U$2</f>
        <v>984.14428591172816</v>
      </c>
      <c r="F3">
        <f>'2'!$W$2</f>
        <v>23.607958610450073</v>
      </c>
      <c r="G3">
        <f>'2'!$U$14</f>
        <v>75.321114839661604</v>
      </c>
      <c r="H3">
        <f>'2'!$W$14</f>
        <v>1.8487655749874623</v>
      </c>
      <c r="I3">
        <f t="shared" ref="I3:I23" si="1">E3-G3</f>
        <v>908.82317107206654</v>
      </c>
      <c r="J3">
        <f t="shared" ref="J3:J23" si="2">(SQRT((F3*F3)+(H3*H3)))</f>
        <v>23.680237412323009</v>
      </c>
      <c r="K3">
        <f>'2'!$U$3</f>
        <v>-0.28979147433482505</v>
      </c>
      <c r="L3">
        <f>'2'!$W$3</f>
        <v>0.52854426708853564</v>
      </c>
      <c r="M3">
        <f>'2'!$U$7</f>
        <v>59.738442495021793</v>
      </c>
      <c r="N3">
        <f>'2'!$W$7</f>
        <v>1.8835913390357779</v>
      </c>
      <c r="O3">
        <f>'2'!$U$8</f>
        <v>810.29008126580902</v>
      </c>
      <c r="P3">
        <f>'2'!$W$8</f>
        <v>26.693934664442164</v>
      </c>
      <c r="R3">
        <f t="shared" ref="R3:R23" si="3">2022-(B3/$T$1)</f>
        <v>2019.1451612903227</v>
      </c>
    </row>
    <row r="4" spans="1:20" x14ac:dyDescent="0.25">
      <c r="A4">
        <v>3</v>
      </c>
      <c r="B4">
        <v>1</v>
      </c>
      <c r="C4">
        <f t="shared" si="0"/>
        <v>1.5</v>
      </c>
      <c r="D4">
        <v>0.5</v>
      </c>
      <c r="E4">
        <f>'3'!$U$2</f>
        <v>733.8674986333782</v>
      </c>
      <c r="F4">
        <f>'3'!$W$2</f>
        <v>8.4114450570673558</v>
      </c>
      <c r="G4">
        <f>'3'!$U$14</f>
        <v>82.763956132408211</v>
      </c>
      <c r="H4">
        <f>'3'!$W$14</f>
        <v>0.78676235749217238</v>
      </c>
      <c r="I4">
        <f t="shared" si="1"/>
        <v>651.10354250096998</v>
      </c>
      <c r="J4">
        <f t="shared" si="2"/>
        <v>8.4481597377907995</v>
      </c>
      <c r="K4">
        <f>'3'!$U$3</f>
        <v>1.0036841993637446</v>
      </c>
      <c r="L4">
        <f>'3'!$W$3</f>
        <v>0.21987440040277767</v>
      </c>
      <c r="M4">
        <f>'3'!$U$7</f>
        <v>72.305701173111331</v>
      </c>
      <c r="N4">
        <f>'3'!$W$7</f>
        <v>0.84543965092826989</v>
      </c>
      <c r="O4">
        <f>'3'!$U$8</f>
        <v>837.36888215717499</v>
      </c>
      <c r="P4">
        <f>'3'!$W$8</f>
        <v>11.109559394439717</v>
      </c>
      <c r="R4">
        <f t="shared" si="3"/>
        <v>2016.2903225806451</v>
      </c>
    </row>
    <row r="5" spans="1:20" hidden="1" x14ac:dyDescent="0.25">
      <c r="A5">
        <v>4</v>
      </c>
      <c r="B5">
        <v>1.5</v>
      </c>
      <c r="C5">
        <f t="shared" si="0"/>
        <v>2</v>
      </c>
      <c r="D5">
        <v>0.5</v>
      </c>
      <c r="E5" t="e">
        <f>'4'!$U$2</f>
        <v>#DIV/0!</v>
      </c>
      <c r="F5" t="e">
        <f>'4'!$W$2</f>
        <v>#DIV/0!</v>
      </c>
      <c r="G5" t="e">
        <f>'4'!$U$14</f>
        <v>#DIV/0!</v>
      </c>
      <c r="H5" t="e">
        <f>'4'!$W$14</f>
        <v>#DIV/0!</v>
      </c>
      <c r="I5" t="e">
        <f t="shared" si="1"/>
        <v>#DIV/0!</v>
      </c>
      <c r="J5" t="e">
        <f t="shared" si="2"/>
        <v>#DIV/0!</v>
      </c>
      <c r="K5" t="e">
        <f>'4'!$U$3</f>
        <v>#DIV/0!</v>
      </c>
      <c r="L5" t="e">
        <f>'4'!$W$3</f>
        <v>#DIV/0!</v>
      </c>
      <c r="M5" t="e">
        <f>'4'!$U$7</f>
        <v>#DIV/0!</v>
      </c>
      <c r="N5" t="e">
        <f>'4'!$W$7</f>
        <v>#DIV/0!</v>
      </c>
      <c r="O5" t="e">
        <f>'4'!$U$8</f>
        <v>#DIV/0!</v>
      </c>
      <c r="P5" t="e">
        <f>'4'!$W$8</f>
        <v>#DIV/0!</v>
      </c>
      <c r="R5">
        <f t="shared" si="3"/>
        <v>2013.4354838709678</v>
      </c>
    </row>
    <row r="6" spans="1:20" x14ac:dyDescent="0.25">
      <c r="A6">
        <v>5</v>
      </c>
      <c r="B6">
        <v>2</v>
      </c>
      <c r="C6">
        <f t="shared" si="0"/>
        <v>2.5</v>
      </c>
      <c r="D6">
        <v>0.5</v>
      </c>
      <c r="E6">
        <f>'5'!$U$2</f>
        <v>595.29467161414482</v>
      </c>
      <c r="F6">
        <f>'5'!$W$2</f>
        <v>18.393544509656778</v>
      </c>
      <c r="G6">
        <f>'5'!$U$14</f>
        <v>92.348341688498067</v>
      </c>
      <c r="H6">
        <f>'5'!$W$14</f>
        <v>1.9844392009274117</v>
      </c>
      <c r="I6">
        <f t="shared" si="1"/>
        <v>502.94632992564675</v>
      </c>
      <c r="J6">
        <f t="shared" si="2"/>
        <v>18.500283202451318</v>
      </c>
      <c r="K6">
        <f>'5'!$U$3</f>
        <v>1.4700038561776831</v>
      </c>
      <c r="L6">
        <f>'5'!$W$3</f>
        <v>0.51648784135972658</v>
      </c>
      <c r="M6">
        <f>'5'!$U$7</f>
        <v>63.065883787082392</v>
      </c>
      <c r="N6">
        <f>'5'!$W$7</f>
        <v>1.9005184932221337</v>
      </c>
      <c r="O6">
        <f>'5'!$U$8</f>
        <v>970.58395148319789</v>
      </c>
      <c r="P6">
        <f>'5'!$W$8</f>
        <v>28.525095576642272</v>
      </c>
      <c r="R6">
        <f t="shared" si="3"/>
        <v>2010.5806451612902</v>
      </c>
    </row>
    <row r="7" spans="1:20" hidden="1" x14ac:dyDescent="0.25">
      <c r="A7">
        <v>6</v>
      </c>
      <c r="B7">
        <v>2.5</v>
      </c>
      <c r="C7">
        <f t="shared" si="0"/>
        <v>3</v>
      </c>
      <c r="D7">
        <v>0.5</v>
      </c>
      <c r="E7" t="e">
        <f>'6'!$U$2</f>
        <v>#DIV/0!</v>
      </c>
      <c r="F7" t="e">
        <f>'6'!$W$2</f>
        <v>#DIV/0!</v>
      </c>
      <c r="G7" t="e">
        <f>'6'!$U$14</f>
        <v>#DIV/0!</v>
      </c>
      <c r="H7" t="e">
        <f>'6'!$W$14</f>
        <v>#DIV/0!</v>
      </c>
      <c r="I7" t="e">
        <f t="shared" si="1"/>
        <v>#DIV/0!</v>
      </c>
      <c r="J7" t="e">
        <f t="shared" si="2"/>
        <v>#DIV/0!</v>
      </c>
      <c r="K7" t="e">
        <f>'6'!$U$3</f>
        <v>#DIV/0!</v>
      </c>
      <c r="L7" t="e">
        <f>'6'!$W$3</f>
        <v>#DIV/0!</v>
      </c>
      <c r="M7" t="e">
        <f>'6'!$U$7</f>
        <v>#DIV/0!</v>
      </c>
      <c r="N7" t="e">
        <f>'6'!$W$7</f>
        <v>#DIV/0!</v>
      </c>
      <c r="O7" t="e">
        <f>'6'!$U$8</f>
        <v>#DIV/0!</v>
      </c>
      <c r="P7" t="e">
        <f>'6'!$W$8</f>
        <v>#DIV/0!</v>
      </c>
      <c r="R7">
        <f t="shared" si="3"/>
        <v>2007.7258064516129</v>
      </c>
    </row>
    <row r="8" spans="1:20" x14ac:dyDescent="0.25">
      <c r="A8">
        <v>7</v>
      </c>
      <c r="B8">
        <v>3</v>
      </c>
      <c r="C8">
        <f t="shared" si="0"/>
        <v>3.5</v>
      </c>
      <c r="D8">
        <v>0.5</v>
      </c>
      <c r="E8">
        <f>'7'!$U$2</f>
        <v>657.37671560867136</v>
      </c>
      <c r="F8">
        <f>'7'!$W$2</f>
        <v>18.987831738036103</v>
      </c>
      <c r="G8">
        <f>'7'!$U$14</f>
        <v>85.721010128424382</v>
      </c>
      <c r="H8">
        <f>'7'!$W$14</f>
        <v>1.8957721659411448</v>
      </c>
      <c r="I8">
        <f t="shared" si="1"/>
        <v>571.65570548024698</v>
      </c>
      <c r="J8">
        <f t="shared" si="2"/>
        <v>19.082235356926304</v>
      </c>
      <c r="K8">
        <f>'7'!$U$3</f>
        <v>1.0483538049651902</v>
      </c>
      <c r="L8">
        <f>'7'!$W$3</f>
        <v>0.55048075481620828</v>
      </c>
      <c r="M8">
        <f>'7'!$U$7</f>
        <v>80.416706782037423</v>
      </c>
      <c r="N8">
        <f>'7'!$W$7</f>
        <v>2.1056337304525887</v>
      </c>
      <c r="O8">
        <f>'7'!$U$8</f>
        <v>976.41343719335669</v>
      </c>
      <c r="P8">
        <f>'7'!$W$8</f>
        <v>28.427790078053388</v>
      </c>
      <c r="R8">
        <f t="shared" si="3"/>
        <v>2004.8709677419354</v>
      </c>
    </row>
    <row r="9" spans="1:20" s="24" customFormat="1" x14ac:dyDescent="0.25">
      <c r="A9" s="24">
        <v>8</v>
      </c>
      <c r="B9" s="24">
        <v>3.5</v>
      </c>
      <c r="C9">
        <f t="shared" si="0"/>
        <v>4</v>
      </c>
      <c r="D9">
        <v>0.5</v>
      </c>
      <c r="E9" s="24">
        <f>'8'!$U$2</f>
        <v>537.9819506878473</v>
      </c>
      <c r="F9" s="24">
        <f>'8'!$W$2</f>
        <v>18.302097414665162</v>
      </c>
      <c r="G9" s="24">
        <f>'8'!$U$14</f>
        <v>82.667463902705705</v>
      </c>
      <c r="H9" s="24">
        <f>'8'!$W$14</f>
        <v>1.9642445316516262</v>
      </c>
      <c r="I9" s="24">
        <f t="shared" si="1"/>
        <v>455.31448678514158</v>
      </c>
      <c r="J9" s="24">
        <f t="shared" si="2"/>
        <v>18.407200394302674</v>
      </c>
      <c r="K9" s="24">
        <f>'8'!$U$3</f>
        <v>1.0666296401119912</v>
      </c>
      <c r="L9" s="24">
        <f>'8'!$W$3</f>
        <v>0.5644073537493306</v>
      </c>
      <c r="M9" s="24">
        <f>'8'!$U$7</f>
        <v>101.99674002771974</v>
      </c>
      <c r="N9" s="24">
        <f>'8'!$W$7</f>
        <v>2.4777086824019019</v>
      </c>
      <c r="O9" s="24">
        <f>'8'!$U$8</f>
        <v>890.09816815489637</v>
      </c>
      <c r="P9" s="24">
        <f>'8'!$W$8</f>
        <v>28.467194038464019</v>
      </c>
      <c r="R9">
        <f t="shared" si="3"/>
        <v>2002.016129032258</v>
      </c>
    </row>
    <row r="10" spans="1:20" s="24" customFormat="1" x14ac:dyDescent="0.25">
      <c r="A10" s="24">
        <v>9</v>
      </c>
      <c r="B10" s="24">
        <v>4</v>
      </c>
      <c r="C10">
        <f t="shared" si="0"/>
        <v>4.6500000000000004</v>
      </c>
      <c r="D10" s="24">
        <v>0.65</v>
      </c>
      <c r="E10" s="24">
        <f>'9'!$U$2</f>
        <v>385.30687510058124</v>
      </c>
      <c r="F10" s="24">
        <f>'9'!$W$2</f>
        <v>15.412071327925748</v>
      </c>
      <c r="G10" s="24">
        <f>'9'!$U$14</f>
        <v>86.452230107291101</v>
      </c>
      <c r="H10" s="24">
        <f>'9'!$W$14</f>
        <v>1.9172448467455097</v>
      </c>
      <c r="I10" s="24">
        <f t="shared" si="1"/>
        <v>298.85464499329015</v>
      </c>
      <c r="J10" s="24">
        <f t="shared" si="2"/>
        <v>15.530865089216478</v>
      </c>
      <c r="K10" s="24">
        <f>'9'!$U$3</f>
        <v>0.96295072507185187</v>
      </c>
      <c r="L10" s="24">
        <f>'9'!$W$3</f>
        <v>0.52953535057852463</v>
      </c>
      <c r="M10" s="24">
        <f>'9'!$U$7</f>
        <v>109.87166409835613</v>
      </c>
      <c r="N10" s="24">
        <f>'9'!$W$7</f>
        <v>2.4448627184648206</v>
      </c>
      <c r="O10" s="24">
        <f>'9'!$U$8</f>
        <v>966.61764143292567</v>
      </c>
      <c r="P10" s="24">
        <f>'9'!$W$8</f>
        <v>28.138242472547752</v>
      </c>
      <c r="R10">
        <f t="shared" si="3"/>
        <v>1999.1612903225807</v>
      </c>
    </row>
    <row r="11" spans="1:20" s="24" customFormat="1" hidden="1" x14ac:dyDescent="0.25">
      <c r="A11" s="24">
        <v>10</v>
      </c>
      <c r="B11" s="24">
        <v>4.6500000000000004</v>
      </c>
      <c r="C11">
        <f t="shared" si="0"/>
        <v>5.2</v>
      </c>
      <c r="D11" s="24">
        <v>0.55000000000000004</v>
      </c>
      <c r="E11" s="24" t="e">
        <f>'10'!$U$2</f>
        <v>#DIV/0!</v>
      </c>
      <c r="F11" s="24" t="e">
        <f>'10'!$W$2</f>
        <v>#DIV/0!</v>
      </c>
      <c r="G11" s="24" t="e">
        <f>'10'!$U$14</f>
        <v>#DIV/0!</v>
      </c>
      <c r="H11" s="24" t="e">
        <f>'10'!$W$14</f>
        <v>#DIV/0!</v>
      </c>
      <c r="I11" s="24" t="e">
        <f t="shared" si="1"/>
        <v>#DIV/0!</v>
      </c>
      <c r="J11" s="24" t="e">
        <f t="shared" si="2"/>
        <v>#DIV/0!</v>
      </c>
      <c r="K11" s="24" t="e">
        <f>'10'!$U$3</f>
        <v>#DIV/0!</v>
      </c>
      <c r="L11" s="24" t="e">
        <f>'10'!$W$3</f>
        <v>#DIV/0!</v>
      </c>
      <c r="M11" s="24" t="e">
        <f>'10'!$U$7</f>
        <v>#DIV/0!</v>
      </c>
      <c r="N11" s="24" t="e">
        <f>'10'!$W$7</f>
        <v>#DIV/0!</v>
      </c>
      <c r="O11" s="24" t="e">
        <f>'10'!$U$8</f>
        <v>#DIV/0!</v>
      </c>
      <c r="P11" s="24" t="e">
        <f>'10'!$W$8</f>
        <v>#DIV/0!</v>
      </c>
      <c r="R11">
        <f t="shared" si="3"/>
        <v>1995.45</v>
      </c>
    </row>
    <row r="12" spans="1:20" s="24" customFormat="1" x14ac:dyDescent="0.25">
      <c r="A12" s="24">
        <v>11</v>
      </c>
      <c r="B12" s="24">
        <v>5.2</v>
      </c>
      <c r="C12">
        <f t="shared" si="0"/>
        <v>5.7</v>
      </c>
      <c r="D12" s="24">
        <v>0.5</v>
      </c>
      <c r="E12" s="24">
        <f>'11'!$U$2</f>
        <v>362.65058822470667</v>
      </c>
      <c r="F12" s="24">
        <f>'11'!$W$2</f>
        <v>13.597008163822165</v>
      </c>
      <c r="G12" s="24">
        <f>'11'!$U$14</f>
        <v>80.377295130130719</v>
      </c>
      <c r="H12" s="24">
        <f>'11'!$W$14</f>
        <v>1.7036318964756292</v>
      </c>
      <c r="I12" s="24">
        <f t="shared" si="1"/>
        <v>282.27329309457593</v>
      </c>
      <c r="J12" s="24">
        <f t="shared" si="2"/>
        <v>13.703320497081565</v>
      </c>
      <c r="K12" s="24">
        <f>'11'!$U$3</f>
        <v>0.28922127454622559</v>
      </c>
      <c r="L12" s="24">
        <f>'11'!$W$3</f>
        <v>0.53677196846358433</v>
      </c>
      <c r="M12" s="24">
        <f>'11'!$U$7</f>
        <v>227.54948896857056</v>
      </c>
      <c r="N12" s="24">
        <f>'11'!$W$7</f>
        <v>3.1861516525675952</v>
      </c>
      <c r="O12" s="24">
        <f>'11'!$U$8</f>
        <v>904.37564408774449</v>
      </c>
      <c r="P12" s="24">
        <f>'11'!$W$8</f>
        <v>24.893690842944036</v>
      </c>
      <c r="R12">
        <f t="shared" si="3"/>
        <v>1992.3096774193548</v>
      </c>
    </row>
    <row r="13" spans="1:20" s="34" customFormat="1" x14ac:dyDescent="0.25">
      <c r="A13" s="34">
        <v>12</v>
      </c>
      <c r="B13" s="34">
        <v>5.7</v>
      </c>
      <c r="C13">
        <f t="shared" si="0"/>
        <v>6.2</v>
      </c>
      <c r="D13" s="34">
        <v>0.5</v>
      </c>
      <c r="E13" s="34">
        <f>'12'!$U$2</f>
        <v>465.37141636898804</v>
      </c>
      <c r="F13" s="34">
        <f>'12'!$W$2</f>
        <v>16.783043914936155</v>
      </c>
      <c r="G13" s="34">
        <f>'12'!$U$14</f>
        <v>82.857310832950219</v>
      </c>
      <c r="H13" s="34">
        <f>'12'!$W$14</f>
        <v>1.9507134912664832</v>
      </c>
      <c r="I13" s="34">
        <f t="shared" si="1"/>
        <v>382.51410553603785</v>
      </c>
      <c r="J13" s="34">
        <f t="shared" si="2"/>
        <v>16.896030485758615</v>
      </c>
      <c r="K13" s="34">
        <f>'12'!$U$3</f>
        <v>0.67383117067810183</v>
      </c>
      <c r="L13" s="34">
        <f>'12'!$W$3</f>
        <v>0.7154753911477173</v>
      </c>
      <c r="M13" s="34">
        <f>'12'!$U$7</f>
        <v>994.15296347607682</v>
      </c>
      <c r="N13" s="34">
        <f>'12'!$W$7</f>
        <v>6.9669982712845977</v>
      </c>
      <c r="O13" s="34">
        <f>'12'!$U$8</f>
        <v>827.29444656011663</v>
      </c>
      <c r="P13" s="34">
        <f>'12'!$W$8</f>
        <v>25.042708490121917</v>
      </c>
      <c r="R13" s="34">
        <f t="shared" si="3"/>
        <v>1989.4548387096775</v>
      </c>
    </row>
    <row r="14" spans="1:20" s="24" customFormat="1" x14ac:dyDescent="0.25">
      <c r="A14" s="24">
        <v>13</v>
      </c>
      <c r="B14" s="24">
        <v>6.2</v>
      </c>
      <c r="C14">
        <f t="shared" si="0"/>
        <v>6.7</v>
      </c>
      <c r="D14" s="24">
        <v>0.5</v>
      </c>
      <c r="E14" s="24">
        <f>'13'!$U$2</f>
        <v>383.44672566079419</v>
      </c>
      <c r="F14" s="24">
        <f>'13'!$W$2</f>
        <v>15.247528719483762</v>
      </c>
      <c r="G14" s="24">
        <f>'13'!$U$14</f>
        <v>86.236647633721262</v>
      </c>
      <c r="H14" s="24">
        <f>'13'!$W$14</f>
        <v>1.9136485570400896</v>
      </c>
      <c r="I14" s="24">
        <f t="shared" si="1"/>
        <v>297.21007802707294</v>
      </c>
      <c r="J14" s="24">
        <f t="shared" si="2"/>
        <v>15.367146216892184</v>
      </c>
      <c r="K14" s="24">
        <f>'13'!$U$3</f>
        <v>0.4145704758540173</v>
      </c>
      <c r="L14" s="24">
        <f>'13'!$W$3</f>
        <v>0.55773479878979271</v>
      </c>
      <c r="M14" s="24">
        <f>'13'!$U$7</f>
        <v>237.44375235229319</v>
      </c>
      <c r="N14" s="24">
        <f>'13'!$W$7</f>
        <v>3.5258983361546195</v>
      </c>
      <c r="O14" s="24">
        <f>'13'!$U$8</f>
        <v>945.00963088672449</v>
      </c>
      <c r="P14" s="24">
        <f>'13'!$W$8</f>
        <v>27.520890592663449</v>
      </c>
      <c r="R14">
        <f t="shared" si="3"/>
        <v>1986.6</v>
      </c>
    </row>
    <row r="15" spans="1:20" s="24" customFormat="1" x14ac:dyDescent="0.25">
      <c r="A15" s="24">
        <v>14</v>
      </c>
      <c r="B15" s="24">
        <v>6.7</v>
      </c>
      <c r="C15">
        <f t="shared" si="0"/>
        <v>7.3500000000000005</v>
      </c>
      <c r="D15" s="24">
        <v>0.65</v>
      </c>
      <c r="E15" s="24">
        <f>'14'!$U$2</f>
        <v>413.34827781428208</v>
      </c>
      <c r="F15" s="24">
        <f>'14'!$W$2</f>
        <v>16.021846489077792</v>
      </c>
      <c r="G15" s="24">
        <f>'14'!$U$14</f>
        <v>91.790422645378044</v>
      </c>
      <c r="H15" s="24">
        <f>'14'!$W$14</f>
        <v>2.0050048230844082</v>
      </c>
      <c r="I15" s="24">
        <f t="shared" si="1"/>
        <v>321.55785516890404</v>
      </c>
      <c r="J15" s="24">
        <f t="shared" si="2"/>
        <v>16.146814213960788</v>
      </c>
      <c r="K15" s="24">
        <f>'14'!$U$3</f>
        <v>1.9648021020848301</v>
      </c>
      <c r="L15" s="24">
        <f>'14'!$W$3</f>
        <v>0.59879086411724103</v>
      </c>
      <c r="M15" s="24">
        <f>'14'!$U$7</f>
        <v>125.24294387564363</v>
      </c>
      <c r="N15" s="24">
        <f>'14'!$W$7</f>
        <v>2.6506133665249405</v>
      </c>
      <c r="O15" s="24">
        <f>'14'!$U$8</f>
        <v>1099.6796875358375</v>
      </c>
      <c r="P15" s="24">
        <f>'14'!$W$8</f>
        <v>30.547903326291163</v>
      </c>
      <c r="R15">
        <f t="shared" si="3"/>
        <v>1983.7451612903226</v>
      </c>
    </row>
    <row r="16" spans="1:20" s="24" customFormat="1" x14ac:dyDescent="0.25">
      <c r="A16" s="24">
        <v>15</v>
      </c>
      <c r="B16" s="24">
        <v>7.35</v>
      </c>
      <c r="C16">
        <f t="shared" si="0"/>
        <v>8.1</v>
      </c>
      <c r="D16" s="24">
        <v>0.75</v>
      </c>
      <c r="E16" s="24">
        <f>'15'!$U$2</f>
        <v>376.61290220942038</v>
      </c>
      <c r="F16" s="24">
        <f>'15'!$W$2</f>
        <v>14.484405972973668</v>
      </c>
      <c r="G16" s="24">
        <f>'15'!$U$14</f>
        <v>94.301692528742095</v>
      </c>
      <c r="H16" s="24">
        <f>'15'!$W$14</f>
        <v>1.8928624812250805</v>
      </c>
      <c r="I16" s="24">
        <f t="shared" si="1"/>
        <v>282.3112096806783</v>
      </c>
      <c r="J16" s="24">
        <f t="shared" si="2"/>
        <v>14.607564641744526</v>
      </c>
      <c r="K16" s="24">
        <f>'15'!$U$3</f>
        <v>2.7417432315816894</v>
      </c>
      <c r="L16" s="24">
        <f>'15'!$W$3</f>
        <v>0.60610743075139151</v>
      </c>
      <c r="M16" s="24">
        <f>'15'!$U$7</f>
        <v>184.33976361625079</v>
      </c>
      <c r="N16" s="24">
        <f>'15'!$W$7</f>
        <v>2.9880286712804791</v>
      </c>
      <c r="O16" s="24">
        <f>'15'!$U$8</f>
        <v>986.44450911256547</v>
      </c>
      <c r="P16" s="24">
        <f>'15'!$W$8</f>
        <v>26.908674125805323</v>
      </c>
      <c r="R16">
        <f t="shared" si="3"/>
        <v>1980.0338709677419</v>
      </c>
    </row>
    <row r="17" spans="1:18" hidden="1" x14ac:dyDescent="0.25">
      <c r="A17">
        <v>16</v>
      </c>
      <c r="B17" s="24">
        <v>8.1</v>
      </c>
      <c r="C17">
        <f t="shared" si="0"/>
        <v>8.6999999999999993</v>
      </c>
      <c r="D17" s="29">
        <v>0.6</v>
      </c>
      <c r="E17" t="e">
        <f>'16'!$U$2</f>
        <v>#DIV/0!</v>
      </c>
      <c r="F17" t="e">
        <f>'16'!$W$2</f>
        <v>#DIV/0!</v>
      </c>
      <c r="G17" t="e">
        <f>'16'!$U$14</f>
        <v>#DIV/0!</v>
      </c>
      <c r="H17" t="e">
        <f>'16'!$W$14</f>
        <v>#DIV/0!</v>
      </c>
      <c r="I17" t="e">
        <f t="shared" si="1"/>
        <v>#DIV/0!</v>
      </c>
      <c r="J17" t="e">
        <f t="shared" si="2"/>
        <v>#DIV/0!</v>
      </c>
      <c r="K17" t="e">
        <f>'16'!$U$3</f>
        <v>#DIV/0!</v>
      </c>
      <c r="L17" t="e">
        <f>'16'!$W$3</f>
        <v>#DIV/0!</v>
      </c>
      <c r="M17" t="e">
        <f>'16'!$U$7</f>
        <v>#DIV/0!</v>
      </c>
      <c r="N17" t="e">
        <f>'16'!$W$7</f>
        <v>#DIV/0!</v>
      </c>
      <c r="O17" t="e">
        <f>'16'!$U$8</f>
        <v>#DIV/0!</v>
      </c>
      <c r="P17" t="e">
        <f>'16'!$W$8</f>
        <v>#DIV/0!</v>
      </c>
      <c r="R17">
        <f t="shared" si="3"/>
        <v>1975.7516129032258</v>
      </c>
    </row>
    <row r="18" spans="1:18" s="35" customFormat="1" x14ac:dyDescent="0.25">
      <c r="A18" s="35">
        <v>17</v>
      </c>
      <c r="B18" s="35">
        <v>8.6999999999999993</v>
      </c>
      <c r="C18">
        <f t="shared" si="0"/>
        <v>9.25</v>
      </c>
      <c r="D18" s="35">
        <v>0.55000000000000004</v>
      </c>
      <c r="E18" s="35">
        <f>'17'!$U$2</f>
        <v>331.76890206465134</v>
      </c>
      <c r="F18" s="35">
        <f>'17'!$W$2</f>
        <v>15.718344470620764</v>
      </c>
      <c r="G18" s="35">
        <f>'17'!$U$14</f>
        <v>110.50118977165256</v>
      </c>
      <c r="H18" s="35">
        <f>'17'!$W$14</f>
        <v>2.3155878039207884</v>
      </c>
      <c r="I18" s="35">
        <f t="shared" si="1"/>
        <v>221.26771229299879</v>
      </c>
      <c r="J18" s="35">
        <f t="shared" si="2"/>
        <v>15.887992314158547</v>
      </c>
      <c r="K18" s="35">
        <f>'17'!$U$3</f>
        <v>5.3575033685846893</v>
      </c>
      <c r="L18" s="35">
        <f>'17'!$W$3</f>
        <v>0.73790132420049248</v>
      </c>
      <c r="M18" s="35">
        <f>'17'!$U$7</f>
        <v>295.93500635455598</v>
      </c>
      <c r="N18" s="35">
        <f>'17'!$W$7</f>
        <v>4.2344181326587842</v>
      </c>
      <c r="O18" s="35">
        <f>'17'!$U$8</f>
        <v>819.00981577375296</v>
      </c>
      <c r="P18" s="35">
        <f>'17'!$W$8</f>
        <v>27.717790038414147</v>
      </c>
      <c r="R18" s="35">
        <f t="shared" si="3"/>
        <v>1972.3258064516128</v>
      </c>
    </row>
    <row r="19" spans="1:18" x14ac:dyDescent="0.25">
      <c r="A19">
        <v>18</v>
      </c>
      <c r="B19" s="24">
        <v>9.25</v>
      </c>
      <c r="C19">
        <f t="shared" si="0"/>
        <v>10</v>
      </c>
      <c r="D19" s="24">
        <v>0.75</v>
      </c>
      <c r="E19">
        <f>'18'!$U$2</f>
        <v>321.67843108723497</v>
      </c>
      <c r="F19">
        <f>'18'!$W$2</f>
        <v>8.0364675962601293</v>
      </c>
      <c r="G19">
        <f>'18'!$U$14</f>
        <v>85.496257105396609</v>
      </c>
      <c r="H19">
        <f>'18'!$W$14</f>
        <v>1.0714366338695143</v>
      </c>
      <c r="I19">
        <f t="shared" si="1"/>
        <v>236.18217398183836</v>
      </c>
      <c r="J19">
        <f t="shared" si="2"/>
        <v>8.1075759562360368</v>
      </c>
      <c r="K19">
        <f>'18'!$U$3</f>
        <v>1.4194763411064353</v>
      </c>
      <c r="L19">
        <f>'18'!$W$3</f>
        <v>0.32493533065968627</v>
      </c>
      <c r="M19">
        <f>'18'!$U$7</f>
        <v>98.025722922604629</v>
      </c>
      <c r="N19">
        <f>'18'!$W$7</f>
        <v>1.3075372988258573</v>
      </c>
      <c r="O19">
        <f>'18'!$U$8</f>
        <v>1052.6342814744066</v>
      </c>
      <c r="P19">
        <f>'18'!$W$8</f>
        <v>16.610903873562506</v>
      </c>
      <c r="R19">
        <f t="shared" si="3"/>
        <v>1969.1854838709678</v>
      </c>
    </row>
    <row r="20" spans="1:18" x14ac:dyDescent="0.25">
      <c r="A20">
        <v>19</v>
      </c>
      <c r="B20" s="24">
        <v>10</v>
      </c>
      <c r="C20">
        <f t="shared" si="0"/>
        <v>10.5</v>
      </c>
      <c r="D20" s="24">
        <v>0.5</v>
      </c>
      <c r="E20">
        <f>'19'!$U$2</f>
        <v>279.18009228540762</v>
      </c>
      <c r="F20">
        <f>'19'!$W$2</f>
        <v>12.979333620857249</v>
      </c>
      <c r="G20">
        <f>'19'!$U$14</f>
        <v>89.701519028940879</v>
      </c>
      <c r="H20">
        <f>'19'!$W$14</f>
        <v>1.8818418619591395</v>
      </c>
      <c r="I20">
        <f t="shared" si="1"/>
        <v>189.47857325646675</v>
      </c>
      <c r="J20">
        <f t="shared" si="2"/>
        <v>13.11504594101512</v>
      </c>
      <c r="K20">
        <f>'19'!$U$3</f>
        <v>0.21799484202404282</v>
      </c>
      <c r="L20">
        <f>'19'!$W$3</f>
        <v>0.49283765107544059</v>
      </c>
      <c r="M20">
        <f>'19'!$U$7</f>
        <v>41.04230959966695</v>
      </c>
      <c r="N20">
        <f>'19'!$W$7</f>
        <v>1.496920095826171</v>
      </c>
      <c r="O20">
        <f>'19'!$U$8</f>
        <v>1104.4781336095473</v>
      </c>
      <c r="P20">
        <f>'19'!$W$8</f>
        <v>29.312603836626746</v>
      </c>
      <c r="R20">
        <f t="shared" si="3"/>
        <v>1964.9032258064517</v>
      </c>
    </row>
    <row r="21" spans="1:18" x14ac:dyDescent="0.25">
      <c r="A21">
        <v>20</v>
      </c>
      <c r="B21" s="24">
        <v>10.5</v>
      </c>
      <c r="C21">
        <f t="shared" si="0"/>
        <v>11</v>
      </c>
      <c r="D21" s="24">
        <v>0.5</v>
      </c>
      <c r="E21">
        <f>'20'!$U$2</f>
        <v>248.47315980040204</v>
      </c>
      <c r="F21">
        <f>'20'!$W$2</f>
        <v>5.6935367323679369</v>
      </c>
      <c r="G21">
        <f>'20'!$U$14</f>
        <v>93.486736549837218</v>
      </c>
      <c r="H21">
        <f>'20'!$W$14</f>
        <v>0.87877414552254529</v>
      </c>
      <c r="I21">
        <f t="shared" si="1"/>
        <v>154.98642325056483</v>
      </c>
      <c r="J21">
        <f t="shared" si="2"/>
        <v>5.7609551744187213</v>
      </c>
      <c r="K21">
        <f>'20'!$U$3</f>
        <v>0.71775498687366579</v>
      </c>
      <c r="L21">
        <f>'20'!$W$3</f>
        <v>0.22461304487081335</v>
      </c>
      <c r="M21">
        <f>'20'!$U$7</f>
        <v>21.053740081861338</v>
      </c>
      <c r="N21">
        <f>'20'!$W$7</f>
        <v>0.50412418571928053</v>
      </c>
      <c r="O21">
        <f>'20'!$U$8</f>
        <v>1033.3325601131226</v>
      </c>
      <c r="P21">
        <f>'20'!$W$8</f>
        <v>13.022745412177333</v>
      </c>
      <c r="R21">
        <f t="shared" si="3"/>
        <v>1962.0483870967741</v>
      </c>
    </row>
    <row r="22" spans="1:18" x14ac:dyDescent="0.25">
      <c r="A22">
        <v>21</v>
      </c>
      <c r="B22" s="24">
        <v>11</v>
      </c>
      <c r="C22">
        <f t="shared" si="0"/>
        <v>11.5</v>
      </c>
      <c r="D22" s="24">
        <v>0.5</v>
      </c>
      <c r="E22">
        <f>'21'!$U$2</f>
        <v>213.57282987138603</v>
      </c>
      <c r="F22">
        <f>'21'!$W$2</f>
        <v>7.004635779282208</v>
      </c>
      <c r="G22">
        <f>'21'!$U$14</f>
        <v>90.38342057582301</v>
      </c>
      <c r="H22">
        <f>'21'!$W$14</f>
        <v>1.1184022592012732</v>
      </c>
      <c r="I22">
        <f t="shared" si="1"/>
        <v>123.18940929556302</v>
      </c>
      <c r="J22">
        <f t="shared" si="2"/>
        <v>7.0933592897714535</v>
      </c>
      <c r="K22">
        <f>'21'!$U$3</f>
        <v>0.77504068085195033</v>
      </c>
      <c r="L22">
        <f>'21'!$W$3</f>
        <v>0.29681798298463435</v>
      </c>
      <c r="M22">
        <f>'21'!$U$7</f>
        <v>15.670098818382987</v>
      </c>
      <c r="N22">
        <f>'21'!$W$7</f>
        <v>0.58077019265537722</v>
      </c>
      <c r="O22">
        <f>'21'!$U$8</f>
        <v>1128.1905505510776</v>
      </c>
      <c r="P22">
        <f>'21'!$W$8</f>
        <v>17.583714368651162</v>
      </c>
      <c r="R22">
        <f t="shared" si="3"/>
        <v>1959.1935483870968</v>
      </c>
    </row>
    <row r="23" spans="1:18" x14ac:dyDescent="0.25">
      <c r="A23">
        <v>22</v>
      </c>
      <c r="B23" s="24">
        <v>11.5</v>
      </c>
      <c r="C23">
        <f t="shared" si="0"/>
        <v>12</v>
      </c>
      <c r="D23" s="24">
        <v>0.5</v>
      </c>
      <c r="E23">
        <f>'22'!$U$2</f>
        <v>203.41617069368684</v>
      </c>
      <c r="F23">
        <f>'22'!$W$2</f>
        <v>6.9124742275319537</v>
      </c>
      <c r="G23">
        <f>'22'!$U$14</f>
        <v>92.230620337267112</v>
      </c>
      <c r="H23">
        <f>'22'!$W$14</f>
        <v>1.1330573548082263</v>
      </c>
      <c r="I23">
        <f t="shared" si="1"/>
        <v>111.18555035641972</v>
      </c>
      <c r="J23">
        <f t="shared" si="2"/>
        <v>7.0047211875690305</v>
      </c>
      <c r="K23">
        <f>'22'!$U$3</f>
        <v>0.4428231905983947</v>
      </c>
      <c r="L23">
        <f>'22'!$W$3</f>
        <v>0.30265532514741444</v>
      </c>
      <c r="M23">
        <f>'22'!$U$7</f>
        <v>11.798564638668067</v>
      </c>
      <c r="N23">
        <f>'22'!$W$7</f>
        <v>0.52205328231351711</v>
      </c>
      <c r="O23">
        <f>'22'!$U$8</f>
        <v>1128.0425860457556</v>
      </c>
      <c r="P23">
        <f>'22'!$W$8</f>
        <v>17.644124223315352</v>
      </c>
      <c r="R23">
        <f t="shared" si="3"/>
        <v>1956.3387096774193</v>
      </c>
    </row>
    <row r="24" spans="1:18" x14ac:dyDescent="0.25">
      <c r="A24">
        <v>23</v>
      </c>
      <c r="B24" s="24">
        <v>12</v>
      </c>
      <c r="C24">
        <f t="shared" si="0"/>
        <v>12.5</v>
      </c>
      <c r="D24" s="24">
        <v>0.5</v>
      </c>
      <c r="E24">
        <f>'23'!$U$2</f>
        <v>173.86787687920523</v>
      </c>
      <c r="F24">
        <f>'23'!$W$2</f>
        <v>11.192119690851744</v>
      </c>
      <c r="G24">
        <f>'23'!$U$14</f>
        <v>92.275964941241327</v>
      </c>
      <c r="H24">
        <f>'23'!$W$14</f>
        <v>1.9389968160663009</v>
      </c>
      <c r="I24">
        <f t="shared" ref="I24:I28" si="4">E24-G24</f>
        <v>81.5919119379639</v>
      </c>
      <c r="J24">
        <f t="shared" ref="J24:J28" si="5">(SQRT((F24*F24)+(H24*H24)))</f>
        <v>11.358840250090084</v>
      </c>
      <c r="K24">
        <f>'23'!$U$3</f>
        <v>0.41505087674781227</v>
      </c>
      <c r="L24">
        <f>'23'!$W$3</f>
        <v>0.51320929633728707</v>
      </c>
      <c r="M24">
        <f>'23'!$U$7</f>
        <v>8.4420156796887564</v>
      </c>
      <c r="N24">
        <f>'23'!$W$7</f>
        <v>0.78390577216698298</v>
      </c>
      <c r="O24">
        <f>'23'!$U$8</f>
        <v>1308.3007345457218</v>
      </c>
      <c r="P24">
        <f>'23'!$W$8</f>
        <v>32.330536135944726</v>
      </c>
      <c r="R24">
        <f>2023-(B24/$T$1)</f>
        <v>1954.483870967742</v>
      </c>
    </row>
    <row r="25" spans="1:18" x14ac:dyDescent="0.25">
      <c r="A25">
        <v>24</v>
      </c>
      <c r="B25" s="24">
        <v>12.5</v>
      </c>
      <c r="C25">
        <f t="shared" si="0"/>
        <v>13</v>
      </c>
      <c r="D25" s="24">
        <v>0.5</v>
      </c>
      <c r="E25">
        <f>'24'!$U$2</f>
        <v>172.6403653259126</v>
      </c>
      <c r="F25">
        <f>'24'!$W$2</f>
        <v>11.061170691408178</v>
      </c>
      <c r="G25">
        <f>'24'!$U$14</f>
        <v>78.797805762112674</v>
      </c>
      <c r="H25">
        <f>'24'!$W$14</f>
        <v>1.8028616112912903</v>
      </c>
      <c r="I25">
        <f t="shared" si="4"/>
        <v>93.842559563799924</v>
      </c>
      <c r="J25">
        <f t="shared" si="5"/>
        <v>11.207131972718759</v>
      </c>
      <c r="K25">
        <f>'24'!$U$3</f>
        <v>1.3360676045932505</v>
      </c>
      <c r="L25">
        <f>'24'!$W$3</f>
        <v>0.49330852998849101</v>
      </c>
      <c r="M25">
        <f>'24'!$U$7</f>
        <v>9.4027013375885904</v>
      </c>
      <c r="N25">
        <f>'24'!$W$7</f>
        <v>0.78529775536273705</v>
      </c>
      <c r="O25">
        <f>'24'!$U$8</f>
        <v>1168.7766711541233</v>
      </c>
      <c r="P25">
        <f>'24'!$W$8</f>
        <v>30.772210230648547</v>
      </c>
      <c r="R25">
        <f>2024-(B25/$T$1)</f>
        <v>1952.6290322580644</v>
      </c>
    </row>
    <row r="26" spans="1:18" x14ac:dyDescent="0.25">
      <c r="A26">
        <v>25</v>
      </c>
      <c r="B26" s="24">
        <v>13</v>
      </c>
      <c r="C26">
        <f t="shared" si="0"/>
        <v>13.8</v>
      </c>
      <c r="D26" s="24">
        <v>0.8</v>
      </c>
      <c r="E26">
        <f>'25'!$U$2</f>
        <v>182.86388945899398</v>
      </c>
      <c r="F26">
        <f>'25'!$W$2</f>
        <v>6.4722028020752917</v>
      </c>
      <c r="G26">
        <f>'25'!$U$14</f>
        <v>84.095777142451766</v>
      </c>
      <c r="H26">
        <f>'25'!$W$14</f>
        <v>1.056143779663447</v>
      </c>
      <c r="I26">
        <f t="shared" si="4"/>
        <v>98.768112316542215</v>
      </c>
      <c r="J26">
        <f t="shared" si="5"/>
        <v>6.5578082309955548</v>
      </c>
      <c r="K26">
        <f>'25'!$U$3</f>
        <v>0.37234728622872076</v>
      </c>
      <c r="L26">
        <f>'25'!$W$3</f>
        <v>0.28948521522344861</v>
      </c>
      <c r="M26">
        <f>'25'!$U$7</f>
        <v>10.869927794466514</v>
      </c>
      <c r="N26">
        <f>'25'!$W$7</f>
        <v>0.48694800848423175</v>
      </c>
      <c r="O26">
        <f>'25'!$U$8</f>
        <v>1079.6284033659006</v>
      </c>
      <c r="P26">
        <f>'25'!$W$8</f>
        <v>16.861674397609363</v>
      </c>
      <c r="R26">
        <f>2025-(B26/$T$1)</f>
        <v>1950.7741935483871</v>
      </c>
    </row>
    <row r="27" spans="1:18" x14ac:dyDescent="0.25">
      <c r="A27">
        <v>26</v>
      </c>
      <c r="B27" s="24">
        <v>13.8</v>
      </c>
      <c r="C27">
        <f t="shared" si="0"/>
        <v>14.4</v>
      </c>
      <c r="D27" s="24">
        <v>0.6</v>
      </c>
      <c r="E27">
        <f>'26'!$U$2</f>
        <v>147.79557383633167</v>
      </c>
      <c r="F27">
        <f>'26'!$W$2</f>
        <v>10.080233477062574</v>
      </c>
      <c r="G27">
        <f>'26'!$U$14</f>
        <v>83.802628050415649</v>
      </c>
      <c r="H27">
        <f>'26'!$W$14</f>
        <v>1.7898924491351613</v>
      </c>
      <c r="I27">
        <f t="shared" si="4"/>
        <v>63.992945785916021</v>
      </c>
      <c r="J27">
        <f t="shared" si="5"/>
        <v>10.23791101404794</v>
      </c>
      <c r="K27">
        <f>'26'!$U$3</f>
        <v>0.46091445427728606</v>
      </c>
      <c r="L27">
        <f>'26'!$W$3</f>
        <v>0.46633716381487911</v>
      </c>
      <c r="M27">
        <f>'26'!$U$7</f>
        <v>10.358445893494798</v>
      </c>
      <c r="N27">
        <f>'26'!$W$7</f>
        <v>0.7979585954916999</v>
      </c>
      <c r="O27">
        <f>'26'!$U$8</f>
        <v>1065.2654867256635</v>
      </c>
      <c r="P27">
        <f>'26'!$W$8</f>
        <v>28.404299664558636</v>
      </c>
      <c r="R27">
        <f>2026-(B27/$T$1)</f>
        <v>1947.2064516129033</v>
      </c>
    </row>
    <row r="28" spans="1:18" x14ac:dyDescent="0.25">
      <c r="A28">
        <v>27</v>
      </c>
      <c r="B28" s="24">
        <v>14.4</v>
      </c>
      <c r="C28">
        <f t="shared" si="0"/>
        <v>15.200000000000001</v>
      </c>
      <c r="D28" s="24">
        <v>0.8</v>
      </c>
      <c r="E28">
        <f>'27'!$U$2</f>
        <v>155.62428017399336</v>
      </c>
      <c r="F28">
        <f>'27'!$W$2</f>
        <v>10.610575262098408</v>
      </c>
      <c r="G28">
        <f>'27'!$U$14</f>
        <v>73.702460035698053</v>
      </c>
      <c r="H28">
        <f>'27'!$W$14</f>
        <v>1.7220180591371217</v>
      </c>
      <c r="I28">
        <f t="shared" si="4"/>
        <v>81.921820138295303</v>
      </c>
      <c r="J28">
        <f t="shared" si="5"/>
        <v>10.749402475889024</v>
      </c>
      <c r="K28">
        <f>'27'!$U$3</f>
        <v>1.7815503756565987</v>
      </c>
      <c r="L28">
        <f>'27'!$W$3</f>
        <v>0.47531201627393183</v>
      </c>
      <c r="M28">
        <f>'27'!$U$7</f>
        <v>9.9548034148530995</v>
      </c>
      <c r="N28">
        <f>'27'!$W$7</f>
        <v>0.81580520096368636</v>
      </c>
      <c r="O28">
        <f>'27'!$U$8</f>
        <v>1030.6268923173423</v>
      </c>
      <c r="P28">
        <f>'27'!$W$8</f>
        <v>28.501527274372631</v>
      </c>
      <c r="R28">
        <f>2027-(B28/$T$1)</f>
        <v>1944.7806451612903</v>
      </c>
    </row>
    <row r="29" spans="1:18" x14ac:dyDescent="0.25">
      <c r="A29">
        <v>28</v>
      </c>
      <c r="B29" s="24">
        <v>15.7</v>
      </c>
      <c r="C29">
        <f t="shared" si="0"/>
        <v>16.7</v>
      </c>
      <c r="D29" s="24">
        <v>1</v>
      </c>
      <c r="E29">
        <f>'28'!$U$2</f>
        <v>120.62698800871689</v>
      </c>
      <c r="F29">
        <f>'28'!$W$2</f>
        <v>9.7993859030721779</v>
      </c>
      <c r="G29">
        <f>'28'!$U$14</f>
        <v>82.083977802053198</v>
      </c>
      <c r="H29">
        <f>'28'!$W$14</f>
        <v>1.812048031508567</v>
      </c>
      <c r="I29">
        <f t="shared" ref="I29:I37" si="6">E29-G29</f>
        <v>38.543010206663695</v>
      </c>
      <c r="J29">
        <f t="shared" ref="J29:J37" si="7">(SQRT((F29*F29)+(H29*H29)))</f>
        <v>9.965514645306774</v>
      </c>
      <c r="K29">
        <f>'28'!$U$3</f>
        <v>0.77434632227754085</v>
      </c>
      <c r="L29">
        <f>'28'!$W$3</f>
        <v>0.48779233271043992</v>
      </c>
      <c r="M29">
        <f>'28'!$U$7</f>
        <v>5.4243056911421741</v>
      </c>
      <c r="N29">
        <f>'28'!$W$7</f>
        <v>0.63925364153925057</v>
      </c>
      <c r="O29">
        <f>'28'!$U$8</f>
        <v>1165.7968250060349</v>
      </c>
      <c r="P29">
        <f>'28'!$W$8</f>
        <v>30.195701906564107</v>
      </c>
      <c r="R29">
        <f>2028-(B29/$T$1)</f>
        <v>1938.3580645161289</v>
      </c>
    </row>
    <row r="30" spans="1:18" x14ac:dyDescent="0.25">
      <c r="A30">
        <v>29</v>
      </c>
      <c r="B30" s="24">
        <v>16.600000000000001</v>
      </c>
      <c r="C30">
        <f t="shared" si="0"/>
        <v>17.400000000000002</v>
      </c>
      <c r="D30" s="24">
        <v>0.8</v>
      </c>
      <c r="E30">
        <f>'29'!$U$2</f>
        <v>134.26460173256632</v>
      </c>
      <c r="F30">
        <f>'29'!$W$2</f>
        <v>10.14824564561596</v>
      </c>
      <c r="G30">
        <f>'29'!$U$14</f>
        <v>76.939502767114774</v>
      </c>
      <c r="H30">
        <f>'29'!$W$14</f>
        <v>1.780812654019992</v>
      </c>
      <c r="I30">
        <f t="shared" si="6"/>
        <v>57.325098965451545</v>
      </c>
      <c r="J30">
        <f t="shared" si="7"/>
        <v>10.303309341783397</v>
      </c>
      <c r="K30">
        <f>'29'!$U$3</f>
        <v>0.45751276100311894</v>
      </c>
      <c r="L30">
        <f>'29'!$W$3</f>
        <v>0.48526556367702839</v>
      </c>
      <c r="M30">
        <f>'29'!$U$7</f>
        <v>4.0694556110277418</v>
      </c>
      <c r="N30">
        <f>'29'!$W$7</f>
        <v>0.59485811297764446</v>
      </c>
      <c r="O30">
        <f>'29'!$U$8</f>
        <v>1141.158829344713</v>
      </c>
      <c r="P30">
        <f>'29'!$W$8</f>
        <v>30.373885943721497</v>
      </c>
      <c r="R30">
        <f>2029-(B30/$T$1)</f>
        <v>1934.2193548387097</v>
      </c>
    </row>
    <row r="31" spans="1:18" x14ac:dyDescent="0.25">
      <c r="A31">
        <v>30</v>
      </c>
      <c r="B31" s="24">
        <v>17.25</v>
      </c>
      <c r="C31">
        <f t="shared" si="0"/>
        <v>17.75</v>
      </c>
      <c r="D31" s="24">
        <v>0.5</v>
      </c>
      <c r="E31">
        <f>'30'!$U$2</f>
        <v>104.87325363200998</v>
      </c>
      <c r="F31">
        <f>'30'!$W$2</f>
        <v>5.339068381164358</v>
      </c>
      <c r="G31">
        <f>'30'!$U$14</f>
        <v>74.06908988212696</v>
      </c>
      <c r="H31">
        <f>'30'!$W$14</f>
        <v>0.97177467719401522</v>
      </c>
      <c r="I31">
        <f t="shared" si="6"/>
        <v>30.804163749883017</v>
      </c>
      <c r="J31">
        <f t="shared" si="7"/>
        <v>5.4267851626892813</v>
      </c>
      <c r="K31">
        <f>'30'!$U$3</f>
        <v>0.5542928789979682</v>
      </c>
      <c r="L31">
        <f>'30'!$W$3</f>
        <v>0.27227329417982649</v>
      </c>
      <c r="M31">
        <f>'30'!$U$7</f>
        <v>2.5579405983769625</v>
      </c>
      <c r="N31">
        <f>'30'!$W$7</f>
        <v>0.29823358035136516</v>
      </c>
      <c r="O31">
        <f>'30'!$U$8</f>
        <v>1130.2385606733892</v>
      </c>
      <c r="P31">
        <f>'30'!$W$8</f>
        <v>16.821672690265761</v>
      </c>
      <c r="R31">
        <f>2030-(B31/$T$1)</f>
        <v>1931.508064516129</v>
      </c>
    </row>
    <row r="32" spans="1:18" x14ac:dyDescent="0.25">
      <c r="A32">
        <v>31</v>
      </c>
      <c r="B32" s="24">
        <v>17.850000000000001</v>
      </c>
      <c r="C32">
        <f t="shared" si="0"/>
        <v>18.55</v>
      </c>
      <c r="D32" s="24">
        <v>0.7</v>
      </c>
      <c r="E32">
        <f>'31'!$U$2</f>
        <v>111.8017311819348</v>
      </c>
      <c r="F32">
        <f>'31'!$W$2</f>
        <v>10.329595944833819</v>
      </c>
      <c r="G32">
        <f>'31'!$U$14</f>
        <v>78.645632553025735</v>
      </c>
      <c r="H32">
        <f>'31'!$W$14</f>
        <v>1.8496817321493013</v>
      </c>
      <c r="I32">
        <f t="shared" si="6"/>
        <v>33.156098628909064</v>
      </c>
      <c r="J32">
        <f t="shared" si="7"/>
        <v>10.49389703083531</v>
      </c>
      <c r="K32">
        <f>'31'!$U$3</f>
        <v>0.28369023347900746</v>
      </c>
      <c r="L32">
        <f>'31'!$W$3</f>
        <v>0.55122919204014176</v>
      </c>
      <c r="M32">
        <f>'31'!$U$7</f>
        <v>3.2997653473084556</v>
      </c>
      <c r="N32">
        <f>'31'!$W$7</f>
        <v>0.58822347564861988</v>
      </c>
      <c r="O32">
        <f>'31'!$U$8</f>
        <v>1266.1338283225373</v>
      </c>
      <c r="P32">
        <f>'31'!$W$8</f>
        <v>33.015840628255511</v>
      </c>
      <c r="R32">
        <f>2031-(B32/$T$1)</f>
        <v>1929.0822580645161</v>
      </c>
    </row>
    <row r="33" spans="1:18" x14ac:dyDescent="0.25">
      <c r="A33">
        <v>32</v>
      </c>
      <c r="B33" s="24">
        <v>18.399999999999999</v>
      </c>
      <c r="C33">
        <f t="shared" si="0"/>
        <v>18.799999999999997</v>
      </c>
      <c r="D33" s="24">
        <v>0.4</v>
      </c>
      <c r="E33">
        <f>'32'!$U$2</f>
        <v>104.90543969602804</v>
      </c>
      <c r="F33">
        <f>'32'!$W$2</f>
        <v>9.1118239020648577</v>
      </c>
      <c r="G33">
        <f>'32'!$U$14</f>
        <v>79.586247874939616</v>
      </c>
      <c r="H33">
        <f>'32'!$W$14</f>
        <v>1.731590739890619</v>
      </c>
      <c r="I33">
        <f t="shared" si="6"/>
        <v>25.319191821088424</v>
      </c>
      <c r="J33">
        <f t="shared" si="7"/>
        <v>9.2748984529597625</v>
      </c>
      <c r="K33">
        <f>'32'!$U$3</f>
        <v>-6.9307874240862197E-2</v>
      </c>
      <c r="L33">
        <f>'32'!$W$3</f>
        <v>0.45711682563950967</v>
      </c>
      <c r="M33">
        <f>'32'!$U$7</f>
        <v>4.9555130082216463</v>
      </c>
      <c r="N33">
        <f>'32'!$W$7</f>
        <v>0.61373336758145047</v>
      </c>
      <c r="O33">
        <f>'32'!$U$8</f>
        <v>1289.8749859218381</v>
      </c>
      <c r="P33">
        <f>'32'!$W$8</f>
        <v>30.720877678839273</v>
      </c>
      <c r="R33">
        <f>2032-(B33/$T$1)</f>
        <v>1926.941935483871</v>
      </c>
    </row>
    <row r="34" spans="1:18" x14ac:dyDescent="0.25">
      <c r="A34">
        <v>33</v>
      </c>
      <c r="B34" s="24">
        <v>19.05</v>
      </c>
      <c r="C34">
        <f t="shared" si="0"/>
        <v>19.95</v>
      </c>
      <c r="D34" s="24">
        <v>0.9</v>
      </c>
      <c r="E34" t="e">
        <f>'33'!$U$2</f>
        <v>#DIV/0!</v>
      </c>
      <c r="F34" t="e">
        <f>'33'!$W$2</f>
        <v>#DIV/0!</v>
      </c>
      <c r="G34" t="e">
        <f>'33'!$U$14</f>
        <v>#DIV/0!</v>
      </c>
      <c r="H34" t="e">
        <f>'33'!$W$14</f>
        <v>#DIV/0!</v>
      </c>
      <c r="I34" t="e">
        <f t="shared" si="6"/>
        <v>#DIV/0!</v>
      </c>
      <c r="J34" t="e">
        <f t="shared" si="7"/>
        <v>#DIV/0!</v>
      </c>
      <c r="K34" t="e">
        <f>'33'!$U$3</f>
        <v>#DIV/0!</v>
      </c>
      <c r="L34" t="e">
        <f>'33'!$W$3</f>
        <v>#DIV/0!</v>
      </c>
      <c r="M34" t="e">
        <f>'33'!$U$7</f>
        <v>#DIV/0!</v>
      </c>
      <c r="N34" t="e">
        <f>'33'!$W$7</f>
        <v>#DIV/0!</v>
      </c>
      <c r="O34" t="e">
        <f>'33'!$U$8</f>
        <v>#DIV/0!</v>
      </c>
      <c r="P34" t="e">
        <f>'33'!$W$8</f>
        <v>#DIV/0!</v>
      </c>
      <c r="R34">
        <f>2033-(B34/$T$1)</f>
        <v>1924.2306451612903</v>
      </c>
    </row>
    <row r="35" spans="1:18" x14ac:dyDescent="0.25">
      <c r="A35">
        <v>34</v>
      </c>
      <c r="B35" s="24">
        <v>19.75</v>
      </c>
      <c r="C35">
        <f t="shared" si="0"/>
        <v>20.25</v>
      </c>
      <c r="D35" s="24">
        <v>0.5</v>
      </c>
      <c r="E35" t="e">
        <f>'34'!$U$2</f>
        <v>#DIV/0!</v>
      </c>
      <c r="F35" t="e">
        <f>'34'!$W$2</f>
        <v>#DIV/0!</v>
      </c>
      <c r="G35" t="e">
        <f>'34'!$U$14</f>
        <v>#DIV/0!</v>
      </c>
      <c r="H35" t="e">
        <f>'34'!$W$14</f>
        <v>#DIV/0!</v>
      </c>
      <c r="I35" t="e">
        <f t="shared" si="6"/>
        <v>#DIV/0!</v>
      </c>
      <c r="J35" t="e">
        <f t="shared" si="7"/>
        <v>#DIV/0!</v>
      </c>
      <c r="K35" t="e">
        <f>'34'!$U$3</f>
        <v>#DIV/0!</v>
      </c>
      <c r="L35" t="e">
        <f>'34'!$W$3</f>
        <v>#DIV/0!</v>
      </c>
      <c r="M35" t="e">
        <f>'34'!$U$7</f>
        <v>#DIV/0!</v>
      </c>
      <c r="N35" t="e">
        <f>'34'!$W$7</f>
        <v>#DIV/0!</v>
      </c>
      <c r="O35" t="e">
        <f>'34'!$U$8</f>
        <v>#DIV/0!</v>
      </c>
      <c r="P35" t="e">
        <f>'34'!$W$8</f>
        <v>#DIV/0!</v>
      </c>
      <c r="R35">
        <f>2034-(B35/$T$1)</f>
        <v>1921.233870967742</v>
      </c>
    </row>
    <row r="36" spans="1:18" x14ac:dyDescent="0.25">
      <c r="A36">
        <v>35</v>
      </c>
      <c r="B36" s="24">
        <v>20.25</v>
      </c>
      <c r="C36">
        <f t="shared" si="0"/>
        <v>20.75</v>
      </c>
      <c r="D36" s="24">
        <v>0.5</v>
      </c>
      <c r="E36" t="e">
        <f>'35'!$U$2</f>
        <v>#DIV/0!</v>
      </c>
      <c r="F36" t="e">
        <f>'35'!$W$2</f>
        <v>#DIV/0!</v>
      </c>
      <c r="G36" t="e">
        <f>'35'!$U$14</f>
        <v>#DIV/0!</v>
      </c>
      <c r="H36" t="e">
        <f>'35'!$W$14</f>
        <v>#DIV/0!</v>
      </c>
      <c r="I36" t="e">
        <f t="shared" si="6"/>
        <v>#DIV/0!</v>
      </c>
      <c r="J36" t="e">
        <f t="shared" si="7"/>
        <v>#DIV/0!</v>
      </c>
      <c r="K36" t="e">
        <f>'35'!$U$3</f>
        <v>#DIV/0!</v>
      </c>
      <c r="L36" t="e">
        <f>'35'!$W$3</f>
        <v>#DIV/0!</v>
      </c>
      <c r="M36" t="e">
        <f>'35'!$U$7</f>
        <v>#DIV/0!</v>
      </c>
      <c r="N36" t="e">
        <f>'35'!$W$7</f>
        <v>#DIV/0!</v>
      </c>
      <c r="O36" t="e">
        <f>'35'!$U$8</f>
        <v>#DIV/0!</v>
      </c>
      <c r="P36" t="e">
        <f>'35'!$W$8</f>
        <v>#DIV/0!</v>
      </c>
      <c r="R36">
        <f>2035-(B36/$T$1)</f>
        <v>1919.3790322580644</v>
      </c>
    </row>
    <row r="37" spans="1:18" x14ac:dyDescent="0.25">
      <c r="A37">
        <v>36</v>
      </c>
      <c r="B37" s="24">
        <v>20.75</v>
      </c>
      <c r="C37">
        <f t="shared" si="0"/>
        <v>21.25</v>
      </c>
      <c r="D37" s="24">
        <v>0.5</v>
      </c>
      <c r="E37">
        <f>'36'!$U$2</f>
        <v>115.56375928815091</v>
      </c>
      <c r="F37">
        <f>'36'!$W$2</f>
        <v>5.0272748204612316</v>
      </c>
      <c r="G37">
        <f>'36'!$U$14</f>
        <v>81.124509462092533</v>
      </c>
      <c r="H37">
        <f>'36'!$W$14</f>
        <v>0.92120299494711444</v>
      </c>
      <c r="I37">
        <f t="shared" si="6"/>
        <v>34.439249826058372</v>
      </c>
      <c r="J37">
        <f t="shared" si="7"/>
        <v>5.1109790723835919</v>
      </c>
      <c r="K37">
        <f>'36'!$U$3</f>
        <v>0.83506782747153774</v>
      </c>
      <c r="L37">
        <f>'36'!$W$3</f>
        <v>0.24603155686596587</v>
      </c>
      <c r="M37">
        <f>'36'!$U$7</f>
        <v>2.5179799179634434</v>
      </c>
      <c r="N37">
        <f>'36'!$W$7</f>
        <v>0.278245306075805</v>
      </c>
      <c r="O37">
        <f>'36'!$U$8</f>
        <v>1245.5483310924772</v>
      </c>
      <c r="P37">
        <f>'36'!$W$8</f>
        <v>16.006671510772819</v>
      </c>
      <c r="R37">
        <f>2036-(B37/$T$1)</f>
        <v>1917.5241935483871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447F-037F-41FA-A5D0-E1C28EA53D19}">
  <dimension ref="A1:O37"/>
  <sheetViews>
    <sheetView tabSelected="1" topLeftCell="A3" workbookViewId="0">
      <selection activeCell="S10" sqref="S10"/>
    </sheetView>
  </sheetViews>
  <sheetFormatPr baseColWidth="10" defaultRowHeight="15" x14ac:dyDescent="0.25"/>
  <sheetData>
    <row r="1" spans="1:15" x14ac:dyDescent="0.25">
      <c r="A1" t="s">
        <v>417</v>
      </c>
      <c r="B1" t="s">
        <v>418</v>
      </c>
      <c r="C1" t="s">
        <v>419</v>
      </c>
      <c r="D1" t="s">
        <v>420</v>
      </c>
      <c r="E1" t="s">
        <v>421</v>
      </c>
      <c r="F1" t="s">
        <v>422</v>
      </c>
      <c r="G1" t="s">
        <v>423</v>
      </c>
      <c r="H1" t="s">
        <v>424</v>
      </c>
      <c r="I1" t="s">
        <v>425</v>
      </c>
    </row>
    <row r="2" spans="1:15" x14ac:dyDescent="0.25">
      <c r="A2">
        <v>0</v>
      </c>
      <c r="B2">
        <v>5</v>
      </c>
      <c r="C2">
        <v>0.11997201110977691</v>
      </c>
      <c r="D2">
        <v>952.31738526965455</v>
      </c>
      <c r="E2">
        <v>26.901534054594865</v>
      </c>
      <c r="F2">
        <f>'1'!$U$7</f>
        <v>55.300056087630779</v>
      </c>
      <c r="G2">
        <f>'1'!$W$7</f>
        <v>2.0219698896437386</v>
      </c>
      <c r="J2">
        <f>A2*10</f>
        <v>0</v>
      </c>
      <c r="K2">
        <f>B2*10</f>
        <v>50</v>
      </c>
      <c r="L2">
        <v>0</v>
      </c>
      <c r="M2">
        <v>0.5</v>
      </c>
      <c r="N2">
        <f>L2*10</f>
        <v>0</v>
      </c>
      <c r="O2">
        <f>M2*10</f>
        <v>5</v>
      </c>
    </row>
    <row r="3" spans="1:15" x14ac:dyDescent="0.25">
      <c r="A3">
        <v>5</v>
      </c>
      <c r="B3">
        <v>10</v>
      </c>
      <c r="C3">
        <v>0.12655584098775247</v>
      </c>
      <c r="D3">
        <v>908.82317107206654</v>
      </c>
      <c r="E3">
        <v>23.680237412323009</v>
      </c>
      <c r="F3">
        <f>'2'!$U$7</f>
        <v>59.738442495021793</v>
      </c>
      <c r="G3">
        <f>'2'!$W$7</f>
        <v>1.8835913390357779</v>
      </c>
      <c r="J3">
        <f t="shared" ref="J3:J37" si="0">A3*10</f>
        <v>50</v>
      </c>
      <c r="K3">
        <f t="shared" ref="K3:K37" si="1">B3*10</f>
        <v>100</v>
      </c>
      <c r="L3">
        <v>0.5</v>
      </c>
      <c r="M3">
        <v>1</v>
      </c>
      <c r="N3">
        <f t="shared" ref="N3:N37" si="2">L3*10</f>
        <v>5</v>
      </c>
      <c r="O3">
        <f t="shared" ref="O3:O37" si="3">M3*10</f>
        <v>10</v>
      </c>
    </row>
    <row r="4" spans="1:15" x14ac:dyDescent="0.25">
      <c r="A4">
        <v>10</v>
      </c>
      <c r="B4">
        <v>15</v>
      </c>
      <c r="C4">
        <v>9.4368228250983094E-2</v>
      </c>
      <c r="D4">
        <v>651.10354250096998</v>
      </c>
      <c r="E4">
        <v>8.4481597377907995</v>
      </c>
      <c r="F4">
        <f>'3'!$U$7</f>
        <v>72.305701173111331</v>
      </c>
      <c r="G4">
        <f>'3'!$W$7</f>
        <v>0.84543965092826989</v>
      </c>
      <c r="H4">
        <v>1.0036841993637446</v>
      </c>
      <c r="I4">
        <v>0.21987440040277767</v>
      </c>
      <c r="J4">
        <f t="shared" si="0"/>
        <v>100</v>
      </c>
      <c r="K4">
        <f t="shared" si="1"/>
        <v>150</v>
      </c>
      <c r="L4">
        <v>1</v>
      </c>
      <c r="M4">
        <v>1.5</v>
      </c>
      <c r="N4">
        <f t="shared" si="2"/>
        <v>10</v>
      </c>
      <c r="O4">
        <f t="shared" si="3"/>
        <v>15</v>
      </c>
    </row>
    <row r="5" spans="1:15" x14ac:dyDescent="0.25">
      <c r="A5">
        <v>15</v>
      </c>
      <c r="B5">
        <v>20</v>
      </c>
      <c r="C5">
        <v>7.2422128657731177E-2</v>
      </c>
      <c r="J5">
        <f t="shared" si="0"/>
        <v>150</v>
      </c>
      <c r="K5">
        <f t="shared" si="1"/>
        <v>200</v>
      </c>
      <c r="L5">
        <v>1.5</v>
      </c>
      <c r="M5">
        <v>2</v>
      </c>
      <c r="N5">
        <f t="shared" si="2"/>
        <v>15</v>
      </c>
      <c r="O5">
        <f t="shared" si="3"/>
        <v>20</v>
      </c>
    </row>
    <row r="6" spans="1:15" x14ac:dyDescent="0.25">
      <c r="A6">
        <v>20</v>
      </c>
      <c r="B6">
        <v>25</v>
      </c>
      <c r="C6">
        <v>0.12070354776288529</v>
      </c>
      <c r="D6">
        <v>502.94632992564675</v>
      </c>
      <c r="E6">
        <v>18.500283202451318</v>
      </c>
      <c r="F6">
        <f>'5'!$U$7</f>
        <v>63.065883787082392</v>
      </c>
      <c r="G6">
        <f>'5'!$W$7</f>
        <v>1.9005184932221337</v>
      </c>
      <c r="H6">
        <v>1.4700038561776831</v>
      </c>
      <c r="I6">
        <v>0.51648784135972658</v>
      </c>
      <c r="J6">
        <f t="shared" si="0"/>
        <v>200</v>
      </c>
      <c r="K6">
        <f t="shared" si="1"/>
        <v>250</v>
      </c>
      <c r="L6">
        <v>2</v>
      </c>
      <c r="M6">
        <v>2.5</v>
      </c>
      <c r="N6">
        <f t="shared" si="2"/>
        <v>20</v>
      </c>
      <c r="O6">
        <f t="shared" si="3"/>
        <v>25</v>
      </c>
    </row>
    <row r="7" spans="1:15" x14ac:dyDescent="0.25">
      <c r="A7">
        <v>25</v>
      </c>
      <c r="B7">
        <v>30</v>
      </c>
      <c r="C7">
        <v>9.6562838210308102E-2</v>
      </c>
      <c r="J7">
        <f t="shared" si="0"/>
        <v>250</v>
      </c>
      <c r="K7">
        <f t="shared" si="1"/>
        <v>300</v>
      </c>
      <c r="L7">
        <v>2.5</v>
      </c>
      <c r="M7">
        <v>3</v>
      </c>
      <c r="N7">
        <f t="shared" si="2"/>
        <v>25</v>
      </c>
      <c r="O7">
        <f t="shared" si="3"/>
        <v>30</v>
      </c>
    </row>
    <row r="8" spans="1:15" x14ac:dyDescent="0.25">
      <c r="A8">
        <v>30</v>
      </c>
      <c r="B8">
        <v>35</v>
      </c>
      <c r="C8">
        <v>0.10095205812895865</v>
      </c>
      <c r="D8">
        <v>571.65570548024698</v>
      </c>
      <c r="E8">
        <v>19.082235356926304</v>
      </c>
      <c r="F8">
        <f>'7'!$U$7</f>
        <v>80.416706782037423</v>
      </c>
      <c r="G8">
        <f>'7'!$W$7</f>
        <v>2.1056337304525887</v>
      </c>
      <c r="H8">
        <v>1.0483538049651902</v>
      </c>
      <c r="I8">
        <v>0.55048075481620828</v>
      </c>
      <c r="J8">
        <f t="shared" si="0"/>
        <v>300</v>
      </c>
      <c r="K8">
        <f t="shared" si="1"/>
        <v>350</v>
      </c>
      <c r="L8">
        <v>3</v>
      </c>
      <c r="M8">
        <v>3.5</v>
      </c>
      <c r="N8">
        <f t="shared" si="2"/>
        <v>30</v>
      </c>
      <c r="O8">
        <f t="shared" si="3"/>
        <v>35</v>
      </c>
    </row>
    <row r="9" spans="1:15" x14ac:dyDescent="0.25">
      <c r="A9">
        <v>35</v>
      </c>
      <c r="B9">
        <v>40</v>
      </c>
      <c r="C9">
        <v>0.133139670865728</v>
      </c>
      <c r="D9">
        <v>455.31448678514158</v>
      </c>
      <c r="E9">
        <v>18.407200394302674</v>
      </c>
      <c r="F9" s="24">
        <f>'8'!$U$7</f>
        <v>101.99674002771974</v>
      </c>
      <c r="G9" s="24">
        <f>'8'!$W$7</f>
        <v>2.4777086824019019</v>
      </c>
      <c r="H9">
        <v>1.0666296401119912</v>
      </c>
      <c r="I9">
        <v>0.5644073537493306</v>
      </c>
      <c r="J9">
        <f t="shared" si="0"/>
        <v>350</v>
      </c>
      <c r="K9">
        <f t="shared" si="1"/>
        <v>400</v>
      </c>
      <c r="L9">
        <v>3.5</v>
      </c>
      <c r="M9">
        <v>4</v>
      </c>
      <c r="N9">
        <f t="shared" si="2"/>
        <v>35</v>
      </c>
      <c r="O9">
        <f t="shared" si="3"/>
        <v>40</v>
      </c>
    </row>
    <row r="10" spans="1:15" x14ac:dyDescent="0.25">
      <c r="A10">
        <v>40</v>
      </c>
      <c r="B10">
        <v>46.5</v>
      </c>
      <c r="C10">
        <v>0.14687005112407009</v>
      </c>
      <c r="D10">
        <v>298.85464499329015</v>
      </c>
      <c r="E10">
        <v>15.530865089216478</v>
      </c>
      <c r="F10" s="24">
        <f>'9'!$U$7</f>
        <v>109.87166409835613</v>
      </c>
      <c r="G10" s="24">
        <f>'9'!$W$7</f>
        <v>2.4448627184648206</v>
      </c>
      <c r="H10">
        <v>0.96295072507185187</v>
      </c>
      <c r="I10">
        <v>0.52953535057852463</v>
      </c>
      <c r="J10">
        <f t="shared" si="0"/>
        <v>400</v>
      </c>
      <c r="K10">
        <f t="shared" si="1"/>
        <v>465</v>
      </c>
      <c r="L10">
        <v>4</v>
      </c>
      <c r="M10">
        <v>4.6500000000000004</v>
      </c>
      <c r="N10">
        <f t="shared" si="2"/>
        <v>40</v>
      </c>
      <c r="O10">
        <f t="shared" si="3"/>
        <v>46.5</v>
      </c>
    </row>
    <row r="11" spans="1:15" x14ac:dyDescent="0.25">
      <c r="A11">
        <v>46.5</v>
      </c>
      <c r="B11">
        <v>52</v>
      </c>
      <c r="C11">
        <v>0.18687436320314479</v>
      </c>
      <c r="F11" s="24"/>
      <c r="G11" s="24"/>
      <c r="J11">
        <f t="shared" si="0"/>
        <v>465</v>
      </c>
      <c r="K11">
        <f t="shared" si="1"/>
        <v>520</v>
      </c>
      <c r="L11">
        <v>4.6500000000000004</v>
      </c>
      <c r="M11">
        <v>5.2</v>
      </c>
      <c r="N11">
        <f t="shared" si="2"/>
        <v>46.5</v>
      </c>
      <c r="O11">
        <f t="shared" si="3"/>
        <v>52</v>
      </c>
    </row>
    <row r="12" spans="1:15" x14ac:dyDescent="0.25">
      <c r="A12">
        <v>52</v>
      </c>
      <c r="B12">
        <v>57</v>
      </c>
      <c r="C12">
        <v>0.16679035690871413</v>
      </c>
      <c r="D12">
        <v>282.27329309457593</v>
      </c>
      <c r="E12">
        <v>13.703320497081565</v>
      </c>
      <c r="F12" s="24">
        <f>'11'!$U$7</f>
        <v>227.54948896857056</v>
      </c>
      <c r="G12" s="24">
        <f>'11'!$W$7</f>
        <v>3.1861516525675952</v>
      </c>
      <c r="J12">
        <f t="shared" si="0"/>
        <v>520</v>
      </c>
      <c r="K12">
        <f t="shared" si="1"/>
        <v>570</v>
      </c>
      <c r="L12">
        <v>5.2</v>
      </c>
      <c r="M12">
        <v>5.7</v>
      </c>
      <c r="N12">
        <f t="shared" si="2"/>
        <v>52</v>
      </c>
      <c r="O12">
        <f t="shared" si="3"/>
        <v>57</v>
      </c>
    </row>
    <row r="13" spans="1:15" x14ac:dyDescent="0.25">
      <c r="A13">
        <v>57</v>
      </c>
      <c r="B13">
        <v>62</v>
      </c>
      <c r="C13">
        <v>9.5831301557199849E-2</v>
      </c>
      <c r="D13">
        <v>382.51410553603785</v>
      </c>
      <c r="E13">
        <v>16.896030485758615</v>
      </c>
      <c r="F13" s="34">
        <f>'12'!$U$7</f>
        <v>994.15296347607682</v>
      </c>
      <c r="G13" s="34">
        <f>'12'!$W$7</f>
        <v>6.9669982712845977</v>
      </c>
      <c r="J13">
        <f t="shared" si="0"/>
        <v>570</v>
      </c>
      <c r="K13">
        <f t="shared" si="1"/>
        <v>620</v>
      </c>
      <c r="L13">
        <v>5.7</v>
      </c>
      <c r="M13">
        <v>6.2</v>
      </c>
      <c r="N13">
        <f t="shared" si="2"/>
        <v>57</v>
      </c>
      <c r="O13">
        <f t="shared" si="3"/>
        <v>62</v>
      </c>
    </row>
    <row r="14" spans="1:15" x14ac:dyDescent="0.25">
      <c r="A14">
        <v>62</v>
      </c>
      <c r="B14">
        <v>67</v>
      </c>
      <c r="C14">
        <v>0.12216662106910205</v>
      </c>
      <c r="D14">
        <v>297.21007802707294</v>
      </c>
      <c r="E14">
        <v>15.367146216892184</v>
      </c>
      <c r="F14" s="24">
        <f>'13'!$U$7</f>
        <v>237.44375235229319</v>
      </c>
      <c r="G14" s="24">
        <f>'13'!$W$7</f>
        <v>3.5258983361546195</v>
      </c>
      <c r="J14">
        <f t="shared" si="0"/>
        <v>620</v>
      </c>
      <c r="K14">
        <f t="shared" si="1"/>
        <v>670</v>
      </c>
      <c r="L14">
        <v>6.2</v>
      </c>
      <c r="M14">
        <v>6.7</v>
      </c>
      <c r="N14">
        <f t="shared" si="2"/>
        <v>62</v>
      </c>
      <c r="O14">
        <f t="shared" si="3"/>
        <v>67</v>
      </c>
    </row>
    <row r="15" spans="1:15" x14ac:dyDescent="0.25">
      <c r="A15">
        <v>67</v>
      </c>
      <c r="B15">
        <v>73.5</v>
      </c>
      <c r="C15">
        <v>0.13280203856429354</v>
      </c>
      <c r="D15">
        <v>321.55785516890404</v>
      </c>
      <c r="E15">
        <v>16.146814213960788</v>
      </c>
      <c r="F15" s="24">
        <f>'14'!$U$7</f>
        <v>125.24294387564363</v>
      </c>
      <c r="G15" s="24">
        <f>'14'!$W$7</f>
        <v>2.6506133665249405</v>
      </c>
      <c r="H15">
        <v>1.9648021020848301</v>
      </c>
      <c r="I15">
        <v>0.59879086411724103</v>
      </c>
      <c r="J15">
        <f t="shared" si="0"/>
        <v>670</v>
      </c>
      <c r="K15">
        <f t="shared" si="1"/>
        <v>735</v>
      </c>
      <c r="L15">
        <v>6.7</v>
      </c>
      <c r="M15">
        <v>7.35</v>
      </c>
      <c r="N15">
        <f t="shared" si="2"/>
        <v>67</v>
      </c>
      <c r="O15">
        <f t="shared" si="3"/>
        <v>73.5</v>
      </c>
    </row>
    <row r="16" spans="1:15" x14ac:dyDescent="0.25">
      <c r="A16">
        <v>73.5</v>
      </c>
      <c r="B16">
        <v>81</v>
      </c>
      <c r="C16">
        <v>0.1170458644973433</v>
      </c>
      <c r="D16">
        <v>282.3112096806783</v>
      </c>
      <c r="E16">
        <v>14.607564641744526</v>
      </c>
      <c r="F16" s="24">
        <f>'15'!$U$7</f>
        <v>184.33976361625079</v>
      </c>
      <c r="G16" s="24">
        <f>'15'!$W$7</f>
        <v>2.9880286712804791</v>
      </c>
      <c r="H16">
        <v>2.7417432315816894</v>
      </c>
      <c r="I16">
        <v>0.60610743075139151</v>
      </c>
      <c r="J16">
        <f t="shared" si="0"/>
        <v>735</v>
      </c>
      <c r="K16">
        <f t="shared" si="1"/>
        <v>810</v>
      </c>
      <c r="L16">
        <v>7.35</v>
      </c>
      <c r="M16">
        <v>8.1</v>
      </c>
      <c r="N16">
        <f t="shared" si="2"/>
        <v>73.5</v>
      </c>
      <c r="O16">
        <f t="shared" si="3"/>
        <v>81</v>
      </c>
    </row>
    <row r="17" spans="1:15" x14ac:dyDescent="0.25">
      <c r="A17">
        <v>81</v>
      </c>
      <c r="B17">
        <v>87</v>
      </c>
      <c r="C17">
        <v>0.11826509225252398</v>
      </c>
      <c r="J17">
        <f t="shared" si="0"/>
        <v>810</v>
      </c>
      <c r="K17">
        <f t="shared" si="1"/>
        <v>870</v>
      </c>
      <c r="L17">
        <v>8.1</v>
      </c>
      <c r="M17">
        <v>8.6999999999999993</v>
      </c>
      <c r="N17">
        <f t="shared" si="2"/>
        <v>81</v>
      </c>
      <c r="O17">
        <f t="shared" si="3"/>
        <v>87</v>
      </c>
    </row>
    <row r="18" spans="1:15" x14ac:dyDescent="0.25">
      <c r="A18">
        <v>87</v>
      </c>
      <c r="B18">
        <v>92.5</v>
      </c>
      <c r="C18">
        <v>0.11505076453432027</v>
      </c>
      <c r="D18">
        <v>221.26771229299879</v>
      </c>
      <c r="E18">
        <v>15.887992314158547</v>
      </c>
      <c r="F18" s="35">
        <f>'17'!$U$7</f>
        <v>295.93500635455598</v>
      </c>
      <c r="G18" s="35">
        <f>'17'!$W$7</f>
        <v>4.2344181326587842</v>
      </c>
      <c r="H18">
        <v>5.3575033685846893</v>
      </c>
      <c r="I18">
        <v>0.73790132420049248</v>
      </c>
      <c r="J18">
        <f t="shared" si="0"/>
        <v>870</v>
      </c>
      <c r="K18">
        <f t="shared" si="1"/>
        <v>925</v>
      </c>
      <c r="L18">
        <v>8.6999999999999993</v>
      </c>
      <c r="M18">
        <v>9.25</v>
      </c>
      <c r="N18">
        <f t="shared" si="2"/>
        <v>87</v>
      </c>
      <c r="O18">
        <f t="shared" si="3"/>
        <v>92.5</v>
      </c>
    </row>
    <row r="19" spans="1:15" x14ac:dyDescent="0.25">
      <c r="A19">
        <v>92.5</v>
      </c>
      <c r="B19">
        <v>100</v>
      </c>
      <c r="C19">
        <v>0.12582430433464403</v>
      </c>
      <c r="D19">
        <v>236.18217398183836</v>
      </c>
      <c r="E19">
        <v>8.1075759562360368</v>
      </c>
      <c r="F19">
        <f>'18'!$U$7</f>
        <v>98.025722922604629</v>
      </c>
      <c r="G19">
        <f>'18'!$W$7</f>
        <v>1.3075372988258573</v>
      </c>
      <c r="H19">
        <v>1.4194763411064353</v>
      </c>
      <c r="I19">
        <v>0.32493533065968627</v>
      </c>
      <c r="J19">
        <f t="shared" si="0"/>
        <v>925</v>
      </c>
      <c r="K19">
        <f t="shared" si="1"/>
        <v>1000</v>
      </c>
      <c r="L19">
        <v>9.25</v>
      </c>
      <c r="M19">
        <v>10</v>
      </c>
      <c r="N19">
        <f t="shared" si="2"/>
        <v>92.5</v>
      </c>
      <c r="O19">
        <f t="shared" si="3"/>
        <v>100</v>
      </c>
    </row>
    <row r="20" spans="1:15" x14ac:dyDescent="0.25">
      <c r="A20">
        <v>100</v>
      </c>
      <c r="B20">
        <v>105</v>
      </c>
      <c r="C20">
        <v>0.18873645650196605</v>
      </c>
      <c r="D20">
        <v>189.47857325646675</v>
      </c>
      <c r="E20">
        <v>13.11504594101512</v>
      </c>
      <c r="F20">
        <f>'19'!$U$7</f>
        <v>41.04230959966695</v>
      </c>
      <c r="G20">
        <f>'19'!$W$7</f>
        <v>1.496920095826171</v>
      </c>
      <c r="J20">
        <f t="shared" si="0"/>
        <v>1000</v>
      </c>
      <c r="K20">
        <f t="shared" si="1"/>
        <v>1050</v>
      </c>
      <c r="L20">
        <v>10</v>
      </c>
      <c r="M20">
        <v>10.5</v>
      </c>
      <c r="N20">
        <f t="shared" si="2"/>
        <v>100</v>
      </c>
      <c r="O20">
        <f t="shared" si="3"/>
        <v>105</v>
      </c>
    </row>
    <row r="21" spans="1:15" x14ac:dyDescent="0.25">
      <c r="A21">
        <v>105</v>
      </c>
      <c r="B21">
        <v>110</v>
      </c>
      <c r="C21">
        <v>0.1419181107030287</v>
      </c>
      <c r="D21">
        <v>154.98642325056483</v>
      </c>
      <c r="E21">
        <v>5.7609551744187213</v>
      </c>
      <c r="F21">
        <f>'20'!$U$7</f>
        <v>21.053740081861338</v>
      </c>
      <c r="G21">
        <f>'20'!$W$7</f>
        <v>0.50412418571928053</v>
      </c>
      <c r="H21">
        <v>0.71775498687366579</v>
      </c>
      <c r="I21">
        <v>0.22461304487081335</v>
      </c>
      <c r="J21">
        <f t="shared" si="0"/>
        <v>1050</v>
      </c>
      <c r="K21">
        <f t="shared" si="1"/>
        <v>1100</v>
      </c>
      <c r="L21">
        <v>10.5</v>
      </c>
      <c r="M21">
        <v>11</v>
      </c>
      <c r="N21">
        <f t="shared" si="2"/>
        <v>105</v>
      </c>
      <c r="O21">
        <f t="shared" si="3"/>
        <v>110</v>
      </c>
    </row>
    <row r="22" spans="1:15" x14ac:dyDescent="0.25">
      <c r="A22">
        <v>110</v>
      </c>
      <c r="B22">
        <v>115</v>
      </c>
      <c r="C22">
        <v>0.13679735413127003</v>
      </c>
      <c r="D22">
        <v>123.18940929556302</v>
      </c>
      <c r="E22">
        <v>7.0933592897714535</v>
      </c>
      <c r="F22">
        <f>'21'!$U$7</f>
        <v>15.670098818382987</v>
      </c>
      <c r="G22">
        <f>'21'!$W$7</f>
        <v>0.58077019265537722</v>
      </c>
      <c r="H22">
        <v>0.77504068085195033</v>
      </c>
      <c r="I22">
        <v>0.29681798298463435</v>
      </c>
      <c r="J22">
        <f t="shared" si="0"/>
        <v>1100</v>
      </c>
      <c r="K22">
        <f t="shared" si="1"/>
        <v>1150</v>
      </c>
      <c r="L22">
        <v>11</v>
      </c>
      <c r="M22">
        <v>11.5</v>
      </c>
      <c r="N22">
        <f t="shared" si="2"/>
        <v>110</v>
      </c>
      <c r="O22">
        <f t="shared" si="3"/>
        <v>115</v>
      </c>
    </row>
    <row r="23" spans="1:15" x14ac:dyDescent="0.25">
      <c r="A23">
        <v>115</v>
      </c>
      <c r="B23">
        <v>120</v>
      </c>
      <c r="C23">
        <v>0.164595746949389</v>
      </c>
      <c r="D23">
        <v>111.18555035641972</v>
      </c>
      <c r="E23">
        <v>7.0047211875690305</v>
      </c>
      <c r="F23">
        <f>'22'!$U$7</f>
        <v>11.798564638668067</v>
      </c>
      <c r="G23">
        <f>'22'!$W$7</f>
        <v>0.52205328231351711</v>
      </c>
      <c r="J23">
        <f t="shared" si="0"/>
        <v>1150</v>
      </c>
      <c r="K23">
        <f t="shared" si="1"/>
        <v>1200</v>
      </c>
      <c r="L23">
        <v>11.5</v>
      </c>
      <c r="M23">
        <v>12</v>
      </c>
      <c r="N23">
        <f t="shared" si="2"/>
        <v>115</v>
      </c>
      <c r="O23">
        <f t="shared" si="3"/>
        <v>120</v>
      </c>
    </row>
    <row r="24" spans="1:15" x14ac:dyDescent="0.25">
      <c r="A24">
        <v>120</v>
      </c>
      <c r="B24">
        <v>125</v>
      </c>
      <c r="C24">
        <v>0.18068955331777362</v>
      </c>
      <c r="D24">
        <v>81.5919119379639</v>
      </c>
      <c r="E24">
        <v>11.358840250090084</v>
      </c>
      <c r="F24">
        <f>'23'!$U$7</f>
        <v>8.4420156796887564</v>
      </c>
      <c r="G24">
        <f>'23'!$W$7</f>
        <v>0.78390577216698298</v>
      </c>
      <c r="J24">
        <f t="shared" si="0"/>
        <v>1200</v>
      </c>
      <c r="K24">
        <f t="shared" si="1"/>
        <v>1250</v>
      </c>
      <c r="L24">
        <v>12</v>
      </c>
      <c r="M24">
        <v>12.5</v>
      </c>
      <c r="N24">
        <f t="shared" si="2"/>
        <v>120</v>
      </c>
      <c r="O24">
        <f t="shared" si="3"/>
        <v>125</v>
      </c>
    </row>
    <row r="25" spans="1:15" x14ac:dyDescent="0.25">
      <c r="A25">
        <v>125</v>
      </c>
      <c r="B25">
        <v>130</v>
      </c>
      <c r="C25">
        <v>0.16313267364317224</v>
      </c>
      <c r="D25">
        <v>93.842559563799924</v>
      </c>
      <c r="E25">
        <v>11.207131972718759</v>
      </c>
      <c r="F25">
        <f>'24'!$U$7</f>
        <v>9.4027013375885904</v>
      </c>
      <c r="G25">
        <f>'24'!$W$7</f>
        <v>0.78529775536273705</v>
      </c>
      <c r="H25">
        <v>1.3360676045932505</v>
      </c>
      <c r="I25">
        <v>0.49330852998849101</v>
      </c>
      <c r="J25">
        <f t="shared" si="0"/>
        <v>1250</v>
      </c>
      <c r="K25">
        <f t="shared" si="1"/>
        <v>1300</v>
      </c>
      <c r="L25">
        <v>12.5</v>
      </c>
      <c r="M25">
        <v>13</v>
      </c>
      <c r="N25">
        <f t="shared" si="2"/>
        <v>125</v>
      </c>
      <c r="O25">
        <f t="shared" si="3"/>
        <v>130</v>
      </c>
    </row>
    <row r="26" spans="1:15" x14ac:dyDescent="0.25">
      <c r="A26">
        <v>130</v>
      </c>
      <c r="B26">
        <v>138</v>
      </c>
      <c r="C26">
        <v>0.16276690531661789</v>
      </c>
      <c r="D26">
        <v>98.768112316542215</v>
      </c>
      <c r="E26">
        <v>6.5578082309955548</v>
      </c>
      <c r="F26">
        <f>'25'!$U$7</f>
        <v>10.869927794466514</v>
      </c>
      <c r="G26">
        <f>'25'!$W$7</f>
        <v>0.48694800848423175</v>
      </c>
      <c r="J26">
        <f t="shared" si="0"/>
        <v>1300</v>
      </c>
      <c r="K26">
        <f t="shared" si="1"/>
        <v>1380</v>
      </c>
      <c r="L26">
        <v>13</v>
      </c>
      <c r="M26">
        <v>13.8</v>
      </c>
      <c r="N26">
        <f t="shared" si="2"/>
        <v>130</v>
      </c>
      <c r="O26">
        <f t="shared" si="3"/>
        <v>138</v>
      </c>
    </row>
    <row r="27" spans="1:15" x14ac:dyDescent="0.25">
      <c r="A27">
        <v>138</v>
      </c>
      <c r="B27">
        <v>144</v>
      </c>
      <c r="C27">
        <v>0.2005629657272186</v>
      </c>
      <c r="D27">
        <v>63.992945785916021</v>
      </c>
      <c r="E27">
        <v>10.23791101404794</v>
      </c>
      <c r="F27">
        <f>'26'!$U$7</f>
        <v>10.358445893494798</v>
      </c>
      <c r="G27">
        <f>'26'!$W$7</f>
        <v>0.7979585954916999</v>
      </c>
      <c r="J27">
        <f t="shared" si="0"/>
        <v>1380</v>
      </c>
      <c r="K27">
        <f t="shared" si="1"/>
        <v>1440</v>
      </c>
      <c r="L27">
        <v>13.8</v>
      </c>
      <c r="M27">
        <v>14.4</v>
      </c>
      <c r="N27">
        <f t="shared" si="2"/>
        <v>138</v>
      </c>
      <c r="O27">
        <f t="shared" si="3"/>
        <v>144</v>
      </c>
    </row>
    <row r="28" spans="1:15" x14ac:dyDescent="0.25">
      <c r="A28">
        <v>144</v>
      </c>
      <c r="B28">
        <v>152</v>
      </c>
      <c r="C28">
        <v>0.14402127858071559</v>
      </c>
      <c r="D28">
        <v>81.921820138295303</v>
      </c>
      <c r="E28">
        <v>10.749402475889024</v>
      </c>
      <c r="F28">
        <f>'27'!$U$7</f>
        <v>9.9548034148530995</v>
      </c>
      <c r="G28">
        <f>'27'!$W$7</f>
        <v>0.81580520096368636</v>
      </c>
      <c r="H28">
        <v>1.7815503756565987</v>
      </c>
      <c r="I28">
        <v>0.47531201627393183</v>
      </c>
      <c r="J28">
        <f t="shared" si="0"/>
        <v>1440</v>
      </c>
      <c r="K28">
        <f t="shared" si="1"/>
        <v>1520</v>
      </c>
      <c r="L28">
        <v>14.4</v>
      </c>
      <c r="M28">
        <v>15.2</v>
      </c>
      <c r="N28">
        <f t="shared" si="2"/>
        <v>144</v>
      </c>
      <c r="O28">
        <f t="shared" si="3"/>
        <v>152</v>
      </c>
    </row>
    <row r="29" spans="1:15" x14ac:dyDescent="0.25">
      <c r="A29">
        <v>152</v>
      </c>
      <c r="B29">
        <v>162</v>
      </c>
      <c r="C29">
        <v>0.164595746949389</v>
      </c>
      <c r="D29">
        <v>38.543010206663695</v>
      </c>
      <c r="E29">
        <v>9.965514645306774</v>
      </c>
      <c r="F29">
        <f>'28'!$U$7</f>
        <v>5.4243056911421741</v>
      </c>
      <c r="G29">
        <f>'28'!$W$7</f>
        <v>0.63925364153925057</v>
      </c>
      <c r="J29">
        <f t="shared" si="0"/>
        <v>1520</v>
      </c>
      <c r="K29">
        <f t="shared" si="1"/>
        <v>1620</v>
      </c>
      <c r="L29">
        <v>15.2</v>
      </c>
      <c r="M29">
        <v>16.2</v>
      </c>
      <c r="N29">
        <f t="shared" si="2"/>
        <v>152</v>
      </c>
      <c r="O29">
        <f t="shared" si="3"/>
        <v>162</v>
      </c>
    </row>
    <row r="30" spans="1:15" x14ac:dyDescent="0.25">
      <c r="A30">
        <v>162</v>
      </c>
      <c r="B30">
        <v>170</v>
      </c>
      <c r="C30">
        <v>0.21580331266697653</v>
      </c>
      <c r="D30">
        <v>57.325098965451545</v>
      </c>
      <c r="E30">
        <v>10.303309341783397</v>
      </c>
      <c r="F30">
        <f>'29'!$U$7</f>
        <v>4.0694556110277418</v>
      </c>
      <c r="G30">
        <f>'29'!$W$7</f>
        <v>0.59485811297764446</v>
      </c>
      <c r="J30">
        <f t="shared" si="0"/>
        <v>1620</v>
      </c>
      <c r="K30">
        <f t="shared" si="1"/>
        <v>1700</v>
      </c>
      <c r="L30">
        <v>16.2</v>
      </c>
      <c r="M30">
        <v>17</v>
      </c>
      <c r="N30">
        <f t="shared" si="2"/>
        <v>162</v>
      </c>
      <c r="O30">
        <f t="shared" si="3"/>
        <v>170</v>
      </c>
    </row>
    <row r="31" spans="1:15" x14ac:dyDescent="0.25">
      <c r="A31">
        <v>170</v>
      </c>
      <c r="B31">
        <v>175</v>
      </c>
      <c r="C31">
        <v>0.2004410429517004</v>
      </c>
      <c r="D31">
        <v>30.804163749883017</v>
      </c>
      <c r="E31">
        <v>5.4267851626892813</v>
      </c>
      <c r="F31">
        <f>'30'!$U$7</f>
        <v>2.5579405983769625</v>
      </c>
      <c r="G31">
        <f>'30'!$W$7</f>
        <v>0.29823358035136516</v>
      </c>
      <c r="J31">
        <f t="shared" si="0"/>
        <v>1700</v>
      </c>
      <c r="K31">
        <f t="shared" si="1"/>
        <v>1750</v>
      </c>
      <c r="L31">
        <v>17</v>
      </c>
      <c r="M31">
        <v>17.5</v>
      </c>
      <c r="N31">
        <f t="shared" si="2"/>
        <v>170</v>
      </c>
      <c r="O31">
        <f t="shared" si="3"/>
        <v>175</v>
      </c>
    </row>
    <row r="32" spans="1:15" x14ac:dyDescent="0.25">
      <c r="A32">
        <v>175</v>
      </c>
      <c r="B32">
        <v>182</v>
      </c>
      <c r="C32">
        <v>0.17974900619234876</v>
      </c>
      <c r="D32">
        <v>33.156098628909064</v>
      </c>
      <c r="E32">
        <v>10.49389703083531</v>
      </c>
      <c r="F32">
        <f>'31'!$U$7</f>
        <v>3.2997653473084556</v>
      </c>
      <c r="G32">
        <f>'31'!$W$7</f>
        <v>0.58822347564861988</v>
      </c>
      <c r="J32">
        <f t="shared" si="0"/>
        <v>1750</v>
      </c>
      <c r="K32">
        <f t="shared" si="1"/>
        <v>1820</v>
      </c>
      <c r="L32">
        <v>17.5</v>
      </c>
      <c r="M32">
        <v>18.2</v>
      </c>
      <c r="N32">
        <f t="shared" si="2"/>
        <v>175</v>
      </c>
      <c r="O32">
        <f t="shared" si="3"/>
        <v>182</v>
      </c>
    </row>
    <row r="33" spans="1:15" x14ac:dyDescent="0.25">
      <c r="A33">
        <v>182</v>
      </c>
      <c r="B33">
        <v>186</v>
      </c>
      <c r="C33">
        <v>0.26975414083371935</v>
      </c>
      <c r="D33">
        <v>25.319191821088424</v>
      </c>
      <c r="E33">
        <v>9.2748984529597625</v>
      </c>
      <c r="F33">
        <f>'32'!$U$7</f>
        <v>4.9555130082216463</v>
      </c>
      <c r="G33">
        <f>'32'!$W$7</f>
        <v>0.61373336758145047</v>
      </c>
      <c r="J33">
        <f t="shared" si="0"/>
        <v>1820</v>
      </c>
      <c r="K33">
        <f t="shared" si="1"/>
        <v>1860</v>
      </c>
      <c r="L33">
        <v>18.2</v>
      </c>
      <c r="M33">
        <v>18.600000000000001</v>
      </c>
      <c r="N33">
        <f t="shared" si="2"/>
        <v>182</v>
      </c>
      <c r="O33">
        <f t="shared" si="3"/>
        <v>186</v>
      </c>
    </row>
    <row r="34" spans="1:15" x14ac:dyDescent="0.25">
      <c r="A34">
        <v>186</v>
      </c>
      <c r="B34">
        <v>195</v>
      </c>
      <c r="C34">
        <v>0.14549451211822559</v>
      </c>
      <c r="J34">
        <f t="shared" si="0"/>
        <v>1860</v>
      </c>
      <c r="K34">
        <f t="shared" si="1"/>
        <v>1950</v>
      </c>
      <c r="L34">
        <v>18.600000000000001</v>
      </c>
      <c r="M34">
        <v>19.5</v>
      </c>
      <c r="N34">
        <f t="shared" si="2"/>
        <v>186</v>
      </c>
      <c r="O34">
        <f t="shared" si="3"/>
        <v>195</v>
      </c>
    </row>
    <row r="35" spans="1:15" x14ac:dyDescent="0.25">
      <c r="A35">
        <v>195</v>
      </c>
      <c r="B35">
        <v>200</v>
      </c>
      <c r="C35">
        <v>0.21580331266697664</v>
      </c>
      <c r="J35">
        <f t="shared" si="0"/>
        <v>1950</v>
      </c>
      <c r="K35">
        <f t="shared" si="1"/>
        <v>2000</v>
      </c>
      <c r="L35">
        <v>19.5</v>
      </c>
      <c r="M35">
        <v>20</v>
      </c>
      <c r="N35">
        <f t="shared" si="2"/>
        <v>195</v>
      </c>
      <c r="O35">
        <f t="shared" si="3"/>
        <v>200</v>
      </c>
    </row>
    <row r="36" spans="1:15" x14ac:dyDescent="0.25">
      <c r="A36">
        <v>200</v>
      </c>
      <c r="B36">
        <v>205</v>
      </c>
      <c r="C36">
        <v>0.23336019234157829</v>
      </c>
      <c r="J36">
        <f t="shared" si="0"/>
        <v>2000</v>
      </c>
      <c r="K36">
        <f t="shared" si="1"/>
        <v>2050</v>
      </c>
      <c r="L36">
        <v>20</v>
      </c>
      <c r="M36">
        <v>20.5</v>
      </c>
      <c r="N36">
        <f t="shared" si="2"/>
        <v>200</v>
      </c>
      <c r="O36">
        <f t="shared" si="3"/>
        <v>205</v>
      </c>
    </row>
    <row r="37" spans="1:15" x14ac:dyDescent="0.25">
      <c r="A37">
        <v>205</v>
      </c>
      <c r="B37">
        <v>210</v>
      </c>
      <c r="C37">
        <v>0.2450647787913125</v>
      </c>
      <c r="D37">
        <v>34.439249826058372</v>
      </c>
      <c r="E37">
        <v>5.1109790723835919</v>
      </c>
      <c r="F37">
        <f>'36'!$U$7</f>
        <v>2.5179799179634434</v>
      </c>
      <c r="G37">
        <f>'36'!$W$7</f>
        <v>0.278245306075805</v>
      </c>
      <c r="H37">
        <v>0.83506782747153774</v>
      </c>
      <c r="I37">
        <v>0.24603155686596587</v>
      </c>
      <c r="J37">
        <f t="shared" si="0"/>
        <v>2050</v>
      </c>
      <c r="K37">
        <f t="shared" si="1"/>
        <v>2100</v>
      </c>
      <c r="L37">
        <v>20.5</v>
      </c>
      <c r="M37">
        <v>21</v>
      </c>
      <c r="N37">
        <f t="shared" si="2"/>
        <v>205</v>
      </c>
      <c r="O37">
        <f t="shared" si="3"/>
        <v>210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E629-F144-4727-A0FB-FBADAAC83CA3}">
  <dimension ref="A1:H37"/>
  <sheetViews>
    <sheetView workbookViewId="0">
      <selection activeCell="B37" sqref="A2:B37"/>
    </sheetView>
  </sheetViews>
  <sheetFormatPr baseColWidth="10" defaultRowHeight="15" x14ac:dyDescent="0.25"/>
  <sheetData>
    <row r="1" spans="1:8" ht="30" x14ac:dyDescent="0.25">
      <c r="C1" s="36" t="s">
        <v>426</v>
      </c>
    </row>
    <row r="2" spans="1:8" x14ac:dyDescent="0.25">
      <c r="A2" s="36">
        <v>0</v>
      </c>
      <c r="B2" s="36">
        <v>0.5</v>
      </c>
      <c r="C2">
        <f>PI()*5.9*5.9/4*(B2-A2)</f>
        <v>13.66985503393259</v>
      </c>
      <c r="D2" s="36">
        <v>10.6</v>
      </c>
      <c r="E2" s="36">
        <v>18.29</v>
      </c>
      <c r="F2" s="36">
        <v>12.24</v>
      </c>
      <c r="G2">
        <f>F2-D2</f>
        <v>1.6400000000000006</v>
      </c>
      <c r="H2">
        <f>G2/C2</f>
        <v>0.11997201110977691</v>
      </c>
    </row>
    <row r="3" spans="1:8" x14ac:dyDescent="0.25">
      <c r="A3" s="36">
        <v>0.5</v>
      </c>
      <c r="B3" s="36">
        <v>1</v>
      </c>
      <c r="C3">
        <f t="shared" ref="C3:C37" si="0">PI()*5.9*5.9/4*(B3-A3)</f>
        <v>13.66985503393259</v>
      </c>
      <c r="D3" s="36">
        <v>10.61</v>
      </c>
      <c r="E3" s="36">
        <v>19.05</v>
      </c>
      <c r="F3" s="36">
        <v>12.34</v>
      </c>
      <c r="G3">
        <f t="shared" ref="G3:G37" si="1">F3-D3</f>
        <v>1.7300000000000004</v>
      </c>
      <c r="H3">
        <f t="shared" ref="H3:H37" si="2">G3/C3</f>
        <v>0.12655584098775247</v>
      </c>
    </row>
    <row r="4" spans="1:8" x14ac:dyDescent="0.25">
      <c r="A4" s="36">
        <v>1</v>
      </c>
      <c r="B4" s="36">
        <v>1.5</v>
      </c>
      <c r="C4">
        <f t="shared" si="0"/>
        <v>13.66985503393259</v>
      </c>
      <c r="D4" s="36">
        <v>10.62</v>
      </c>
      <c r="E4" s="36">
        <v>16.55</v>
      </c>
      <c r="F4" s="36">
        <v>11.91</v>
      </c>
      <c r="G4">
        <f t="shared" si="1"/>
        <v>1.2900000000000009</v>
      </c>
      <c r="H4">
        <f t="shared" si="2"/>
        <v>9.4368228250983094E-2</v>
      </c>
    </row>
    <row r="5" spans="1:8" x14ac:dyDescent="0.25">
      <c r="A5" s="36">
        <v>1.5</v>
      </c>
      <c r="B5" s="36">
        <v>2</v>
      </c>
      <c r="C5">
        <f t="shared" si="0"/>
        <v>13.66985503393259</v>
      </c>
      <c r="D5" s="36">
        <v>10.61</v>
      </c>
      <c r="E5" s="36">
        <v>15.31</v>
      </c>
      <c r="F5" s="36">
        <v>11.6</v>
      </c>
      <c r="G5">
        <f t="shared" si="1"/>
        <v>0.99000000000000021</v>
      </c>
      <c r="H5">
        <f t="shared" si="2"/>
        <v>7.2422128657731177E-2</v>
      </c>
    </row>
    <row r="6" spans="1:8" x14ac:dyDescent="0.25">
      <c r="A6" s="36">
        <v>2</v>
      </c>
      <c r="B6" s="36">
        <v>2.5</v>
      </c>
      <c r="C6">
        <f t="shared" si="0"/>
        <v>13.66985503393259</v>
      </c>
      <c r="D6" s="36">
        <v>10.87</v>
      </c>
      <c r="E6" s="36">
        <v>17.41</v>
      </c>
      <c r="F6" s="36">
        <v>12.52</v>
      </c>
      <c r="G6">
        <f t="shared" si="1"/>
        <v>1.6500000000000004</v>
      </c>
      <c r="H6">
        <f t="shared" si="2"/>
        <v>0.12070354776288529</v>
      </c>
    </row>
    <row r="7" spans="1:8" x14ac:dyDescent="0.25">
      <c r="A7" s="36">
        <v>2.5</v>
      </c>
      <c r="B7" s="36">
        <v>3</v>
      </c>
      <c r="C7">
        <f t="shared" si="0"/>
        <v>13.66985503393259</v>
      </c>
      <c r="D7" s="36">
        <v>10.63</v>
      </c>
      <c r="E7" s="36">
        <v>16.760000000000002</v>
      </c>
      <c r="F7" s="36">
        <v>11.95</v>
      </c>
      <c r="G7">
        <f t="shared" si="1"/>
        <v>1.3199999999999985</v>
      </c>
      <c r="H7">
        <f t="shared" si="2"/>
        <v>9.6562838210308102E-2</v>
      </c>
    </row>
    <row r="8" spans="1:8" x14ac:dyDescent="0.25">
      <c r="A8" s="36">
        <v>3</v>
      </c>
      <c r="B8" s="36">
        <v>3.5</v>
      </c>
      <c r="C8">
        <f t="shared" si="0"/>
        <v>13.66985503393259</v>
      </c>
      <c r="D8" s="36">
        <v>10.6</v>
      </c>
      <c r="E8" s="36">
        <v>16.34</v>
      </c>
      <c r="F8" s="36">
        <v>11.98</v>
      </c>
      <c r="G8">
        <f t="shared" si="1"/>
        <v>1.3800000000000008</v>
      </c>
      <c r="H8">
        <f t="shared" si="2"/>
        <v>0.10095205812895865</v>
      </c>
    </row>
    <row r="9" spans="1:8" x14ac:dyDescent="0.25">
      <c r="A9" s="36">
        <v>3.5</v>
      </c>
      <c r="B9" s="36">
        <v>4</v>
      </c>
      <c r="C9">
        <f t="shared" si="0"/>
        <v>13.66985503393259</v>
      </c>
      <c r="D9" s="36">
        <v>10.6</v>
      </c>
      <c r="E9" s="36">
        <v>17.54</v>
      </c>
      <c r="F9" s="36">
        <v>12.42</v>
      </c>
      <c r="G9">
        <f t="shared" si="1"/>
        <v>1.8200000000000003</v>
      </c>
      <c r="H9">
        <f t="shared" si="2"/>
        <v>0.133139670865728</v>
      </c>
    </row>
    <row r="10" spans="1:8" x14ac:dyDescent="0.25">
      <c r="A10" s="36">
        <v>4</v>
      </c>
      <c r="B10" s="36">
        <v>4.6500000000000004</v>
      </c>
      <c r="C10">
        <f t="shared" si="0"/>
        <v>17.770811544112377</v>
      </c>
      <c r="D10" s="36">
        <v>10.56</v>
      </c>
      <c r="E10" s="36">
        <v>18.71</v>
      </c>
      <c r="F10" s="36">
        <v>13.17</v>
      </c>
      <c r="G10">
        <f t="shared" si="1"/>
        <v>2.6099999999999994</v>
      </c>
      <c r="H10">
        <f t="shared" si="2"/>
        <v>0.14687005112407009</v>
      </c>
    </row>
    <row r="11" spans="1:8" x14ac:dyDescent="0.25">
      <c r="A11" s="36">
        <v>4.6500000000000004</v>
      </c>
      <c r="B11" s="36">
        <v>5.2</v>
      </c>
      <c r="C11">
        <f t="shared" si="0"/>
        <v>15.036840537325844</v>
      </c>
      <c r="D11" s="36">
        <v>10.57</v>
      </c>
      <c r="E11" s="36">
        <v>18.16</v>
      </c>
      <c r="F11" s="36">
        <v>13.38</v>
      </c>
      <c r="G11">
        <f t="shared" si="1"/>
        <v>2.8100000000000005</v>
      </c>
      <c r="H11">
        <f t="shared" si="2"/>
        <v>0.18687436320314479</v>
      </c>
    </row>
    <row r="12" spans="1:8" x14ac:dyDescent="0.25">
      <c r="A12" s="36">
        <v>5.2</v>
      </c>
      <c r="B12" s="36">
        <v>5.7</v>
      </c>
      <c r="C12">
        <f t="shared" si="0"/>
        <v>13.66985503393259</v>
      </c>
      <c r="D12" s="36">
        <v>10.63</v>
      </c>
      <c r="E12" s="36">
        <v>18.190000000000001</v>
      </c>
      <c r="F12" s="36">
        <v>12.91</v>
      </c>
      <c r="G12">
        <f t="shared" si="1"/>
        <v>2.2799999999999994</v>
      </c>
      <c r="H12">
        <f t="shared" si="2"/>
        <v>0.16679035690871413</v>
      </c>
    </row>
    <row r="13" spans="1:8" x14ac:dyDescent="0.25">
      <c r="A13" s="36">
        <v>5.7</v>
      </c>
      <c r="B13" s="36">
        <v>6.2</v>
      </c>
      <c r="C13">
        <f t="shared" si="0"/>
        <v>13.66985503393259</v>
      </c>
      <c r="D13" s="36">
        <v>10.6</v>
      </c>
      <c r="E13" s="36">
        <v>16.079999999999998</v>
      </c>
      <c r="F13" s="36">
        <v>11.91</v>
      </c>
      <c r="G13">
        <f t="shared" si="1"/>
        <v>1.3100000000000005</v>
      </c>
      <c r="H13">
        <f t="shared" si="2"/>
        <v>9.5831301557199849E-2</v>
      </c>
    </row>
    <row r="14" spans="1:8" x14ac:dyDescent="0.25">
      <c r="A14" s="36">
        <v>6.2</v>
      </c>
      <c r="B14" s="36">
        <v>6.7</v>
      </c>
      <c r="C14">
        <f t="shared" si="0"/>
        <v>13.66985503393259</v>
      </c>
      <c r="D14" s="36">
        <v>10.61</v>
      </c>
      <c r="E14" s="36">
        <v>17.12</v>
      </c>
      <c r="F14" s="36">
        <v>12.28</v>
      </c>
      <c r="G14">
        <f t="shared" si="1"/>
        <v>1.67</v>
      </c>
      <c r="H14">
        <f t="shared" si="2"/>
        <v>0.12216662106910205</v>
      </c>
    </row>
    <row r="15" spans="1:8" x14ac:dyDescent="0.25">
      <c r="A15" s="36">
        <v>6.7</v>
      </c>
      <c r="B15" s="36">
        <v>7.35</v>
      </c>
      <c r="C15">
        <f t="shared" si="0"/>
        <v>17.770811544112352</v>
      </c>
      <c r="D15" s="36">
        <v>10.6</v>
      </c>
      <c r="E15" s="36">
        <v>18.670000000000002</v>
      </c>
      <c r="F15" s="36">
        <v>12.96</v>
      </c>
      <c r="G15">
        <f t="shared" si="1"/>
        <v>2.3600000000000012</v>
      </c>
      <c r="H15">
        <f t="shared" si="2"/>
        <v>0.13280203856429354</v>
      </c>
    </row>
    <row r="16" spans="1:8" x14ac:dyDescent="0.25">
      <c r="A16" s="36">
        <v>7.35</v>
      </c>
      <c r="B16" s="36">
        <v>8.1</v>
      </c>
      <c r="C16">
        <f t="shared" si="0"/>
        <v>20.504782550898884</v>
      </c>
      <c r="D16" s="36">
        <v>10.56</v>
      </c>
      <c r="E16" s="36">
        <v>19.61</v>
      </c>
      <c r="F16" s="36">
        <v>12.96</v>
      </c>
      <c r="G16">
        <f t="shared" si="1"/>
        <v>2.4000000000000004</v>
      </c>
      <c r="H16">
        <f t="shared" si="2"/>
        <v>0.1170458644973433</v>
      </c>
    </row>
    <row r="17" spans="1:8" x14ac:dyDescent="0.25">
      <c r="A17" s="36">
        <v>8.1</v>
      </c>
      <c r="B17" s="36">
        <v>8.6999999999999993</v>
      </c>
      <c r="C17">
        <f t="shared" si="0"/>
        <v>16.4038260407191</v>
      </c>
      <c r="D17" s="36">
        <v>10.6</v>
      </c>
      <c r="E17" s="36">
        <v>18.309999999999999</v>
      </c>
      <c r="F17" s="36">
        <v>12.54</v>
      </c>
      <c r="G17">
        <f t="shared" si="1"/>
        <v>1.9399999999999995</v>
      </c>
      <c r="H17">
        <f t="shared" si="2"/>
        <v>0.11826509225252398</v>
      </c>
    </row>
    <row r="18" spans="1:8" x14ac:dyDescent="0.25">
      <c r="A18" s="36">
        <v>8.6999999999999993</v>
      </c>
      <c r="B18" s="36">
        <v>9.25</v>
      </c>
      <c r="C18">
        <f t="shared" si="0"/>
        <v>15.036840537325869</v>
      </c>
      <c r="D18" s="36">
        <v>10.62</v>
      </c>
      <c r="E18" s="36">
        <v>17.54</v>
      </c>
      <c r="F18" s="36">
        <v>12.35</v>
      </c>
      <c r="G18">
        <f t="shared" si="1"/>
        <v>1.7300000000000004</v>
      </c>
      <c r="H18">
        <f t="shared" si="2"/>
        <v>0.11505076453432027</v>
      </c>
    </row>
    <row r="19" spans="1:8" x14ac:dyDescent="0.25">
      <c r="A19" s="36">
        <v>9.25</v>
      </c>
      <c r="B19" s="36">
        <v>10</v>
      </c>
      <c r="C19">
        <f t="shared" si="0"/>
        <v>20.504782550898884</v>
      </c>
      <c r="D19" s="36">
        <v>10.64</v>
      </c>
      <c r="E19" s="36">
        <v>19.97</v>
      </c>
      <c r="F19" s="36">
        <v>13.22</v>
      </c>
      <c r="G19">
        <f t="shared" si="1"/>
        <v>2.58</v>
      </c>
      <c r="H19">
        <f t="shared" si="2"/>
        <v>0.12582430433464403</v>
      </c>
    </row>
    <row r="20" spans="1:8" x14ac:dyDescent="0.25">
      <c r="A20" s="36">
        <v>10</v>
      </c>
      <c r="B20" s="36">
        <v>10.5</v>
      </c>
      <c r="C20">
        <f t="shared" si="0"/>
        <v>13.66985503393259</v>
      </c>
      <c r="D20" s="36">
        <v>10.58</v>
      </c>
      <c r="E20" s="36">
        <v>19.37</v>
      </c>
      <c r="F20" s="36">
        <v>13.16</v>
      </c>
      <c r="G20">
        <f t="shared" si="1"/>
        <v>2.58</v>
      </c>
      <c r="H20">
        <f t="shared" si="2"/>
        <v>0.18873645650196605</v>
      </c>
    </row>
    <row r="21" spans="1:8" x14ac:dyDescent="0.25">
      <c r="A21" s="36">
        <v>10.5</v>
      </c>
      <c r="B21" s="36">
        <v>11</v>
      </c>
      <c r="C21">
        <f t="shared" si="0"/>
        <v>13.66985503393259</v>
      </c>
      <c r="D21" s="36">
        <v>10.56</v>
      </c>
      <c r="E21" s="36">
        <v>17.09</v>
      </c>
      <c r="F21" s="36">
        <v>12.5</v>
      </c>
      <c r="G21">
        <f t="shared" si="1"/>
        <v>1.9399999999999995</v>
      </c>
      <c r="H21">
        <f t="shared" si="2"/>
        <v>0.1419181107030287</v>
      </c>
    </row>
    <row r="22" spans="1:8" x14ac:dyDescent="0.25">
      <c r="A22" s="36">
        <v>11</v>
      </c>
      <c r="B22" s="36">
        <v>11.5</v>
      </c>
      <c r="C22">
        <f t="shared" si="0"/>
        <v>13.66985503393259</v>
      </c>
      <c r="D22" s="36">
        <v>10.61</v>
      </c>
      <c r="E22" s="36">
        <v>16.68</v>
      </c>
      <c r="F22" s="36">
        <v>12.48</v>
      </c>
      <c r="G22">
        <f t="shared" si="1"/>
        <v>1.870000000000001</v>
      </c>
      <c r="H22">
        <f t="shared" si="2"/>
        <v>0.13679735413127003</v>
      </c>
    </row>
    <row r="23" spans="1:8" x14ac:dyDescent="0.25">
      <c r="A23" s="36">
        <v>11.5</v>
      </c>
      <c r="B23" s="36">
        <v>12</v>
      </c>
      <c r="C23">
        <f t="shared" si="0"/>
        <v>13.66985503393259</v>
      </c>
      <c r="D23" s="36">
        <v>10.59</v>
      </c>
      <c r="E23" s="36">
        <v>17.8</v>
      </c>
      <c r="F23" s="36">
        <v>12.84</v>
      </c>
      <c r="G23">
        <f t="shared" si="1"/>
        <v>2.25</v>
      </c>
      <c r="H23">
        <f t="shared" si="2"/>
        <v>0.164595746949389</v>
      </c>
    </row>
    <row r="24" spans="1:8" x14ac:dyDescent="0.25">
      <c r="A24" s="36">
        <v>12</v>
      </c>
      <c r="B24" s="36">
        <v>12.5</v>
      </c>
      <c r="C24">
        <f t="shared" si="0"/>
        <v>13.66985503393259</v>
      </c>
      <c r="D24" s="36">
        <v>10.63</v>
      </c>
      <c r="E24" s="36">
        <v>17.649999999999999</v>
      </c>
      <c r="F24" s="36">
        <v>13.1</v>
      </c>
      <c r="G24">
        <f t="shared" si="1"/>
        <v>2.4699999999999989</v>
      </c>
      <c r="H24">
        <f t="shared" si="2"/>
        <v>0.18068955331777362</v>
      </c>
    </row>
    <row r="25" spans="1:8" x14ac:dyDescent="0.25">
      <c r="A25" s="36">
        <v>12.5</v>
      </c>
      <c r="B25" s="36">
        <v>13</v>
      </c>
      <c r="C25">
        <f t="shared" si="0"/>
        <v>13.66985503393259</v>
      </c>
      <c r="D25" s="36">
        <v>10.61</v>
      </c>
      <c r="E25" s="36">
        <v>17.43</v>
      </c>
      <c r="F25" s="36">
        <v>12.84</v>
      </c>
      <c r="G25">
        <f t="shared" si="1"/>
        <v>2.2300000000000004</v>
      </c>
      <c r="H25">
        <f t="shared" si="2"/>
        <v>0.16313267364317224</v>
      </c>
    </row>
    <row r="26" spans="1:8" x14ac:dyDescent="0.25">
      <c r="A26" s="36">
        <v>13</v>
      </c>
      <c r="B26" s="36">
        <v>13.8</v>
      </c>
      <c r="C26">
        <f t="shared" si="0"/>
        <v>21.871768054292165</v>
      </c>
      <c r="D26" s="36">
        <v>10.57</v>
      </c>
      <c r="E26" s="36">
        <v>22.4</v>
      </c>
      <c r="F26" s="36">
        <v>14.13</v>
      </c>
      <c r="G26">
        <f t="shared" si="1"/>
        <v>3.5600000000000005</v>
      </c>
      <c r="H26">
        <f t="shared" si="2"/>
        <v>0.16276690531661789</v>
      </c>
    </row>
    <row r="27" spans="1:8" x14ac:dyDescent="0.25">
      <c r="A27" s="36">
        <v>13.8</v>
      </c>
      <c r="B27" s="36">
        <v>14.4</v>
      </c>
      <c r="C27">
        <f t="shared" si="0"/>
        <v>16.4038260407191</v>
      </c>
      <c r="D27" s="36">
        <v>10.59</v>
      </c>
      <c r="E27" s="36">
        <v>19.96</v>
      </c>
      <c r="F27" s="36">
        <v>13.88</v>
      </c>
      <c r="G27">
        <f t="shared" si="1"/>
        <v>3.2900000000000009</v>
      </c>
      <c r="H27">
        <f t="shared" si="2"/>
        <v>0.2005629657272186</v>
      </c>
    </row>
    <row r="28" spans="1:8" x14ac:dyDescent="0.25">
      <c r="A28" s="36">
        <v>14.4</v>
      </c>
      <c r="B28" s="36">
        <v>15.2</v>
      </c>
      <c r="C28">
        <f t="shared" si="0"/>
        <v>21.871768054292115</v>
      </c>
      <c r="D28" s="36">
        <v>10.61</v>
      </c>
      <c r="E28" s="36">
        <v>21.71</v>
      </c>
      <c r="F28" s="36">
        <v>13.76</v>
      </c>
      <c r="G28">
        <f t="shared" si="1"/>
        <v>3.1500000000000004</v>
      </c>
      <c r="H28">
        <f t="shared" si="2"/>
        <v>0.14402127858071559</v>
      </c>
    </row>
    <row r="29" spans="1:8" x14ac:dyDescent="0.25">
      <c r="A29" s="36">
        <v>15.2</v>
      </c>
      <c r="B29" s="36">
        <v>16.2</v>
      </c>
      <c r="C29">
        <f t="shared" si="0"/>
        <v>27.33971006786518</v>
      </c>
      <c r="D29" s="36">
        <v>10.69</v>
      </c>
      <c r="E29" s="36">
        <v>23.91</v>
      </c>
      <c r="F29" s="36">
        <v>15.19</v>
      </c>
      <c r="G29">
        <f t="shared" si="1"/>
        <v>4.5</v>
      </c>
      <c r="H29">
        <f t="shared" si="2"/>
        <v>0.164595746949389</v>
      </c>
    </row>
    <row r="30" spans="1:8" x14ac:dyDescent="0.25">
      <c r="A30" s="36">
        <v>16.2</v>
      </c>
      <c r="B30" s="36">
        <v>17</v>
      </c>
      <c r="C30">
        <f t="shared" si="0"/>
        <v>21.871768054292165</v>
      </c>
      <c r="D30" s="36">
        <v>10.61</v>
      </c>
      <c r="E30" s="36">
        <v>24.77</v>
      </c>
      <c r="F30" s="36">
        <v>15.33</v>
      </c>
      <c r="G30">
        <f t="shared" si="1"/>
        <v>4.7200000000000006</v>
      </c>
      <c r="H30">
        <f t="shared" si="2"/>
        <v>0.21580331266697653</v>
      </c>
    </row>
    <row r="31" spans="1:8" x14ac:dyDescent="0.25">
      <c r="A31" s="36">
        <v>17</v>
      </c>
      <c r="B31" s="36">
        <v>17.5</v>
      </c>
      <c r="C31">
        <f t="shared" si="0"/>
        <v>13.66985503393259</v>
      </c>
      <c r="D31" s="36">
        <v>10.57</v>
      </c>
      <c r="E31" s="36">
        <v>17.54</v>
      </c>
      <c r="F31" s="36">
        <v>13.31</v>
      </c>
      <c r="G31">
        <f t="shared" si="1"/>
        <v>2.74</v>
      </c>
      <c r="H31">
        <f t="shared" si="2"/>
        <v>0.2004410429517004</v>
      </c>
    </row>
    <row r="32" spans="1:8" x14ac:dyDescent="0.25">
      <c r="A32" s="36">
        <v>17.5</v>
      </c>
      <c r="B32" s="36">
        <v>18.2</v>
      </c>
      <c r="C32">
        <f t="shared" si="0"/>
        <v>19.137797047505607</v>
      </c>
      <c r="D32" s="36">
        <v>10.59</v>
      </c>
      <c r="E32" s="36">
        <v>20.98</v>
      </c>
      <c r="F32" s="36">
        <v>14.03</v>
      </c>
      <c r="G32">
        <f t="shared" si="1"/>
        <v>3.4399999999999995</v>
      </c>
      <c r="H32">
        <f t="shared" si="2"/>
        <v>0.17974900619234876</v>
      </c>
    </row>
    <row r="33" spans="1:8" x14ac:dyDescent="0.25">
      <c r="A33" s="36">
        <v>18.2</v>
      </c>
      <c r="B33" s="36">
        <v>18.600000000000001</v>
      </c>
      <c r="C33">
        <f t="shared" si="0"/>
        <v>10.93588402714613</v>
      </c>
      <c r="D33" s="36">
        <v>10.57</v>
      </c>
      <c r="E33" s="36">
        <v>18.22</v>
      </c>
      <c r="F33" s="36">
        <v>13.52</v>
      </c>
      <c r="G33">
        <f t="shared" si="1"/>
        <v>2.9499999999999993</v>
      </c>
      <c r="H33">
        <f t="shared" si="2"/>
        <v>0.26975414083371935</v>
      </c>
    </row>
    <row r="34" spans="1:8" x14ac:dyDescent="0.25">
      <c r="A34" s="36">
        <v>18.600000000000001</v>
      </c>
      <c r="B34" s="36">
        <v>19.5</v>
      </c>
      <c r="C34">
        <f>PI()*5.9*5.9/4*(B34-A34)</f>
        <v>24.605739061078623</v>
      </c>
      <c r="D34" s="36">
        <v>10.64</v>
      </c>
      <c r="E34" s="36">
        <v>20.84</v>
      </c>
      <c r="F34" s="36">
        <v>14.22</v>
      </c>
      <c r="G34">
        <f t="shared" si="1"/>
        <v>3.58</v>
      </c>
      <c r="H34">
        <f t="shared" si="2"/>
        <v>0.14549451211822559</v>
      </c>
    </row>
    <row r="35" spans="1:8" x14ac:dyDescent="0.25">
      <c r="A35" s="36">
        <v>19.5</v>
      </c>
      <c r="B35" s="36">
        <v>20</v>
      </c>
      <c r="C35">
        <f t="shared" si="0"/>
        <v>13.66985503393259</v>
      </c>
      <c r="D35" s="36">
        <v>10.59</v>
      </c>
      <c r="E35" s="36">
        <v>19.88</v>
      </c>
      <c r="F35" s="36">
        <v>13.54</v>
      </c>
      <c r="G35">
        <f t="shared" si="1"/>
        <v>2.9499999999999993</v>
      </c>
      <c r="H35">
        <f t="shared" si="2"/>
        <v>0.21580331266697664</v>
      </c>
    </row>
    <row r="36" spans="1:8" x14ac:dyDescent="0.25">
      <c r="A36" s="36">
        <v>20</v>
      </c>
      <c r="B36" s="36">
        <v>20.5</v>
      </c>
      <c r="C36">
        <f t="shared" si="0"/>
        <v>13.66985503393259</v>
      </c>
      <c r="D36" s="36">
        <v>10.62</v>
      </c>
      <c r="E36" s="36">
        <v>18.510000000000002</v>
      </c>
      <c r="F36" s="36">
        <v>13.81</v>
      </c>
      <c r="G36">
        <f t="shared" si="1"/>
        <v>3.1900000000000013</v>
      </c>
      <c r="H36">
        <f t="shared" si="2"/>
        <v>0.23336019234157829</v>
      </c>
    </row>
    <row r="37" spans="1:8" x14ac:dyDescent="0.25">
      <c r="A37" s="36">
        <v>20.5</v>
      </c>
      <c r="B37" s="36">
        <v>21</v>
      </c>
      <c r="C37">
        <f t="shared" si="0"/>
        <v>13.66985503393259</v>
      </c>
      <c r="D37" s="36">
        <v>10.52</v>
      </c>
      <c r="E37" s="36">
        <v>19.329999999999998</v>
      </c>
      <c r="F37" s="36">
        <v>13.87</v>
      </c>
      <c r="G37">
        <f t="shared" si="1"/>
        <v>3.3499999999999996</v>
      </c>
      <c r="H37">
        <f t="shared" si="2"/>
        <v>0.2450647787913125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6"/>
  <sheetViews>
    <sheetView workbookViewId="0">
      <selection sqref="A1:XFD1048576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/>
      <c r="H2" s="20"/>
      <c r="I2" s="20">
        <v>0</v>
      </c>
      <c r="J2" s="20">
        <v>2.1299999999999999E-2</v>
      </c>
      <c r="K2" s="20"/>
      <c r="L2" s="20"/>
      <c r="M2" s="20"/>
      <c r="N2" s="20">
        <f t="shared" ref="N2:N13" si="0">K2-(L2+M2)/2</f>
        <v>0</v>
      </c>
      <c r="O2" s="20" t="s">
        <v>1</v>
      </c>
      <c r="P2" s="20">
        <f t="shared" ref="P2:P16" si="1">SQRT((K2+(L2+M2)/2))</f>
        <v>0</v>
      </c>
      <c r="Q2" s="20" t="e">
        <f t="shared" ref="Q2:Q16" si="2">N2/G2</f>
        <v>#DIV/0!</v>
      </c>
      <c r="R2" s="20" t="e">
        <f>(Q2/H2/J2)</f>
        <v>#DIV/0!</v>
      </c>
      <c r="S2" s="20" t="s">
        <v>1</v>
      </c>
      <c r="T2" s="20" t="e">
        <f>P2/N2*R2</f>
        <v>#DIV/0!</v>
      </c>
      <c r="U2" s="20" t="e">
        <f>R2/60*1000</f>
        <v>#DIV/0!</v>
      </c>
      <c r="V2" s="20" t="s">
        <v>1</v>
      </c>
      <c r="W2" s="20" t="e">
        <f>T2/R2*U2</f>
        <v>#DIV/0!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0</v>
      </c>
      <c r="H3" s="21">
        <f>H2</f>
        <v>0</v>
      </c>
      <c r="I3" s="21">
        <v>0</v>
      </c>
      <c r="J3" s="21">
        <v>0.26</v>
      </c>
      <c r="K3" s="21"/>
      <c r="L3" s="21"/>
      <c r="M3" s="21"/>
      <c r="N3" s="21">
        <f t="shared" si="0"/>
        <v>0</v>
      </c>
      <c r="O3" s="21" t="s">
        <v>1</v>
      </c>
      <c r="P3" s="21">
        <f t="shared" si="1"/>
        <v>0</v>
      </c>
      <c r="Q3" s="21" t="e">
        <f t="shared" si="2"/>
        <v>#DIV/0!</v>
      </c>
      <c r="R3" s="21" t="e">
        <f>Q3/H3/J3</f>
        <v>#DIV/0!</v>
      </c>
      <c r="S3" s="21" t="s">
        <v>1</v>
      </c>
      <c r="T3" s="21" t="e">
        <f>P3/N3*R3</f>
        <v>#DIV/0!</v>
      </c>
      <c r="U3" s="21" t="e">
        <f>R3/60*1000</f>
        <v>#DIV/0!</v>
      </c>
      <c r="V3" s="21" t="s">
        <v>1</v>
      </c>
      <c r="W3" s="21" t="e">
        <f>T3/R3*U3</f>
        <v>#DIV/0!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0</v>
      </c>
      <c r="H4" s="19">
        <f>H2</f>
        <v>0</v>
      </c>
      <c r="I4" s="19"/>
      <c r="J4" s="19">
        <v>8.1000000000000003E-2</v>
      </c>
      <c r="K4" s="19"/>
      <c r="L4" s="19"/>
      <c r="M4" s="19"/>
      <c r="N4" s="19">
        <f t="shared" si="0"/>
        <v>0</v>
      </c>
      <c r="O4" s="19" t="s">
        <v>1</v>
      </c>
      <c r="P4" s="19">
        <f t="shared" si="1"/>
        <v>0</v>
      </c>
      <c r="Q4" s="19" t="e">
        <f t="shared" si="2"/>
        <v>#DIV/0!</v>
      </c>
      <c r="R4" s="19" t="e">
        <f>(Q4/H4/J4)</f>
        <v>#DIV/0!</v>
      </c>
      <c r="S4" s="19" t="s">
        <v>1</v>
      </c>
      <c r="T4" s="19" t="e">
        <f t="shared" ref="T4:T6" si="3">P4/N4*R4</f>
        <v>#DIV/0!</v>
      </c>
      <c r="U4" s="19" t="e">
        <f t="shared" ref="U4:U6" si="4">R4/60*1000</f>
        <v>#DIV/0!</v>
      </c>
      <c r="V4" s="19" t="s">
        <v>1</v>
      </c>
      <c r="W4" s="19" t="e">
        <f t="shared" ref="W4:W6" si="5">T4/R4*U4</f>
        <v>#DIV/0!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0</v>
      </c>
      <c r="H5" s="19">
        <f>H2</f>
        <v>0</v>
      </c>
      <c r="I5" s="19">
        <v>2E-3</v>
      </c>
      <c r="J5" s="19">
        <v>0.13600000000000001</v>
      </c>
      <c r="K5" s="19"/>
      <c r="L5" s="19"/>
      <c r="M5" s="19"/>
      <c r="N5" s="19">
        <f t="shared" si="0"/>
        <v>0</v>
      </c>
      <c r="O5" s="19" t="s">
        <v>1</v>
      </c>
      <c r="P5" s="19">
        <f t="shared" si="1"/>
        <v>0</v>
      </c>
      <c r="Q5" s="19" t="e">
        <f t="shared" si="2"/>
        <v>#DIV/0!</v>
      </c>
      <c r="R5" s="19" t="e">
        <f>(Q5/H5/J5)</f>
        <v>#DIV/0!</v>
      </c>
      <c r="S5" s="19" t="s">
        <v>1</v>
      </c>
      <c r="T5" s="19" t="e">
        <f t="shared" si="3"/>
        <v>#DIV/0!</v>
      </c>
      <c r="U5" s="19" t="e">
        <f t="shared" si="4"/>
        <v>#DIV/0!</v>
      </c>
      <c r="V5" s="19" t="s">
        <v>1</v>
      </c>
      <c r="W5" s="19" t="e">
        <f t="shared" si="5"/>
        <v>#DIV/0!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0</v>
      </c>
      <c r="H6" s="19">
        <f>H2</f>
        <v>0</v>
      </c>
      <c r="I6" s="19">
        <v>2E-3</v>
      </c>
      <c r="J6" s="19">
        <v>4.48E-2</v>
      </c>
      <c r="K6" s="19"/>
      <c r="L6" s="19"/>
      <c r="M6" s="19"/>
      <c r="N6" s="19">
        <f t="shared" si="0"/>
        <v>0</v>
      </c>
      <c r="O6" s="19" t="s">
        <v>1</v>
      </c>
      <c r="P6" s="19">
        <f t="shared" si="1"/>
        <v>0</v>
      </c>
      <c r="Q6" s="19" t="e">
        <f t="shared" si="2"/>
        <v>#DIV/0!</v>
      </c>
      <c r="R6" s="19" t="e">
        <f>(Q6/H6/J6)</f>
        <v>#DIV/0!</v>
      </c>
      <c r="S6" s="19" t="s">
        <v>1</v>
      </c>
      <c r="T6" s="19" t="e">
        <f t="shared" si="3"/>
        <v>#DIV/0!</v>
      </c>
      <c r="U6" s="19" t="e">
        <f t="shared" si="4"/>
        <v>#DIV/0!</v>
      </c>
      <c r="V6" s="19" t="s">
        <v>1</v>
      </c>
      <c r="W6" s="19" t="e">
        <f t="shared" si="5"/>
        <v>#DIV/0!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0</v>
      </c>
      <c r="H7" s="23">
        <f>H2</f>
        <v>0</v>
      </c>
      <c r="I7" s="23">
        <v>1E-3</v>
      </c>
      <c r="J7" s="23">
        <v>0.19</v>
      </c>
      <c r="K7" s="23"/>
      <c r="L7" s="23"/>
      <c r="M7" s="23"/>
      <c r="N7" s="23">
        <f t="shared" si="0"/>
        <v>0</v>
      </c>
      <c r="O7" s="23" t="s">
        <v>1</v>
      </c>
      <c r="P7" s="23">
        <f t="shared" si="1"/>
        <v>0</v>
      </c>
      <c r="Q7" s="23" t="e">
        <f t="shared" si="2"/>
        <v>#DIV/0!</v>
      </c>
      <c r="R7" s="23" t="e">
        <f>Q7/H7/J7</f>
        <v>#DIV/0!</v>
      </c>
      <c r="S7" s="23" t="s">
        <v>1</v>
      </c>
      <c r="T7" s="23" t="e">
        <f>P7/N7*R7</f>
        <v>#DIV/0!</v>
      </c>
      <c r="U7" s="23" t="e">
        <f>R7/60*1000</f>
        <v>#DIV/0!</v>
      </c>
      <c r="V7" s="23" t="s">
        <v>1</v>
      </c>
      <c r="W7" s="23" t="e">
        <f>T7/R7*U7</f>
        <v>#DIV/0!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0</v>
      </c>
      <c r="H8" s="25">
        <f>H2</f>
        <v>0</v>
      </c>
      <c r="I8" s="25">
        <v>4.0000000000000001E-3</v>
      </c>
      <c r="J8" s="25">
        <v>1.2500000000000001E-2</v>
      </c>
      <c r="K8" s="25"/>
      <c r="L8" s="25"/>
      <c r="M8" s="25"/>
      <c r="N8" s="25">
        <f t="shared" si="0"/>
        <v>0</v>
      </c>
      <c r="O8" s="25" t="s">
        <v>1</v>
      </c>
      <c r="P8" s="25">
        <f t="shared" si="1"/>
        <v>0</v>
      </c>
      <c r="Q8" s="25" t="e">
        <f t="shared" si="2"/>
        <v>#DIV/0!</v>
      </c>
      <c r="R8" s="25" t="e">
        <f>Q8/H8/J8</f>
        <v>#DIV/0!</v>
      </c>
      <c r="S8" s="25" t="s">
        <v>1</v>
      </c>
      <c r="T8" s="25" t="e">
        <f>P8/N8*R8</f>
        <v>#DIV/0!</v>
      </c>
      <c r="U8" s="25" t="e">
        <f>R8/60*1000</f>
        <v>#DIV/0!</v>
      </c>
      <c r="V8" s="25" t="s">
        <v>1</v>
      </c>
      <c r="W8" s="25" t="e">
        <f>T8/R8*U8</f>
        <v>#DIV/0!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0</v>
      </c>
      <c r="H9" s="30">
        <f>H2</f>
        <v>0</v>
      </c>
      <c r="J9" s="30">
        <v>0.19</v>
      </c>
      <c r="N9" s="30">
        <f t="shared" si="0"/>
        <v>0</v>
      </c>
      <c r="P9" s="30">
        <f t="shared" si="1"/>
        <v>0</v>
      </c>
      <c r="Q9" s="30" t="e">
        <f t="shared" si="2"/>
        <v>#DIV/0!</v>
      </c>
      <c r="R9" s="30" t="e">
        <f t="shared" ref="R9:R13" si="6">Q9/H9/J9</f>
        <v>#DIV/0!</v>
      </c>
      <c r="S9" s="30" t="s">
        <v>1</v>
      </c>
      <c r="T9" s="30" t="e">
        <f t="shared" ref="T9:T16" si="7">P9/N9*R9</f>
        <v>#DIV/0!</v>
      </c>
      <c r="U9" s="30" t="e">
        <f t="shared" ref="U9:U16" si="8">R9/60*1000</f>
        <v>#DIV/0!</v>
      </c>
      <c r="V9" s="30" t="s">
        <v>1</v>
      </c>
      <c r="W9" s="30" t="e">
        <f t="shared" ref="W9:W16" si="9">T9/R9*U9</f>
        <v>#DIV/0!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0</v>
      </c>
      <c r="H10" s="30">
        <f>H2</f>
        <v>0</v>
      </c>
      <c r="J10" s="30">
        <v>2.5000000000000001E-2</v>
      </c>
      <c r="N10" s="30">
        <f t="shared" si="0"/>
        <v>0</v>
      </c>
      <c r="P10" s="30">
        <f t="shared" si="1"/>
        <v>0</v>
      </c>
      <c r="Q10" s="30" t="e">
        <f t="shared" si="2"/>
        <v>#DIV/0!</v>
      </c>
      <c r="R10" s="30" t="e">
        <f t="shared" si="6"/>
        <v>#DIV/0!</v>
      </c>
      <c r="S10" s="30" t="s">
        <v>1</v>
      </c>
      <c r="T10" s="30" t="e">
        <f t="shared" si="7"/>
        <v>#DIV/0!</v>
      </c>
      <c r="U10" s="30" t="e">
        <f t="shared" si="8"/>
        <v>#DIV/0!</v>
      </c>
      <c r="V10" s="30" t="s">
        <v>1</v>
      </c>
      <c r="W10" s="30" t="e">
        <f t="shared" si="9"/>
        <v>#DIV/0!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0</v>
      </c>
      <c r="H11" s="32">
        <f>H2</f>
        <v>0</v>
      </c>
      <c r="J11" s="32">
        <v>3.2000000000000001E-2</v>
      </c>
      <c r="N11" s="32">
        <f t="shared" si="0"/>
        <v>0</v>
      </c>
      <c r="P11" s="32">
        <f t="shared" si="1"/>
        <v>0</v>
      </c>
      <c r="Q11" s="32" t="e">
        <f t="shared" si="2"/>
        <v>#DIV/0!</v>
      </c>
      <c r="R11" s="32" t="e">
        <f t="shared" si="6"/>
        <v>#DIV/0!</v>
      </c>
      <c r="S11" s="32" t="s">
        <v>1</v>
      </c>
      <c r="T11" s="32" t="e">
        <f t="shared" si="7"/>
        <v>#DIV/0!</v>
      </c>
      <c r="U11" s="32" t="e">
        <f t="shared" si="8"/>
        <v>#DIV/0!</v>
      </c>
      <c r="V11" s="32" t="s">
        <v>1</v>
      </c>
      <c r="W11" s="32" t="e">
        <f t="shared" si="9"/>
        <v>#DIV/0!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0</v>
      </c>
      <c r="H12" s="32">
        <f>H2</f>
        <v>0</v>
      </c>
      <c r="J12" s="32">
        <v>3.1E-2</v>
      </c>
      <c r="N12" s="32">
        <f t="shared" si="0"/>
        <v>0</v>
      </c>
      <c r="P12" s="32">
        <f t="shared" si="1"/>
        <v>0</v>
      </c>
      <c r="Q12" s="32" t="e">
        <f t="shared" si="2"/>
        <v>#DIV/0!</v>
      </c>
      <c r="R12" s="32" t="e">
        <f t="shared" si="6"/>
        <v>#DIV/0!</v>
      </c>
      <c r="S12" s="32" t="s">
        <v>1</v>
      </c>
      <c r="T12" s="32" t="e">
        <f t="shared" si="7"/>
        <v>#DIV/0!</v>
      </c>
      <c r="U12" s="32" t="e">
        <f t="shared" si="8"/>
        <v>#DIV/0!</v>
      </c>
      <c r="V12" s="32" t="s">
        <v>1</v>
      </c>
      <c r="W12" s="32" t="e">
        <f t="shared" si="9"/>
        <v>#DIV/0!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0</v>
      </c>
      <c r="H13" s="32">
        <f>H2</f>
        <v>0</v>
      </c>
      <c r="J13" s="32">
        <v>1.9E-2</v>
      </c>
      <c r="N13" s="32">
        <f t="shared" si="0"/>
        <v>0</v>
      </c>
      <c r="P13" s="32">
        <f t="shared" si="1"/>
        <v>0</v>
      </c>
      <c r="Q13" s="32" t="e">
        <f t="shared" si="2"/>
        <v>#DIV/0!</v>
      </c>
      <c r="R13" s="32" t="e">
        <f t="shared" si="6"/>
        <v>#DIV/0!</v>
      </c>
      <c r="S13" s="32" t="s">
        <v>1</v>
      </c>
      <c r="T13" s="32" t="e">
        <f t="shared" si="7"/>
        <v>#DIV/0!</v>
      </c>
      <c r="U13" s="32" t="e">
        <f t="shared" si="8"/>
        <v>#DIV/0!</v>
      </c>
      <c r="V13" s="32" t="s">
        <v>1</v>
      </c>
      <c r="W13" s="32" t="e">
        <f t="shared" si="9"/>
        <v>#DIV/0!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0</v>
      </c>
      <c r="H14" s="22">
        <f>H2</f>
        <v>0</v>
      </c>
      <c r="I14" s="22">
        <v>5.0000000000000001E-3</v>
      </c>
      <c r="J14" s="22">
        <f>J4+J5+J6</f>
        <v>0.26180000000000003</v>
      </c>
      <c r="K14" s="22">
        <f>K4+K5+K6</f>
        <v>0</v>
      </c>
      <c r="L14" s="22">
        <f>L4+L5+L6</f>
        <v>0</v>
      </c>
      <c r="M14" s="22">
        <f>M4+M5+M6</f>
        <v>0</v>
      </c>
      <c r="N14" s="22">
        <f>N4+N5+N6</f>
        <v>0</v>
      </c>
      <c r="O14" s="22" t="s">
        <v>1</v>
      </c>
      <c r="P14" s="22">
        <f>SQRT((K14+(L14+M14)/2))</f>
        <v>0</v>
      </c>
      <c r="Q14" s="22" t="e">
        <f>N14/G14</f>
        <v>#DIV/0!</v>
      </c>
      <c r="R14" s="22" t="e">
        <f>(Q14/H14/J14)</f>
        <v>#DIV/0!</v>
      </c>
      <c r="S14" s="22" t="s">
        <v>1</v>
      </c>
      <c r="T14" s="22" t="e">
        <f>P14/N14*R14</f>
        <v>#DIV/0!</v>
      </c>
      <c r="U14" s="22" t="e">
        <f>R14/60*1000</f>
        <v>#DIV/0!</v>
      </c>
      <c r="V14" s="22" t="s">
        <v>1</v>
      </c>
      <c r="W14" s="22" t="e">
        <f>T14/R14*U14</f>
        <v>#DIV/0!</v>
      </c>
      <c r="X14" s="22"/>
    </row>
    <row r="15" spans="1:25" s="31" customFormat="1" x14ac:dyDescent="0.25">
      <c r="B15" s="31" t="s">
        <v>44</v>
      </c>
      <c r="G15" s="31">
        <f>G14</f>
        <v>0</v>
      </c>
      <c r="H15" s="31">
        <f>H14</f>
        <v>0</v>
      </c>
      <c r="I15" s="31">
        <v>5.0000000000000001E-3</v>
      </c>
      <c r="J15" s="31">
        <f>J9+J10</f>
        <v>0.215</v>
      </c>
      <c r="K15" s="31">
        <f>K9+K10</f>
        <v>0</v>
      </c>
      <c r="L15" s="31">
        <f>L9+L10</f>
        <v>0</v>
      </c>
      <c r="M15" s="31">
        <f>M9+M10</f>
        <v>0</v>
      </c>
      <c r="N15" s="31">
        <f>N9+N10</f>
        <v>0</v>
      </c>
      <c r="O15" s="31" t="s">
        <v>1</v>
      </c>
      <c r="P15" s="31">
        <f>SQRT((K15+(L15+M15)/2))</f>
        <v>0</v>
      </c>
      <c r="Q15" s="31" t="e">
        <f>N15/G15</f>
        <v>#DIV/0!</v>
      </c>
      <c r="R15" s="31" t="e">
        <f>(Q15/H15/J15)</f>
        <v>#DIV/0!</v>
      </c>
      <c r="S15" s="31" t="s">
        <v>1</v>
      </c>
      <c r="T15" s="31" t="e">
        <f>P15/N15*R15</f>
        <v>#DIV/0!</v>
      </c>
      <c r="U15" s="31" t="e">
        <f>R15/60*1000</f>
        <v>#DIV/0!</v>
      </c>
      <c r="V15" s="31" t="s">
        <v>1</v>
      </c>
      <c r="W15" s="31" t="e">
        <f>T15/R15*U15</f>
        <v>#DIV/0!</v>
      </c>
      <c r="X15" s="31">
        <v>3225</v>
      </c>
    </row>
    <row r="16" spans="1:25" s="33" customFormat="1" x14ac:dyDescent="0.25">
      <c r="B16" s="33" t="s">
        <v>46</v>
      </c>
      <c r="G16" s="33">
        <f>G10</f>
        <v>0</v>
      </c>
      <c r="H16" s="33">
        <f>H10</f>
        <v>0</v>
      </c>
      <c r="I16" s="33">
        <v>5.0000000000000001E-3</v>
      </c>
      <c r="J16" s="33">
        <f>J11+J12+J13</f>
        <v>8.2000000000000003E-2</v>
      </c>
      <c r="K16" s="33">
        <f>K11+K12+K13</f>
        <v>0</v>
      </c>
      <c r="L16" s="33">
        <f>L11+L12+L13</f>
        <v>0</v>
      </c>
      <c r="M16" s="33">
        <f t="shared" ref="M16" si="10">M11+M12+M13</f>
        <v>0</v>
      </c>
      <c r="N16" s="33">
        <f>N11+N12+N13</f>
        <v>0</v>
      </c>
      <c r="O16" s="33" t="s">
        <v>1</v>
      </c>
      <c r="P16" s="33">
        <f t="shared" si="1"/>
        <v>0</v>
      </c>
      <c r="Q16" s="33" t="e">
        <f t="shared" si="2"/>
        <v>#DIV/0!</v>
      </c>
      <c r="R16" s="33" t="e">
        <f>(Q16/H16/J16)</f>
        <v>#DIV/0!</v>
      </c>
      <c r="S16" s="33" t="s">
        <v>1</v>
      </c>
      <c r="T16" s="33" t="e">
        <f t="shared" si="7"/>
        <v>#DIV/0!</v>
      </c>
      <c r="U16" s="33" t="e">
        <f t="shared" si="8"/>
        <v>#DIV/0!</v>
      </c>
      <c r="V16" s="33" t="s">
        <v>1</v>
      </c>
      <c r="W16" s="33" t="e">
        <f t="shared" si="9"/>
        <v>#DIV/0!</v>
      </c>
      <c r="X16" s="33">
        <v>3225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22"/>
  <sheetViews>
    <sheetView workbookViewId="0">
      <selection activeCell="C18" sqref="C18"/>
    </sheetView>
  </sheetViews>
  <sheetFormatPr baseColWidth="10" defaultColWidth="9.140625" defaultRowHeight="15" x14ac:dyDescent="0.25"/>
  <cols>
    <col min="1" max="1" width="13.140625" bestFit="1" customWidth="1"/>
    <col min="2" max="2" width="10.28515625" customWidth="1"/>
    <col min="3" max="3" width="12.28515625" bestFit="1" customWidth="1"/>
    <col min="4" max="4" width="24.28515625" bestFit="1" customWidth="1"/>
    <col min="5" max="5" width="15.7109375" bestFit="1" customWidth="1"/>
    <col min="6" max="6" width="16.7109375" customWidth="1"/>
    <col min="7" max="7" width="16.7109375" bestFit="1" customWidth="1"/>
    <col min="8" max="8" width="2.28515625" style="27" customWidth="1"/>
    <col min="9" max="9" width="15.85546875" bestFit="1" customWidth="1"/>
    <col min="257" max="257" width="13.140625" bestFit="1" customWidth="1"/>
    <col min="258" max="258" width="10.28515625" customWidth="1"/>
    <col min="259" max="259" width="12.28515625" bestFit="1" customWidth="1"/>
    <col min="260" max="260" width="24.28515625" bestFit="1" customWidth="1"/>
    <col min="261" max="261" width="15.7109375" bestFit="1" customWidth="1"/>
    <col min="262" max="262" width="16.7109375" customWidth="1"/>
    <col min="263" max="263" width="16.7109375" bestFit="1" customWidth="1"/>
    <col min="264" max="264" width="2.28515625" customWidth="1"/>
    <col min="265" max="265" width="15.85546875" bestFit="1" customWidth="1"/>
    <col min="513" max="513" width="13.140625" bestFit="1" customWidth="1"/>
    <col min="514" max="514" width="10.28515625" customWidth="1"/>
    <col min="515" max="515" width="12.28515625" bestFit="1" customWidth="1"/>
    <col min="516" max="516" width="24.28515625" bestFit="1" customWidth="1"/>
    <col min="517" max="517" width="15.7109375" bestFit="1" customWidth="1"/>
    <col min="518" max="518" width="16.7109375" customWidth="1"/>
    <col min="519" max="519" width="16.7109375" bestFit="1" customWidth="1"/>
    <col min="520" max="520" width="2.28515625" customWidth="1"/>
    <col min="521" max="521" width="15.85546875" bestFit="1" customWidth="1"/>
    <col min="769" max="769" width="13.140625" bestFit="1" customWidth="1"/>
    <col min="770" max="770" width="10.28515625" customWidth="1"/>
    <col min="771" max="771" width="12.28515625" bestFit="1" customWidth="1"/>
    <col min="772" max="772" width="24.28515625" bestFit="1" customWidth="1"/>
    <col min="773" max="773" width="15.7109375" bestFit="1" customWidth="1"/>
    <col min="774" max="774" width="16.7109375" customWidth="1"/>
    <col min="775" max="775" width="16.7109375" bestFit="1" customWidth="1"/>
    <col min="776" max="776" width="2.28515625" customWidth="1"/>
    <col min="777" max="777" width="15.85546875" bestFit="1" customWidth="1"/>
    <col min="1025" max="1025" width="13.140625" bestFit="1" customWidth="1"/>
    <col min="1026" max="1026" width="10.28515625" customWidth="1"/>
    <col min="1027" max="1027" width="12.28515625" bestFit="1" customWidth="1"/>
    <col min="1028" max="1028" width="24.28515625" bestFit="1" customWidth="1"/>
    <col min="1029" max="1029" width="15.7109375" bestFit="1" customWidth="1"/>
    <col min="1030" max="1030" width="16.7109375" customWidth="1"/>
    <col min="1031" max="1031" width="16.7109375" bestFit="1" customWidth="1"/>
    <col min="1032" max="1032" width="2.28515625" customWidth="1"/>
    <col min="1033" max="1033" width="15.85546875" bestFit="1" customWidth="1"/>
    <col min="1281" max="1281" width="13.140625" bestFit="1" customWidth="1"/>
    <col min="1282" max="1282" width="10.28515625" customWidth="1"/>
    <col min="1283" max="1283" width="12.28515625" bestFit="1" customWidth="1"/>
    <col min="1284" max="1284" width="24.28515625" bestFit="1" customWidth="1"/>
    <col min="1285" max="1285" width="15.7109375" bestFit="1" customWidth="1"/>
    <col min="1286" max="1286" width="16.7109375" customWidth="1"/>
    <col min="1287" max="1287" width="16.7109375" bestFit="1" customWidth="1"/>
    <col min="1288" max="1288" width="2.28515625" customWidth="1"/>
    <col min="1289" max="1289" width="15.85546875" bestFit="1" customWidth="1"/>
    <col min="1537" max="1537" width="13.140625" bestFit="1" customWidth="1"/>
    <col min="1538" max="1538" width="10.28515625" customWidth="1"/>
    <col min="1539" max="1539" width="12.28515625" bestFit="1" customWidth="1"/>
    <col min="1540" max="1540" width="24.28515625" bestFit="1" customWidth="1"/>
    <col min="1541" max="1541" width="15.7109375" bestFit="1" customWidth="1"/>
    <col min="1542" max="1542" width="16.7109375" customWidth="1"/>
    <col min="1543" max="1543" width="16.7109375" bestFit="1" customWidth="1"/>
    <col min="1544" max="1544" width="2.28515625" customWidth="1"/>
    <col min="1545" max="1545" width="15.85546875" bestFit="1" customWidth="1"/>
    <col min="1793" max="1793" width="13.140625" bestFit="1" customWidth="1"/>
    <col min="1794" max="1794" width="10.28515625" customWidth="1"/>
    <col min="1795" max="1795" width="12.28515625" bestFit="1" customWidth="1"/>
    <col min="1796" max="1796" width="24.28515625" bestFit="1" customWidth="1"/>
    <col min="1797" max="1797" width="15.7109375" bestFit="1" customWidth="1"/>
    <col min="1798" max="1798" width="16.7109375" customWidth="1"/>
    <col min="1799" max="1799" width="16.7109375" bestFit="1" customWidth="1"/>
    <col min="1800" max="1800" width="2.28515625" customWidth="1"/>
    <col min="1801" max="1801" width="15.85546875" bestFit="1" customWidth="1"/>
    <col min="2049" max="2049" width="13.140625" bestFit="1" customWidth="1"/>
    <col min="2050" max="2050" width="10.28515625" customWidth="1"/>
    <col min="2051" max="2051" width="12.28515625" bestFit="1" customWidth="1"/>
    <col min="2052" max="2052" width="24.28515625" bestFit="1" customWidth="1"/>
    <col min="2053" max="2053" width="15.7109375" bestFit="1" customWidth="1"/>
    <col min="2054" max="2054" width="16.7109375" customWidth="1"/>
    <col min="2055" max="2055" width="16.7109375" bestFit="1" customWidth="1"/>
    <col min="2056" max="2056" width="2.28515625" customWidth="1"/>
    <col min="2057" max="2057" width="15.85546875" bestFit="1" customWidth="1"/>
    <col min="2305" max="2305" width="13.140625" bestFit="1" customWidth="1"/>
    <col min="2306" max="2306" width="10.28515625" customWidth="1"/>
    <col min="2307" max="2307" width="12.28515625" bestFit="1" customWidth="1"/>
    <col min="2308" max="2308" width="24.28515625" bestFit="1" customWidth="1"/>
    <col min="2309" max="2309" width="15.7109375" bestFit="1" customWidth="1"/>
    <col min="2310" max="2310" width="16.7109375" customWidth="1"/>
    <col min="2311" max="2311" width="16.7109375" bestFit="1" customWidth="1"/>
    <col min="2312" max="2312" width="2.28515625" customWidth="1"/>
    <col min="2313" max="2313" width="15.85546875" bestFit="1" customWidth="1"/>
    <col min="2561" max="2561" width="13.140625" bestFit="1" customWidth="1"/>
    <col min="2562" max="2562" width="10.28515625" customWidth="1"/>
    <col min="2563" max="2563" width="12.28515625" bestFit="1" customWidth="1"/>
    <col min="2564" max="2564" width="24.28515625" bestFit="1" customWidth="1"/>
    <col min="2565" max="2565" width="15.7109375" bestFit="1" customWidth="1"/>
    <col min="2566" max="2566" width="16.7109375" customWidth="1"/>
    <col min="2567" max="2567" width="16.7109375" bestFit="1" customWidth="1"/>
    <col min="2568" max="2568" width="2.28515625" customWidth="1"/>
    <col min="2569" max="2569" width="15.85546875" bestFit="1" customWidth="1"/>
    <col min="2817" max="2817" width="13.140625" bestFit="1" customWidth="1"/>
    <col min="2818" max="2818" width="10.28515625" customWidth="1"/>
    <col min="2819" max="2819" width="12.28515625" bestFit="1" customWidth="1"/>
    <col min="2820" max="2820" width="24.28515625" bestFit="1" customWidth="1"/>
    <col min="2821" max="2821" width="15.7109375" bestFit="1" customWidth="1"/>
    <col min="2822" max="2822" width="16.7109375" customWidth="1"/>
    <col min="2823" max="2823" width="16.7109375" bestFit="1" customWidth="1"/>
    <col min="2824" max="2824" width="2.28515625" customWidth="1"/>
    <col min="2825" max="2825" width="15.85546875" bestFit="1" customWidth="1"/>
    <col min="3073" max="3073" width="13.140625" bestFit="1" customWidth="1"/>
    <col min="3074" max="3074" width="10.28515625" customWidth="1"/>
    <col min="3075" max="3075" width="12.28515625" bestFit="1" customWidth="1"/>
    <col min="3076" max="3076" width="24.28515625" bestFit="1" customWidth="1"/>
    <col min="3077" max="3077" width="15.7109375" bestFit="1" customWidth="1"/>
    <col min="3078" max="3078" width="16.7109375" customWidth="1"/>
    <col min="3079" max="3079" width="16.7109375" bestFit="1" customWidth="1"/>
    <col min="3080" max="3080" width="2.28515625" customWidth="1"/>
    <col min="3081" max="3081" width="15.85546875" bestFit="1" customWidth="1"/>
    <col min="3329" max="3329" width="13.140625" bestFit="1" customWidth="1"/>
    <col min="3330" max="3330" width="10.28515625" customWidth="1"/>
    <col min="3331" max="3331" width="12.28515625" bestFit="1" customWidth="1"/>
    <col min="3332" max="3332" width="24.28515625" bestFit="1" customWidth="1"/>
    <col min="3333" max="3333" width="15.7109375" bestFit="1" customWidth="1"/>
    <col min="3334" max="3334" width="16.7109375" customWidth="1"/>
    <col min="3335" max="3335" width="16.7109375" bestFit="1" customWidth="1"/>
    <col min="3336" max="3336" width="2.28515625" customWidth="1"/>
    <col min="3337" max="3337" width="15.85546875" bestFit="1" customWidth="1"/>
    <col min="3585" max="3585" width="13.140625" bestFit="1" customWidth="1"/>
    <col min="3586" max="3586" width="10.28515625" customWidth="1"/>
    <col min="3587" max="3587" width="12.28515625" bestFit="1" customWidth="1"/>
    <col min="3588" max="3588" width="24.28515625" bestFit="1" customWidth="1"/>
    <col min="3589" max="3589" width="15.7109375" bestFit="1" customWidth="1"/>
    <col min="3590" max="3590" width="16.7109375" customWidth="1"/>
    <col min="3591" max="3591" width="16.7109375" bestFit="1" customWidth="1"/>
    <col min="3592" max="3592" width="2.28515625" customWidth="1"/>
    <col min="3593" max="3593" width="15.85546875" bestFit="1" customWidth="1"/>
    <col min="3841" max="3841" width="13.140625" bestFit="1" customWidth="1"/>
    <col min="3842" max="3842" width="10.28515625" customWidth="1"/>
    <col min="3843" max="3843" width="12.28515625" bestFit="1" customWidth="1"/>
    <col min="3844" max="3844" width="24.28515625" bestFit="1" customWidth="1"/>
    <col min="3845" max="3845" width="15.7109375" bestFit="1" customWidth="1"/>
    <col min="3846" max="3846" width="16.7109375" customWidth="1"/>
    <col min="3847" max="3847" width="16.7109375" bestFit="1" customWidth="1"/>
    <col min="3848" max="3848" width="2.28515625" customWidth="1"/>
    <col min="3849" max="3849" width="15.85546875" bestFit="1" customWidth="1"/>
    <col min="4097" max="4097" width="13.140625" bestFit="1" customWidth="1"/>
    <col min="4098" max="4098" width="10.28515625" customWidth="1"/>
    <col min="4099" max="4099" width="12.28515625" bestFit="1" customWidth="1"/>
    <col min="4100" max="4100" width="24.28515625" bestFit="1" customWidth="1"/>
    <col min="4101" max="4101" width="15.7109375" bestFit="1" customWidth="1"/>
    <col min="4102" max="4102" width="16.7109375" customWidth="1"/>
    <col min="4103" max="4103" width="16.7109375" bestFit="1" customWidth="1"/>
    <col min="4104" max="4104" width="2.28515625" customWidth="1"/>
    <col min="4105" max="4105" width="15.85546875" bestFit="1" customWidth="1"/>
    <col min="4353" max="4353" width="13.140625" bestFit="1" customWidth="1"/>
    <col min="4354" max="4354" width="10.28515625" customWidth="1"/>
    <col min="4355" max="4355" width="12.28515625" bestFit="1" customWidth="1"/>
    <col min="4356" max="4356" width="24.28515625" bestFit="1" customWidth="1"/>
    <col min="4357" max="4357" width="15.7109375" bestFit="1" customWidth="1"/>
    <col min="4358" max="4358" width="16.7109375" customWidth="1"/>
    <col min="4359" max="4359" width="16.7109375" bestFit="1" customWidth="1"/>
    <col min="4360" max="4360" width="2.28515625" customWidth="1"/>
    <col min="4361" max="4361" width="15.85546875" bestFit="1" customWidth="1"/>
    <col min="4609" max="4609" width="13.140625" bestFit="1" customWidth="1"/>
    <col min="4610" max="4610" width="10.28515625" customWidth="1"/>
    <col min="4611" max="4611" width="12.28515625" bestFit="1" customWidth="1"/>
    <col min="4612" max="4612" width="24.28515625" bestFit="1" customWidth="1"/>
    <col min="4613" max="4613" width="15.7109375" bestFit="1" customWidth="1"/>
    <col min="4614" max="4614" width="16.7109375" customWidth="1"/>
    <col min="4615" max="4615" width="16.7109375" bestFit="1" customWidth="1"/>
    <col min="4616" max="4616" width="2.28515625" customWidth="1"/>
    <col min="4617" max="4617" width="15.85546875" bestFit="1" customWidth="1"/>
    <col min="4865" max="4865" width="13.140625" bestFit="1" customWidth="1"/>
    <col min="4866" max="4866" width="10.28515625" customWidth="1"/>
    <col min="4867" max="4867" width="12.28515625" bestFit="1" customWidth="1"/>
    <col min="4868" max="4868" width="24.28515625" bestFit="1" customWidth="1"/>
    <col min="4869" max="4869" width="15.7109375" bestFit="1" customWidth="1"/>
    <col min="4870" max="4870" width="16.7109375" customWidth="1"/>
    <col min="4871" max="4871" width="16.7109375" bestFit="1" customWidth="1"/>
    <col min="4872" max="4872" width="2.28515625" customWidth="1"/>
    <col min="4873" max="4873" width="15.85546875" bestFit="1" customWidth="1"/>
    <col min="5121" max="5121" width="13.140625" bestFit="1" customWidth="1"/>
    <col min="5122" max="5122" width="10.28515625" customWidth="1"/>
    <col min="5123" max="5123" width="12.28515625" bestFit="1" customWidth="1"/>
    <col min="5124" max="5124" width="24.28515625" bestFit="1" customWidth="1"/>
    <col min="5125" max="5125" width="15.7109375" bestFit="1" customWidth="1"/>
    <col min="5126" max="5126" width="16.7109375" customWidth="1"/>
    <col min="5127" max="5127" width="16.7109375" bestFit="1" customWidth="1"/>
    <col min="5128" max="5128" width="2.28515625" customWidth="1"/>
    <col min="5129" max="5129" width="15.85546875" bestFit="1" customWidth="1"/>
    <col min="5377" max="5377" width="13.140625" bestFit="1" customWidth="1"/>
    <col min="5378" max="5378" width="10.28515625" customWidth="1"/>
    <col min="5379" max="5379" width="12.28515625" bestFit="1" customWidth="1"/>
    <col min="5380" max="5380" width="24.28515625" bestFit="1" customWidth="1"/>
    <col min="5381" max="5381" width="15.7109375" bestFit="1" customWidth="1"/>
    <col min="5382" max="5382" width="16.7109375" customWidth="1"/>
    <col min="5383" max="5383" width="16.7109375" bestFit="1" customWidth="1"/>
    <col min="5384" max="5384" width="2.28515625" customWidth="1"/>
    <col min="5385" max="5385" width="15.85546875" bestFit="1" customWidth="1"/>
    <col min="5633" max="5633" width="13.140625" bestFit="1" customWidth="1"/>
    <col min="5634" max="5634" width="10.28515625" customWidth="1"/>
    <col min="5635" max="5635" width="12.28515625" bestFit="1" customWidth="1"/>
    <col min="5636" max="5636" width="24.28515625" bestFit="1" customWidth="1"/>
    <col min="5637" max="5637" width="15.7109375" bestFit="1" customWidth="1"/>
    <col min="5638" max="5638" width="16.7109375" customWidth="1"/>
    <col min="5639" max="5639" width="16.7109375" bestFit="1" customWidth="1"/>
    <col min="5640" max="5640" width="2.28515625" customWidth="1"/>
    <col min="5641" max="5641" width="15.85546875" bestFit="1" customWidth="1"/>
    <col min="5889" max="5889" width="13.140625" bestFit="1" customWidth="1"/>
    <col min="5890" max="5890" width="10.28515625" customWidth="1"/>
    <col min="5891" max="5891" width="12.28515625" bestFit="1" customWidth="1"/>
    <col min="5892" max="5892" width="24.28515625" bestFit="1" customWidth="1"/>
    <col min="5893" max="5893" width="15.7109375" bestFit="1" customWidth="1"/>
    <col min="5894" max="5894" width="16.7109375" customWidth="1"/>
    <col min="5895" max="5895" width="16.7109375" bestFit="1" customWidth="1"/>
    <col min="5896" max="5896" width="2.28515625" customWidth="1"/>
    <col min="5897" max="5897" width="15.85546875" bestFit="1" customWidth="1"/>
    <col min="6145" max="6145" width="13.140625" bestFit="1" customWidth="1"/>
    <col min="6146" max="6146" width="10.28515625" customWidth="1"/>
    <col min="6147" max="6147" width="12.28515625" bestFit="1" customWidth="1"/>
    <col min="6148" max="6148" width="24.28515625" bestFit="1" customWidth="1"/>
    <col min="6149" max="6149" width="15.7109375" bestFit="1" customWidth="1"/>
    <col min="6150" max="6150" width="16.7109375" customWidth="1"/>
    <col min="6151" max="6151" width="16.7109375" bestFit="1" customWidth="1"/>
    <col min="6152" max="6152" width="2.28515625" customWidth="1"/>
    <col min="6153" max="6153" width="15.85546875" bestFit="1" customWidth="1"/>
    <col min="6401" max="6401" width="13.140625" bestFit="1" customWidth="1"/>
    <col min="6402" max="6402" width="10.28515625" customWidth="1"/>
    <col min="6403" max="6403" width="12.28515625" bestFit="1" customWidth="1"/>
    <col min="6404" max="6404" width="24.28515625" bestFit="1" customWidth="1"/>
    <col min="6405" max="6405" width="15.7109375" bestFit="1" customWidth="1"/>
    <col min="6406" max="6406" width="16.7109375" customWidth="1"/>
    <col min="6407" max="6407" width="16.7109375" bestFit="1" customWidth="1"/>
    <col min="6408" max="6408" width="2.28515625" customWidth="1"/>
    <col min="6409" max="6409" width="15.85546875" bestFit="1" customWidth="1"/>
    <col min="6657" max="6657" width="13.140625" bestFit="1" customWidth="1"/>
    <col min="6658" max="6658" width="10.28515625" customWidth="1"/>
    <col min="6659" max="6659" width="12.28515625" bestFit="1" customWidth="1"/>
    <col min="6660" max="6660" width="24.28515625" bestFit="1" customWidth="1"/>
    <col min="6661" max="6661" width="15.7109375" bestFit="1" customWidth="1"/>
    <col min="6662" max="6662" width="16.7109375" customWidth="1"/>
    <col min="6663" max="6663" width="16.7109375" bestFit="1" customWidth="1"/>
    <col min="6664" max="6664" width="2.28515625" customWidth="1"/>
    <col min="6665" max="6665" width="15.85546875" bestFit="1" customWidth="1"/>
    <col min="6913" max="6913" width="13.140625" bestFit="1" customWidth="1"/>
    <col min="6914" max="6914" width="10.28515625" customWidth="1"/>
    <col min="6915" max="6915" width="12.28515625" bestFit="1" customWidth="1"/>
    <col min="6916" max="6916" width="24.28515625" bestFit="1" customWidth="1"/>
    <col min="6917" max="6917" width="15.7109375" bestFit="1" customWidth="1"/>
    <col min="6918" max="6918" width="16.7109375" customWidth="1"/>
    <col min="6919" max="6919" width="16.7109375" bestFit="1" customWidth="1"/>
    <col min="6920" max="6920" width="2.28515625" customWidth="1"/>
    <col min="6921" max="6921" width="15.85546875" bestFit="1" customWidth="1"/>
    <col min="7169" max="7169" width="13.140625" bestFit="1" customWidth="1"/>
    <col min="7170" max="7170" width="10.28515625" customWidth="1"/>
    <col min="7171" max="7171" width="12.28515625" bestFit="1" customWidth="1"/>
    <col min="7172" max="7172" width="24.28515625" bestFit="1" customWidth="1"/>
    <col min="7173" max="7173" width="15.7109375" bestFit="1" customWidth="1"/>
    <col min="7174" max="7174" width="16.7109375" customWidth="1"/>
    <col min="7175" max="7175" width="16.7109375" bestFit="1" customWidth="1"/>
    <col min="7176" max="7176" width="2.28515625" customWidth="1"/>
    <col min="7177" max="7177" width="15.85546875" bestFit="1" customWidth="1"/>
    <col min="7425" max="7425" width="13.140625" bestFit="1" customWidth="1"/>
    <col min="7426" max="7426" width="10.28515625" customWidth="1"/>
    <col min="7427" max="7427" width="12.28515625" bestFit="1" customWidth="1"/>
    <col min="7428" max="7428" width="24.28515625" bestFit="1" customWidth="1"/>
    <col min="7429" max="7429" width="15.7109375" bestFit="1" customWidth="1"/>
    <col min="7430" max="7430" width="16.7109375" customWidth="1"/>
    <col min="7431" max="7431" width="16.7109375" bestFit="1" customWidth="1"/>
    <col min="7432" max="7432" width="2.28515625" customWidth="1"/>
    <col min="7433" max="7433" width="15.85546875" bestFit="1" customWidth="1"/>
    <col min="7681" max="7681" width="13.140625" bestFit="1" customWidth="1"/>
    <col min="7682" max="7682" width="10.28515625" customWidth="1"/>
    <col min="7683" max="7683" width="12.28515625" bestFit="1" customWidth="1"/>
    <col min="7684" max="7684" width="24.28515625" bestFit="1" customWidth="1"/>
    <col min="7685" max="7685" width="15.7109375" bestFit="1" customWidth="1"/>
    <col min="7686" max="7686" width="16.7109375" customWidth="1"/>
    <col min="7687" max="7687" width="16.7109375" bestFit="1" customWidth="1"/>
    <col min="7688" max="7688" width="2.28515625" customWidth="1"/>
    <col min="7689" max="7689" width="15.85546875" bestFit="1" customWidth="1"/>
    <col min="7937" max="7937" width="13.140625" bestFit="1" customWidth="1"/>
    <col min="7938" max="7938" width="10.28515625" customWidth="1"/>
    <col min="7939" max="7939" width="12.28515625" bestFit="1" customWidth="1"/>
    <col min="7940" max="7940" width="24.28515625" bestFit="1" customWidth="1"/>
    <col min="7941" max="7941" width="15.7109375" bestFit="1" customWidth="1"/>
    <col min="7942" max="7942" width="16.7109375" customWidth="1"/>
    <col min="7943" max="7943" width="16.7109375" bestFit="1" customWidth="1"/>
    <col min="7944" max="7944" width="2.28515625" customWidth="1"/>
    <col min="7945" max="7945" width="15.85546875" bestFit="1" customWidth="1"/>
    <col min="8193" max="8193" width="13.140625" bestFit="1" customWidth="1"/>
    <col min="8194" max="8194" width="10.28515625" customWidth="1"/>
    <col min="8195" max="8195" width="12.28515625" bestFit="1" customWidth="1"/>
    <col min="8196" max="8196" width="24.28515625" bestFit="1" customWidth="1"/>
    <col min="8197" max="8197" width="15.7109375" bestFit="1" customWidth="1"/>
    <col min="8198" max="8198" width="16.7109375" customWidth="1"/>
    <col min="8199" max="8199" width="16.7109375" bestFit="1" customWidth="1"/>
    <col min="8200" max="8200" width="2.28515625" customWidth="1"/>
    <col min="8201" max="8201" width="15.85546875" bestFit="1" customWidth="1"/>
    <col min="8449" max="8449" width="13.140625" bestFit="1" customWidth="1"/>
    <col min="8450" max="8450" width="10.28515625" customWidth="1"/>
    <col min="8451" max="8451" width="12.28515625" bestFit="1" customWidth="1"/>
    <col min="8452" max="8452" width="24.28515625" bestFit="1" customWidth="1"/>
    <col min="8453" max="8453" width="15.7109375" bestFit="1" customWidth="1"/>
    <col min="8454" max="8454" width="16.7109375" customWidth="1"/>
    <col min="8455" max="8455" width="16.7109375" bestFit="1" customWidth="1"/>
    <col min="8456" max="8456" width="2.28515625" customWidth="1"/>
    <col min="8457" max="8457" width="15.85546875" bestFit="1" customWidth="1"/>
    <col min="8705" max="8705" width="13.140625" bestFit="1" customWidth="1"/>
    <col min="8706" max="8706" width="10.28515625" customWidth="1"/>
    <col min="8707" max="8707" width="12.28515625" bestFit="1" customWidth="1"/>
    <col min="8708" max="8708" width="24.28515625" bestFit="1" customWidth="1"/>
    <col min="8709" max="8709" width="15.7109375" bestFit="1" customWidth="1"/>
    <col min="8710" max="8710" width="16.7109375" customWidth="1"/>
    <col min="8711" max="8711" width="16.7109375" bestFit="1" customWidth="1"/>
    <col min="8712" max="8712" width="2.28515625" customWidth="1"/>
    <col min="8713" max="8713" width="15.85546875" bestFit="1" customWidth="1"/>
    <col min="8961" max="8961" width="13.140625" bestFit="1" customWidth="1"/>
    <col min="8962" max="8962" width="10.28515625" customWidth="1"/>
    <col min="8963" max="8963" width="12.28515625" bestFit="1" customWidth="1"/>
    <col min="8964" max="8964" width="24.28515625" bestFit="1" customWidth="1"/>
    <col min="8965" max="8965" width="15.7109375" bestFit="1" customWidth="1"/>
    <col min="8966" max="8966" width="16.7109375" customWidth="1"/>
    <col min="8967" max="8967" width="16.7109375" bestFit="1" customWidth="1"/>
    <col min="8968" max="8968" width="2.28515625" customWidth="1"/>
    <col min="8969" max="8969" width="15.85546875" bestFit="1" customWidth="1"/>
    <col min="9217" max="9217" width="13.140625" bestFit="1" customWidth="1"/>
    <col min="9218" max="9218" width="10.28515625" customWidth="1"/>
    <col min="9219" max="9219" width="12.28515625" bestFit="1" customWidth="1"/>
    <col min="9220" max="9220" width="24.28515625" bestFit="1" customWidth="1"/>
    <col min="9221" max="9221" width="15.7109375" bestFit="1" customWidth="1"/>
    <col min="9222" max="9222" width="16.7109375" customWidth="1"/>
    <col min="9223" max="9223" width="16.7109375" bestFit="1" customWidth="1"/>
    <col min="9224" max="9224" width="2.28515625" customWidth="1"/>
    <col min="9225" max="9225" width="15.85546875" bestFit="1" customWidth="1"/>
    <col min="9473" max="9473" width="13.140625" bestFit="1" customWidth="1"/>
    <col min="9474" max="9474" width="10.28515625" customWidth="1"/>
    <col min="9475" max="9475" width="12.28515625" bestFit="1" customWidth="1"/>
    <col min="9476" max="9476" width="24.28515625" bestFit="1" customWidth="1"/>
    <col min="9477" max="9477" width="15.7109375" bestFit="1" customWidth="1"/>
    <col min="9478" max="9478" width="16.7109375" customWidth="1"/>
    <col min="9479" max="9479" width="16.7109375" bestFit="1" customWidth="1"/>
    <col min="9480" max="9480" width="2.28515625" customWidth="1"/>
    <col min="9481" max="9481" width="15.85546875" bestFit="1" customWidth="1"/>
    <col min="9729" max="9729" width="13.140625" bestFit="1" customWidth="1"/>
    <col min="9730" max="9730" width="10.28515625" customWidth="1"/>
    <col min="9731" max="9731" width="12.28515625" bestFit="1" customWidth="1"/>
    <col min="9732" max="9732" width="24.28515625" bestFit="1" customWidth="1"/>
    <col min="9733" max="9733" width="15.7109375" bestFit="1" customWidth="1"/>
    <col min="9734" max="9734" width="16.7109375" customWidth="1"/>
    <col min="9735" max="9735" width="16.7109375" bestFit="1" customWidth="1"/>
    <col min="9736" max="9736" width="2.28515625" customWidth="1"/>
    <col min="9737" max="9737" width="15.85546875" bestFit="1" customWidth="1"/>
    <col min="9985" max="9985" width="13.140625" bestFit="1" customWidth="1"/>
    <col min="9986" max="9986" width="10.28515625" customWidth="1"/>
    <col min="9987" max="9987" width="12.28515625" bestFit="1" customWidth="1"/>
    <col min="9988" max="9988" width="24.28515625" bestFit="1" customWidth="1"/>
    <col min="9989" max="9989" width="15.7109375" bestFit="1" customWidth="1"/>
    <col min="9990" max="9990" width="16.7109375" customWidth="1"/>
    <col min="9991" max="9991" width="16.7109375" bestFit="1" customWidth="1"/>
    <col min="9992" max="9992" width="2.28515625" customWidth="1"/>
    <col min="9993" max="9993" width="15.85546875" bestFit="1" customWidth="1"/>
    <col min="10241" max="10241" width="13.140625" bestFit="1" customWidth="1"/>
    <col min="10242" max="10242" width="10.28515625" customWidth="1"/>
    <col min="10243" max="10243" width="12.28515625" bestFit="1" customWidth="1"/>
    <col min="10244" max="10244" width="24.28515625" bestFit="1" customWidth="1"/>
    <col min="10245" max="10245" width="15.7109375" bestFit="1" customWidth="1"/>
    <col min="10246" max="10246" width="16.7109375" customWidth="1"/>
    <col min="10247" max="10247" width="16.7109375" bestFit="1" customWidth="1"/>
    <col min="10248" max="10248" width="2.28515625" customWidth="1"/>
    <col min="10249" max="10249" width="15.85546875" bestFit="1" customWidth="1"/>
    <col min="10497" max="10497" width="13.140625" bestFit="1" customWidth="1"/>
    <col min="10498" max="10498" width="10.28515625" customWidth="1"/>
    <col min="10499" max="10499" width="12.28515625" bestFit="1" customWidth="1"/>
    <col min="10500" max="10500" width="24.28515625" bestFit="1" customWidth="1"/>
    <col min="10501" max="10501" width="15.7109375" bestFit="1" customWidth="1"/>
    <col min="10502" max="10502" width="16.7109375" customWidth="1"/>
    <col min="10503" max="10503" width="16.7109375" bestFit="1" customWidth="1"/>
    <col min="10504" max="10504" width="2.28515625" customWidth="1"/>
    <col min="10505" max="10505" width="15.85546875" bestFit="1" customWidth="1"/>
    <col min="10753" max="10753" width="13.140625" bestFit="1" customWidth="1"/>
    <col min="10754" max="10754" width="10.28515625" customWidth="1"/>
    <col min="10755" max="10755" width="12.28515625" bestFit="1" customWidth="1"/>
    <col min="10756" max="10756" width="24.28515625" bestFit="1" customWidth="1"/>
    <col min="10757" max="10757" width="15.7109375" bestFit="1" customWidth="1"/>
    <col min="10758" max="10758" width="16.7109375" customWidth="1"/>
    <col min="10759" max="10759" width="16.7109375" bestFit="1" customWidth="1"/>
    <col min="10760" max="10760" width="2.28515625" customWidth="1"/>
    <col min="10761" max="10761" width="15.85546875" bestFit="1" customWidth="1"/>
    <col min="11009" max="11009" width="13.140625" bestFit="1" customWidth="1"/>
    <col min="11010" max="11010" width="10.28515625" customWidth="1"/>
    <col min="11011" max="11011" width="12.28515625" bestFit="1" customWidth="1"/>
    <col min="11012" max="11012" width="24.28515625" bestFit="1" customWidth="1"/>
    <col min="11013" max="11013" width="15.7109375" bestFit="1" customWidth="1"/>
    <col min="11014" max="11014" width="16.7109375" customWidth="1"/>
    <col min="11015" max="11015" width="16.7109375" bestFit="1" customWidth="1"/>
    <col min="11016" max="11016" width="2.28515625" customWidth="1"/>
    <col min="11017" max="11017" width="15.85546875" bestFit="1" customWidth="1"/>
    <col min="11265" max="11265" width="13.140625" bestFit="1" customWidth="1"/>
    <col min="11266" max="11266" width="10.28515625" customWidth="1"/>
    <col min="11267" max="11267" width="12.28515625" bestFit="1" customWidth="1"/>
    <col min="11268" max="11268" width="24.28515625" bestFit="1" customWidth="1"/>
    <col min="11269" max="11269" width="15.7109375" bestFit="1" customWidth="1"/>
    <col min="11270" max="11270" width="16.7109375" customWidth="1"/>
    <col min="11271" max="11271" width="16.7109375" bestFit="1" customWidth="1"/>
    <col min="11272" max="11272" width="2.28515625" customWidth="1"/>
    <col min="11273" max="11273" width="15.85546875" bestFit="1" customWidth="1"/>
    <col min="11521" max="11521" width="13.140625" bestFit="1" customWidth="1"/>
    <col min="11522" max="11522" width="10.28515625" customWidth="1"/>
    <col min="11523" max="11523" width="12.28515625" bestFit="1" customWidth="1"/>
    <col min="11524" max="11524" width="24.28515625" bestFit="1" customWidth="1"/>
    <col min="11525" max="11525" width="15.7109375" bestFit="1" customWidth="1"/>
    <col min="11526" max="11526" width="16.7109375" customWidth="1"/>
    <col min="11527" max="11527" width="16.7109375" bestFit="1" customWidth="1"/>
    <col min="11528" max="11528" width="2.28515625" customWidth="1"/>
    <col min="11529" max="11529" width="15.85546875" bestFit="1" customWidth="1"/>
    <col min="11777" max="11777" width="13.140625" bestFit="1" customWidth="1"/>
    <col min="11778" max="11778" width="10.28515625" customWidth="1"/>
    <col min="11779" max="11779" width="12.28515625" bestFit="1" customWidth="1"/>
    <col min="11780" max="11780" width="24.28515625" bestFit="1" customWidth="1"/>
    <col min="11781" max="11781" width="15.7109375" bestFit="1" customWidth="1"/>
    <col min="11782" max="11782" width="16.7109375" customWidth="1"/>
    <col min="11783" max="11783" width="16.7109375" bestFit="1" customWidth="1"/>
    <col min="11784" max="11784" width="2.28515625" customWidth="1"/>
    <col min="11785" max="11785" width="15.85546875" bestFit="1" customWidth="1"/>
    <col min="12033" max="12033" width="13.140625" bestFit="1" customWidth="1"/>
    <col min="12034" max="12034" width="10.28515625" customWidth="1"/>
    <col min="12035" max="12035" width="12.28515625" bestFit="1" customWidth="1"/>
    <col min="12036" max="12036" width="24.28515625" bestFit="1" customWidth="1"/>
    <col min="12037" max="12037" width="15.7109375" bestFit="1" customWidth="1"/>
    <col min="12038" max="12038" width="16.7109375" customWidth="1"/>
    <col min="12039" max="12039" width="16.7109375" bestFit="1" customWidth="1"/>
    <col min="12040" max="12040" width="2.28515625" customWidth="1"/>
    <col min="12041" max="12041" width="15.85546875" bestFit="1" customWidth="1"/>
    <col min="12289" max="12289" width="13.140625" bestFit="1" customWidth="1"/>
    <col min="12290" max="12290" width="10.28515625" customWidth="1"/>
    <col min="12291" max="12291" width="12.28515625" bestFit="1" customWidth="1"/>
    <col min="12292" max="12292" width="24.28515625" bestFit="1" customWidth="1"/>
    <col min="12293" max="12293" width="15.7109375" bestFit="1" customWidth="1"/>
    <col min="12294" max="12294" width="16.7109375" customWidth="1"/>
    <col min="12295" max="12295" width="16.7109375" bestFit="1" customWidth="1"/>
    <col min="12296" max="12296" width="2.28515625" customWidth="1"/>
    <col min="12297" max="12297" width="15.85546875" bestFit="1" customWidth="1"/>
    <col min="12545" max="12545" width="13.140625" bestFit="1" customWidth="1"/>
    <col min="12546" max="12546" width="10.28515625" customWidth="1"/>
    <col min="12547" max="12547" width="12.28515625" bestFit="1" customWidth="1"/>
    <col min="12548" max="12548" width="24.28515625" bestFit="1" customWidth="1"/>
    <col min="12549" max="12549" width="15.7109375" bestFit="1" customWidth="1"/>
    <col min="12550" max="12550" width="16.7109375" customWidth="1"/>
    <col min="12551" max="12551" width="16.7109375" bestFit="1" customWidth="1"/>
    <col min="12552" max="12552" width="2.28515625" customWidth="1"/>
    <col min="12553" max="12553" width="15.85546875" bestFit="1" customWidth="1"/>
    <col min="12801" max="12801" width="13.140625" bestFit="1" customWidth="1"/>
    <col min="12802" max="12802" width="10.28515625" customWidth="1"/>
    <col min="12803" max="12803" width="12.28515625" bestFit="1" customWidth="1"/>
    <col min="12804" max="12804" width="24.28515625" bestFit="1" customWidth="1"/>
    <col min="12805" max="12805" width="15.7109375" bestFit="1" customWidth="1"/>
    <col min="12806" max="12806" width="16.7109375" customWidth="1"/>
    <col min="12807" max="12807" width="16.7109375" bestFit="1" customWidth="1"/>
    <col min="12808" max="12808" width="2.28515625" customWidth="1"/>
    <col min="12809" max="12809" width="15.85546875" bestFit="1" customWidth="1"/>
    <col min="13057" max="13057" width="13.140625" bestFit="1" customWidth="1"/>
    <col min="13058" max="13058" width="10.28515625" customWidth="1"/>
    <col min="13059" max="13059" width="12.28515625" bestFit="1" customWidth="1"/>
    <col min="13060" max="13060" width="24.28515625" bestFit="1" customWidth="1"/>
    <col min="13061" max="13061" width="15.7109375" bestFit="1" customWidth="1"/>
    <col min="13062" max="13062" width="16.7109375" customWidth="1"/>
    <col min="13063" max="13063" width="16.7109375" bestFit="1" customWidth="1"/>
    <col min="13064" max="13064" width="2.28515625" customWidth="1"/>
    <col min="13065" max="13065" width="15.85546875" bestFit="1" customWidth="1"/>
    <col min="13313" max="13313" width="13.140625" bestFit="1" customWidth="1"/>
    <col min="13314" max="13314" width="10.28515625" customWidth="1"/>
    <col min="13315" max="13315" width="12.28515625" bestFit="1" customWidth="1"/>
    <col min="13316" max="13316" width="24.28515625" bestFit="1" customWidth="1"/>
    <col min="13317" max="13317" width="15.7109375" bestFit="1" customWidth="1"/>
    <col min="13318" max="13318" width="16.7109375" customWidth="1"/>
    <col min="13319" max="13319" width="16.7109375" bestFit="1" customWidth="1"/>
    <col min="13320" max="13320" width="2.28515625" customWidth="1"/>
    <col min="13321" max="13321" width="15.85546875" bestFit="1" customWidth="1"/>
    <col min="13569" max="13569" width="13.140625" bestFit="1" customWidth="1"/>
    <col min="13570" max="13570" width="10.28515625" customWidth="1"/>
    <col min="13571" max="13571" width="12.28515625" bestFit="1" customWidth="1"/>
    <col min="13572" max="13572" width="24.28515625" bestFit="1" customWidth="1"/>
    <col min="13573" max="13573" width="15.7109375" bestFit="1" customWidth="1"/>
    <col min="13574" max="13574" width="16.7109375" customWidth="1"/>
    <col min="13575" max="13575" width="16.7109375" bestFit="1" customWidth="1"/>
    <col min="13576" max="13576" width="2.28515625" customWidth="1"/>
    <col min="13577" max="13577" width="15.85546875" bestFit="1" customWidth="1"/>
    <col min="13825" max="13825" width="13.140625" bestFit="1" customWidth="1"/>
    <col min="13826" max="13826" width="10.28515625" customWidth="1"/>
    <col min="13827" max="13827" width="12.28515625" bestFit="1" customWidth="1"/>
    <col min="13828" max="13828" width="24.28515625" bestFit="1" customWidth="1"/>
    <col min="13829" max="13829" width="15.7109375" bestFit="1" customWidth="1"/>
    <col min="13830" max="13830" width="16.7109375" customWidth="1"/>
    <col min="13831" max="13831" width="16.7109375" bestFit="1" customWidth="1"/>
    <col min="13832" max="13832" width="2.28515625" customWidth="1"/>
    <col min="13833" max="13833" width="15.85546875" bestFit="1" customWidth="1"/>
    <col min="14081" max="14081" width="13.140625" bestFit="1" customWidth="1"/>
    <col min="14082" max="14082" width="10.28515625" customWidth="1"/>
    <col min="14083" max="14083" width="12.28515625" bestFit="1" customWidth="1"/>
    <col min="14084" max="14084" width="24.28515625" bestFit="1" customWidth="1"/>
    <col min="14085" max="14085" width="15.7109375" bestFit="1" customWidth="1"/>
    <col min="14086" max="14086" width="16.7109375" customWidth="1"/>
    <col min="14087" max="14087" width="16.7109375" bestFit="1" customWidth="1"/>
    <col min="14088" max="14088" width="2.28515625" customWidth="1"/>
    <col min="14089" max="14089" width="15.85546875" bestFit="1" customWidth="1"/>
    <col min="14337" max="14337" width="13.140625" bestFit="1" customWidth="1"/>
    <col min="14338" max="14338" width="10.28515625" customWidth="1"/>
    <col min="14339" max="14339" width="12.28515625" bestFit="1" customWidth="1"/>
    <col min="14340" max="14340" width="24.28515625" bestFit="1" customWidth="1"/>
    <col min="14341" max="14341" width="15.7109375" bestFit="1" customWidth="1"/>
    <col min="14342" max="14342" width="16.7109375" customWidth="1"/>
    <col min="14343" max="14343" width="16.7109375" bestFit="1" customWidth="1"/>
    <col min="14344" max="14344" width="2.28515625" customWidth="1"/>
    <col min="14345" max="14345" width="15.85546875" bestFit="1" customWidth="1"/>
    <col min="14593" max="14593" width="13.140625" bestFit="1" customWidth="1"/>
    <col min="14594" max="14594" width="10.28515625" customWidth="1"/>
    <col min="14595" max="14595" width="12.28515625" bestFit="1" customWidth="1"/>
    <col min="14596" max="14596" width="24.28515625" bestFit="1" customWidth="1"/>
    <col min="14597" max="14597" width="15.7109375" bestFit="1" customWidth="1"/>
    <col min="14598" max="14598" width="16.7109375" customWidth="1"/>
    <col min="14599" max="14599" width="16.7109375" bestFit="1" customWidth="1"/>
    <col min="14600" max="14600" width="2.28515625" customWidth="1"/>
    <col min="14601" max="14601" width="15.85546875" bestFit="1" customWidth="1"/>
    <col min="14849" max="14849" width="13.140625" bestFit="1" customWidth="1"/>
    <col min="14850" max="14850" width="10.28515625" customWidth="1"/>
    <col min="14851" max="14851" width="12.28515625" bestFit="1" customWidth="1"/>
    <col min="14852" max="14852" width="24.28515625" bestFit="1" customWidth="1"/>
    <col min="14853" max="14853" width="15.7109375" bestFit="1" customWidth="1"/>
    <col min="14854" max="14854" width="16.7109375" customWidth="1"/>
    <col min="14855" max="14855" width="16.7109375" bestFit="1" customWidth="1"/>
    <col min="14856" max="14856" width="2.28515625" customWidth="1"/>
    <col min="14857" max="14857" width="15.85546875" bestFit="1" customWidth="1"/>
    <col min="15105" max="15105" width="13.140625" bestFit="1" customWidth="1"/>
    <col min="15106" max="15106" width="10.28515625" customWidth="1"/>
    <col min="15107" max="15107" width="12.28515625" bestFit="1" customWidth="1"/>
    <col min="15108" max="15108" width="24.28515625" bestFit="1" customWidth="1"/>
    <col min="15109" max="15109" width="15.7109375" bestFit="1" customWidth="1"/>
    <col min="15110" max="15110" width="16.7109375" customWidth="1"/>
    <col min="15111" max="15111" width="16.7109375" bestFit="1" customWidth="1"/>
    <col min="15112" max="15112" width="2.28515625" customWidth="1"/>
    <col min="15113" max="15113" width="15.85546875" bestFit="1" customWidth="1"/>
    <col min="15361" max="15361" width="13.140625" bestFit="1" customWidth="1"/>
    <col min="15362" max="15362" width="10.28515625" customWidth="1"/>
    <col min="15363" max="15363" width="12.28515625" bestFit="1" customWidth="1"/>
    <col min="15364" max="15364" width="24.28515625" bestFit="1" customWidth="1"/>
    <col min="15365" max="15365" width="15.7109375" bestFit="1" customWidth="1"/>
    <col min="15366" max="15366" width="16.7109375" customWidth="1"/>
    <col min="15367" max="15367" width="16.7109375" bestFit="1" customWidth="1"/>
    <col min="15368" max="15368" width="2.28515625" customWidth="1"/>
    <col min="15369" max="15369" width="15.85546875" bestFit="1" customWidth="1"/>
    <col min="15617" max="15617" width="13.140625" bestFit="1" customWidth="1"/>
    <col min="15618" max="15618" width="10.28515625" customWidth="1"/>
    <col min="15619" max="15619" width="12.28515625" bestFit="1" customWidth="1"/>
    <col min="15620" max="15620" width="24.28515625" bestFit="1" customWidth="1"/>
    <col min="15621" max="15621" width="15.7109375" bestFit="1" customWidth="1"/>
    <col min="15622" max="15622" width="16.7109375" customWidth="1"/>
    <col min="15623" max="15623" width="16.7109375" bestFit="1" customWidth="1"/>
    <col min="15624" max="15624" width="2.28515625" customWidth="1"/>
    <col min="15625" max="15625" width="15.85546875" bestFit="1" customWidth="1"/>
    <col min="15873" max="15873" width="13.140625" bestFit="1" customWidth="1"/>
    <col min="15874" max="15874" width="10.28515625" customWidth="1"/>
    <col min="15875" max="15875" width="12.28515625" bestFit="1" customWidth="1"/>
    <col min="15876" max="15876" width="24.28515625" bestFit="1" customWidth="1"/>
    <col min="15877" max="15877" width="15.7109375" bestFit="1" customWidth="1"/>
    <col min="15878" max="15878" width="16.7109375" customWidth="1"/>
    <col min="15879" max="15879" width="16.7109375" bestFit="1" customWidth="1"/>
    <col min="15880" max="15880" width="2.28515625" customWidth="1"/>
    <col min="15881" max="15881" width="15.85546875" bestFit="1" customWidth="1"/>
    <col min="16129" max="16129" width="13.140625" bestFit="1" customWidth="1"/>
    <col min="16130" max="16130" width="10.28515625" customWidth="1"/>
    <col min="16131" max="16131" width="12.28515625" bestFit="1" customWidth="1"/>
    <col min="16132" max="16132" width="24.28515625" bestFit="1" customWidth="1"/>
    <col min="16133" max="16133" width="15.7109375" bestFit="1" customWidth="1"/>
    <col min="16134" max="16134" width="16.7109375" customWidth="1"/>
    <col min="16135" max="16135" width="16.7109375" bestFit="1" customWidth="1"/>
    <col min="16136" max="16136" width="2.28515625" customWidth="1"/>
    <col min="16137" max="16137" width="15.85546875" bestFit="1" customWidth="1"/>
  </cols>
  <sheetData>
    <row r="1" spans="1:9" x14ac:dyDescent="0.25">
      <c r="B1" s="26"/>
      <c r="D1" s="26"/>
      <c r="F1" s="26"/>
    </row>
    <row r="2" spans="1:9" x14ac:dyDescent="0.25">
      <c r="I2" s="28"/>
    </row>
    <row r="3" spans="1:9" x14ac:dyDescent="0.25">
      <c r="A3" s="28"/>
      <c r="B3" s="28"/>
      <c r="C3" s="28"/>
      <c r="D3" s="28"/>
      <c r="E3" s="28"/>
      <c r="F3" s="28"/>
      <c r="G3" s="28"/>
      <c r="I3" s="28"/>
    </row>
    <row r="4" spans="1:9" x14ac:dyDescent="0.25">
      <c r="A4" s="24"/>
      <c r="F4" s="26"/>
    </row>
    <row r="5" spans="1:9" x14ac:dyDescent="0.25">
      <c r="A5" s="24"/>
      <c r="F5" s="26"/>
    </row>
    <row r="6" spans="1:9" x14ac:dyDescent="0.25">
      <c r="A6" s="24"/>
      <c r="F6" s="26"/>
    </row>
    <row r="7" spans="1:9" x14ac:dyDescent="0.25">
      <c r="A7" s="24"/>
      <c r="F7" s="26"/>
    </row>
    <row r="8" spans="1:9" x14ac:dyDescent="0.25">
      <c r="A8" s="24"/>
      <c r="F8" s="26"/>
    </row>
    <row r="9" spans="1:9" x14ac:dyDescent="0.25">
      <c r="A9" s="24"/>
      <c r="F9" s="26"/>
    </row>
    <row r="10" spans="1:9" x14ac:dyDescent="0.25">
      <c r="A10" s="24"/>
      <c r="F10" s="26"/>
    </row>
    <row r="11" spans="1:9" x14ac:dyDescent="0.25">
      <c r="A11" s="24"/>
      <c r="F11" s="26"/>
    </row>
    <row r="12" spans="1:9" x14ac:dyDescent="0.25">
      <c r="A12" s="24"/>
      <c r="F12" s="26"/>
    </row>
    <row r="13" spans="1:9" x14ac:dyDescent="0.25">
      <c r="A13" s="24"/>
      <c r="F13" s="26"/>
    </row>
    <row r="14" spans="1:9" x14ac:dyDescent="0.25">
      <c r="A14" s="24"/>
      <c r="F14" s="26"/>
    </row>
    <row r="15" spans="1:9" x14ac:dyDescent="0.25">
      <c r="A15" s="24"/>
      <c r="F15" s="26"/>
    </row>
    <row r="16" spans="1:9" x14ac:dyDescent="0.25">
      <c r="A16" s="24"/>
      <c r="F16" s="26"/>
    </row>
    <row r="17" spans="1:6" x14ac:dyDescent="0.25">
      <c r="A17" s="24"/>
      <c r="F17" s="26"/>
    </row>
    <row r="18" spans="1:6" x14ac:dyDescent="0.25">
      <c r="A18" s="24"/>
      <c r="F18" s="26"/>
    </row>
    <row r="19" spans="1:6" x14ac:dyDescent="0.25">
      <c r="A19" s="24"/>
      <c r="F19" s="26"/>
    </row>
    <row r="20" spans="1:6" x14ac:dyDescent="0.25">
      <c r="A20" s="24"/>
      <c r="F20" s="26"/>
    </row>
    <row r="21" spans="1:6" x14ac:dyDescent="0.25">
      <c r="F21" s="26"/>
    </row>
    <row r="22" spans="1:6" x14ac:dyDescent="0.25">
      <c r="F22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6"/>
  <sheetViews>
    <sheetView workbookViewId="0">
      <selection activeCell="H3" sqref="H3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88007/60</f>
        <v>1466.7833333333333</v>
      </c>
      <c r="H2" s="20">
        <v>1.1000000000000001</v>
      </c>
      <c r="I2" s="20">
        <v>0</v>
      </c>
      <c r="J2" s="20">
        <v>2.1299999999999999E-2</v>
      </c>
      <c r="K2" s="20">
        <v>1333</v>
      </c>
      <c r="L2" s="20">
        <v>110</v>
      </c>
      <c r="M2" s="20">
        <v>101</v>
      </c>
      <c r="N2" s="20">
        <f t="shared" ref="N2:N13" si="0">K2-(L2+M2)/2</f>
        <v>1227.5</v>
      </c>
      <c r="O2" s="20" t="s">
        <v>1</v>
      </c>
      <c r="P2" s="20">
        <f t="shared" ref="P2:P16" si="1">SQRT((K2+(L2+M2)/2))</f>
        <v>37.927562537025764</v>
      </c>
      <c r="Q2" s="20">
        <f t="shared" ref="Q2:Q16" si="2">N2/G2</f>
        <v>0.83686524935516493</v>
      </c>
      <c r="R2" s="20">
        <f>(Q2/H2/J2)</f>
        <v>35.717680296848691</v>
      </c>
      <c r="S2" s="20" t="s">
        <v>1</v>
      </c>
      <c r="T2" s="20">
        <f>P2/N2*R2</f>
        <v>1.1036126705794067</v>
      </c>
      <c r="U2" s="20">
        <f>R2/60*1000</f>
        <v>595.29467161414482</v>
      </c>
      <c r="V2" s="20" t="s">
        <v>1</v>
      </c>
      <c r="W2" s="20">
        <f>T2/R2*U2</f>
        <v>18.393544509656778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1466.7833333333333</v>
      </c>
      <c r="H3" s="21">
        <f>H2</f>
        <v>1.1000000000000001</v>
      </c>
      <c r="I3" s="21">
        <v>0</v>
      </c>
      <c r="J3" s="21">
        <v>0.26</v>
      </c>
      <c r="K3" s="21">
        <v>103</v>
      </c>
      <c r="L3" s="21">
        <v>66</v>
      </c>
      <c r="M3" s="21">
        <v>66</v>
      </c>
      <c r="N3" s="21">
        <f t="shared" si="0"/>
        <v>37</v>
      </c>
      <c r="O3" s="21" t="s">
        <v>1</v>
      </c>
      <c r="P3" s="21">
        <f t="shared" si="1"/>
        <v>13</v>
      </c>
      <c r="Q3" s="21">
        <f t="shared" si="2"/>
        <v>2.5225266172009046E-2</v>
      </c>
      <c r="R3" s="21">
        <f>Q3/H3/J3</f>
        <v>8.8200231370660992E-2</v>
      </c>
      <c r="S3" s="21" t="s">
        <v>1</v>
      </c>
      <c r="T3" s="21">
        <f>P3/N3*R3</f>
        <v>3.0989270481583592E-2</v>
      </c>
      <c r="U3" s="21">
        <f>R3/60*1000</f>
        <v>1.4700038561776831</v>
      </c>
      <c r="V3" s="21" t="s">
        <v>1</v>
      </c>
      <c r="W3" s="21">
        <f>T3/R3*U3</f>
        <v>0.51648784135972658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1466.7833333333333</v>
      </c>
      <c r="H4" s="19">
        <f>H2</f>
        <v>1.1000000000000001</v>
      </c>
      <c r="I4" s="19"/>
      <c r="J4" s="19">
        <v>8.1000000000000003E-2</v>
      </c>
      <c r="K4" s="19">
        <v>782</v>
      </c>
      <c r="L4" s="19">
        <v>38</v>
      </c>
      <c r="M4" s="19">
        <v>35</v>
      </c>
      <c r="N4" s="19">
        <f t="shared" si="0"/>
        <v>745.5</v>
      </c>
      <c r="O4" s="19" t="s">
        <v>1</v>
      </c>
      <c r="P4" s="19">
        <f t="shared" si="1"/>
        <v>28.609439001839934</v>
      </c>
      <c r="Q4" s="19">
        <f t="shared" si="2"/>
        <v>0.50825502516845256</v>
      </c>
      <c r="R4" s="19">
        <f>(Q4/H4/J4)</f>
        <v>5.7043212701285348</v>
      </c>
      <c r="S4" s="19" t="s">
        <v>1</v>
      </c>
      <c r="T4" s="19">
        <f t="shared" ref="T4:T6" si="3">P4/N4*R4</f>
        <v>0.21891003544552706</v>
      </c>
      <c r="U4" s="19">
        <f t="shared" ref="U4:U6" si="4">R4/60*1000</f>
        <v>95.072021168808917</v>
      </c>
      <c r="V4" s="19" t="s">
        <v>1</v>
      </c>
      <c r="W4" s="19">
        <f t="shared" ref="W4:W6" si="5">T4/R4*U4</f>
        <v>3.6485005907587844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1466.7833333333333</v>
      </c>
      <c r="H5" s="19">
        <f>H2</f>
        <v>1.1000000000000001</v>
      </c>
      <c r="I5" s="19">
        <v>2E-3</v>
      </c>
      <c r="J5" s="19">
        <v>0.13600000000000001</v>
      </c>
      <c r="K5" s="19">
        <v>1238</v>
      </c>
      <c r="L5" s="19">
        <v>41</v>
      </c>
      <c r="M5" s="19">
        <v>30</v>
      </c>
      <c r="N5" s="19">
        <f t="shared" si="0"/>
        <v>1202.5</v>
      </c>
      <c r="O5" s="19" t="s">
        <v>1</v>
      </c>
      <c r="P5" s="19">
        <f t="shared" si="1"/>
        <v>35.68613176011096</v>
      </c>
      <c r="Q5" s="19">
        <f t="shared" si="2"/>
        <v>0.81982115059029392</v>
      </c>
      <c r="R5" s="19">
        <f>(Q5/H5/J5)</f>
        <v>5.480087905015333</v>
      </c>
      <c r="S5" s="19" t="s">
        <v>1</v>
      </c>
      <c r="T5" s="19">
        <f t="shared" si="3"/>
        <v>0.16263046905228076</v>
      </c>
      <c r="U5" s="19">
        <f t="shared" si="4"/>
        <v>91.334798416922212</v>
      </c>
      <c r="V5" s="19" t="s">
        <v>1</v>
      </c>
      <c r="W5" s="19">
        <f t="shared" si="5"/>
        <v>2.7105078175380126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1466.7833333333333</v>
      </c>
      <c r="H6" s="19">
        <f>H2</f>
        <v>1.1000000000000001</v>
      </c>
      <c r="I6" s="19">
        <v>2E-3</v>
      </c>
      <c r="J6" s="19">
        <v>4.48E-2</v>
      </c>
      <c r="K6" s="19">
        <v>415</v>
      </c>
      <c r="L6" s="19">
        <v>22</v>
      </c>
      <c r="M6" s="19">
        <v>23</v>
      </c>
      <c r="N6" s="19">
        <f t="shared" si="0"/>
        <v>392.5</v>
      </c>
      <c r="O6" s="19" t="s">
        <v>1</v>
      </c>
      <c r="P6" s="19">
        <f t="shared" si="1"/>
        <v>20.91650066335189</v>
      </c>
      <c r="Q6" s="19">
        <f t="shared" si="2"/>
        <v>0.26759235060847431</v>
      </c>
      <c r="R6" s="19">
        <f>(Q6/H6/J6)</f>
        <v>5.4300395821524816</v>
      </c>
      <c r="S6" s="19" t="s">
        <v>1</v>
      </c>
      <c r="T6" s="19">
        <f t="shared" si="3"/>
        <v>0.28936923954680099</v>
      </c>
      <c r="U6" s="19">
        <f t="shared" si="4"/>
        <v>90.500659702541356</v>
      </c>
      <c r="V6" s="19" t="s">
        <v>1</v>
      </c>
      <c r="W6" s="19">
        <f t="shared" si="5"/>
        <v>4.8228206591133498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1466.7833333333333</v>
      </c>
      <c r="H7" s="23">
        <f>H2</f>
        <v>1.1000000000000001</v>
      </c>
      <c r="I7" s="23">
        <v>1E-3</v>
      </c>
      <c r="J7" s="23">
        <v>0.19</v>
      </c>
      <c r="K7" s="23">
        <v>1191</v>
      </c>
      <c r="L7" s="23">
        <v>45</v>
      </c>
      <c r="M7" s="23">
        <v>17</v>
      </c>
      <c r="N7" s="23">
        <f t="shared" si="0"/>
        <v>1160</v>
      </c>
      <c r="O7" s="23" t="s">
        <v>1</v>
      </c>
      <c r="P7" s="23">
        <f t="shared" si="1"/>
        <v>34.957116585897069</v>
      </c>
      <c r="Q7" s="23">
        <f t="shared" si="2"/>
        <v>0.79084618269001328</v>
      </c>
      <c r="R7" s="23">
        <f>Q7/H7/J7</f>
        <v>3.7839530272249435</v>
      </c>
      <c r="S7" s="23" t="s">
        <v>1</v>
      </c>
      <c r="T7" s="23">
        <f>P7/N7*R7</f>
        <v>0.11403110959332802</v>
      </c>
      <c r="U7" s="23">
        <f>R7/60*1000</f>
        <v>63.065883787082392</v>
      </c>
      <c r="V7" s="23" t="s">
        <v>1</v>
      </c>
      <c r="W7" s="23">
        <f>T7/R7*U7</f>
        <v>1.9005184932221337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1466.7833333333333</v>
      </c>
      <c r="H8" s="25">
        <f>H2</f>
        <v>1.1000000000000001</v>
      </c>
      <c r="I8" s="25">
        <v>4.0000000000000001E-3</v>
      </c>
      <c r="J8" s="25">
        <v>1.2500000000000001E-2</v>
      </c>
      <c r="K8" s="25">
        <v>1183</v>
      </c>
      <c r="L8" s="25">
        <v>11</v>
      </c>
      <c r="M8" s="25">
        <v>6</v>
      </c>
      <c r="N8" s="25">
        <f t="shared" si="0"/>
        <v>1174.5</v>
      </c>
      <c r="O8" s="25" t="s">
        <v>1</v>
      </c>
      <c r="P8" s="25">
        <f t="shared" si="1"/>
        <v>34.51811118818641</v>
      </c>
      <c r="Q8" s="25">
        <f t="shared" si="2"/>
        <v>0.80073175997363844</v>
      </c>
      <c r="R8" s="25">
        <f>Q8/H8/J8</f>
        <v>58.235037088991874</v>
      </c>
      <c r="S8" s="25" t="s">
        <v>1</v>
      </c>
      <c r="T8" s="25">
        <f>P8/N8*R8</f>
        <v>1.7115057345985365</v>
      </c>
      <c r="U8" s="25">
        <f>R8/60*1000</f>
        <v>970.58395148319789</v>
      </c>
      <c r="V8" s="25" t="s">
        <v>1</v>
      </c>
      <c r="W8" s="25">
        <f>T8/R8*U8</f>
        <v>28.525095576642272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1466.7833333333333</v>
      </c>
      <c r="H9" s="30">
        <f>H2</f>
        <v>1.1000000000000001</v>
      </c>
      <c r="J9" s="30">
        <v>0.19</v>
      </c>
      <c r="K9" s="30">
        <v>1427</v>
      </c>
      <c r="L9" s="30">
        <v>64</v>
      </c>
      <c r="M9" s="30">
        <v>53</v>
      </c>
      <c r="N9" s="30">
        <f t="shared" si="0"/>
        <v>1368.5</v>
      </c>
      <c r="P9" s="30">
        <f t="shared" si="1"/>
        <v>38.54218468120353</v>
      </c>
      <c r="Q9" s="30">
        <f t="shared" si="2"/>
        <v>0.93299396638903731</v>
      </c>
      <c r="R9" s="30">
        <f t="shared" ref="R9:R13" si="6">Q9/H9/J9</f>
        <v>4.4640859635839103</v>
      </c>
      <c r="S9" s="30" t="s">
        <v>1</v>
      </c>
      <c r="T9" s="30">
        <f t="shared" ref="T9:T16" si="7">P9/N9*R9</f>
        <v>0.12572570379336462</v>
      </c>
      <c r="U9" s="30">
        <f t="shared" ref="U9:U16" si="8">R9/60*1000</f>
        <v>74.401432726398497</v>
      </c>
      <c r="V9" s="30" t="s">
        <v>1</v>
      </c>
      <c r="W9" s="30">
        <f t="shared" ref="W9:W16" si="9">T9/R9*U9</f>
        <v>2.0954283965560765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1466.7833333333333</v>
      </c>
      <c r="H10" s="30">
        <f>H2</f>
        <v>1.1000000000000001</v>
      </c>
      <c r="J10" s="30">
        <v>2.5000000000000001E-2</v>
      </c>
      <c r="K10" s="30">
        <v>172</v>
      </c>
      <c r="L10" s="30">
        <v>23</v>
      </c>
      <c r="M10" s="30">
        <v>23</v>
      </c>
      <c r="N10" s="30">
        <f t="shared" si="0"/>
        <v>149</v>
      </c>
      <c r="P10" s="30">
        <f t="shared" si="1"/>
        <v>13.964240043768941</v>
      </c>
      <c r="Q10" s="30">
        <f t="shared" si="2"/>
        <v>0.10158282863863102</v>
      </c>
      <c r="R10" s="30">
        <f t="shared" si="6"/>
        <v>3.6939210414047641</v>
      </c>
      <c r="S10" s="30" t="s">
        <v>1</v>
      </c>
      <c r="T10" s="30">
        <f t="shared" si="7"/>
        <v>0.34619328942889316</v>
      </c>
      <c r="U10" s="30">
        <f t="shared" si="8"/>
        <v>61.565350690079399</v>
      </c>
      <c r="V10" s="30" t="s">
        <v>1</v>
      </c>
      <c r="W10" s="30">
        <f t="shared" si="9"/>
        <v>5.7698881571482188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1466.7833333333333</v>
      </c>
      <c r="H11" s="32">
        <f>H2</f>
        <v>1.1000000000000001</v>
      </c>
      <c r="J11" s="32">
        <v>3.2000000000000001E-2</v>
      </c>
      <c r="K11" s="32">
        <v>222</v>
      </c>
      <c r="L11" s="32">
        <v>19</v>
      </c>
      <c r="M11" s="32">
        <v>15</v>
      </c>
      <c r="N11" s="32">
        <f t="shared" si="0"/>
        <v>205</v>
      </c>
      <c r="P11" s="32">
        <f t="shared" si="1"/>
        <v>15.459624833740307</v>
      </c>
      <c r="Q11" s="32">
        <f t="shared" si="2"/>
        <v>0.139761609871942</v>
      </c>
      <c r="R11" s="32">
        <f t="shared" si="6"/>
        <v>3.9705002804528968</v>
      </c>
      <c r="S11" s="32" t="s">
        <v>1</v>
      </c>
      <c r="T11" s="32">
        <f t="shared" si="7"/>
        <v>0.29942655969786564</v>
      </c>
      <c r="U11" s="32">
        <f t="shared" si="8"/>
        <v>66.175004674214946</v>
      </c>
      <c r="V11" s="32" t="s">
        <v>1</v>
      </c>
      <c r="W11" s="32">
        <f t="shared" si="9"/>
        <v>4.9904426616310937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1466.7833333333333</v>
      </c>
      <c r="H12" s="32">
        <f>H2</f>
        <v>1.1000000000000001</v>
      </c>
      <c r="J12" s="32">
        <v>3.1E-2</v>
      </c>
      <c r="K12" s="32">
        <v>228</v>
      </c>
      <c r="L12" s="32">
        <v>22</v>
      </c>
      <c r="M12" s="32">
        <v>22</v>
      </c>
      <c r="N12" s="32">
        <f t="shared" si="0"/>
        <v>206</v>
      </c>
      <c r="P12" s="32">
        <f t="shared" si="1"/>
        <v>15.811388300841896</v>
      </c>
      <c r="Q12" s="32">
        <f t="shared" si="2"/>
        <v>0.14044337382253685</v>
      </c>
      <c r="R12" s="32">
        <f t="shared" si="6"/>
        <v>4.1185740123911101</v>
      </c>
      <c r="S12" s="32" t="s">
        <v>1</v>
      </c>
      <c r="T12" s="32">
        <f t="shared" si="7"/>
        <v>0.31611831531879742</v>
      </c>
      <c r="U12" s="32">
        <f t="shared" si="8"/>
        <v>68.642900206518505</v>
      </c>
      <c r="V12" s="32" t="s">
        <v>1</v>
      </c>
      <c r="W12" s="32">
        <f t="shared" si="9"/>
        <v>5.2686385886466232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1466.7833333333333</v>
      </c>
      <c r="H13" s="32">
        <f>H2</f>
        <v>1.1000000000000001</v>
      </c>
      <c r="J13" s="32">
        <v>1.9E-2</v>
      </c>
      <c r="K13" s="32">
        <v>121</v>
      </c>
      <c r="L13" s="32">
        <v>21</v>
      </c>
      <c r="M13" s="32">
        <v>23</v>
      </c>
      <c r="N13" s="32">
        <f t="shared" si="0"/>
        <v>99</v>
      </c>
      <c r="P13" s="32">
        <f t="shared" si="1"/>
        <v>11.958260743101398</v>
      </c>
      <c r="Q13" s="32">
        <f t="shared" si="2"/>
        <v>6.7494631108889064E-2</v>
      </c>
      <c r="R13" s="32">
        <f t="shared" si="6"/>
        <v>3.2294081870281848</v>
      </c>
      <c r="S13" s="32" t="s">
        <v>1</v>
      </c>
      <c r="T13" s="32">
        <f t="shared" si="7"/>
        <v>0.39008187016554952</v>
      </c>
      <c r="U13" s="32">
        <f t="shared" si="8"/>
        <v>53.823469783803077</v>
      </c>
      <c r="V13" s="32" t="s">
        <v>1</v>
      </c>
      <c r="W13" s="32">
        <f t="shared" si="9"/>
        <v>6.5013645027591584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1466.7833333333333</v>
      </c>
      <c r="H14" s="22">
        <f>H2</f>
        <v>1.1000000000000001</v>
      </c>
      <c r="I14" s="22">
        <v>5.0000000000000001E-3</v>
      </c>
      <c r="J14" s="22">
        <f>J4+J5+J6</f>
        <v>0.26180000000000003</v>
      </c>
      <c r="K14" s="22">
        <f>K4+K5+K6</f>
        <v>2435</v>
      </c>
      <c r="L14" s="22">
        <f>L4+L5+L6</f>
        <v>101</v>
      </c>
      <c r="M14" s="22">
        <f>M4+M5+M6</f>
        <v>88</v>
      </c>
      <c r="N14" s="22">
        <f>N4+N5+N6</f>
        <v>2340.5</v>
      </c>
      <c r="O14" s="22" t="s">
        <v>1</v>
      </c>
      <c r="P14" s="22">
        <f>SQRT((K14+(L14+M14)/2))</f>
        <v>50.294134846918283</v>
      </c>
      <c r="Q14" s="22">
        <f>N14/G14</f>
        <v>1.5956685263672208</v>
      </c>
      <c r="R14" s="22">
        <f>(Q14/H14/J14)</f>
        <v>5.540900501309884</v>
      </c>
      <c r="S14" s="22" t="s">
        <v>1</v>
      </c>
      <c r="T14" s="22">
        <f>P14/N14*R14</f>
        <v>0.1190663520556447</v>
      </c>
      <c r="U14" s="22">
        <f>R14/60*1000</f>
        <v>92.348341688498067</v>
      </c>
      <c r="V14" s="22" t="s">
        <v>1</v>
      </c>
      <c r="W14" s="22">
        <f>T14/R14*U14</f>
        <v>1.9844392009274117</v>
      </c>
      <c r="X14" s="22"/>
    </row>
    <row r="15" spans="1:25" s="31" customFormat="1" x14ac:dyDescent="0.25">
      <c r="B15" s="31" t="s">
        <v>44</v>
      </c>
      <c r="G15" s="31">
        <f>G14</f>
        <v>1466.7833333333333</v>
      </c>
      <c r="H15" s="31">
        <f>H14</f>
        <v>1.1000000000000001</v>
      </c>
      <c r="I15" s="31">
        <v>5.0000000000000001E-3</v>
      </c>
      <c r="J15" s="31">
        <f>J9+J10</f>
        <v>0.215</v>
      </c>
      <c r="K15" s="31">
        <f>K9+K10</f>
        <v>1599</v>
      </c>
      <c r="L15" s="31">
        <f>L9+L10</f>
        <v>87</v>
      </c>
      <c r="M15" s="31">
        <f>M9+M10</f>
        <v>76</v>
      </c>
      <c r="N15" s="31">
        <f>N9+N10</f>
        <v>1517.5</v>
      </c>
      <c r="O15" s="31" t="s">
        <v>1</v>
      </c>
      <c r="P15" s="31">
        <f>SQRT((K15+(L15+M15)/2))</f>
        <v>40.993901985539267</v>
      </c>
      <c r="Q15" s="31">
        <f>N15/G15</f>
        <v>1.0345767950276683</v>
      </c>
      <c r="R15" s="31">
        <f>(Q15/H15/J15)</f>
        <v>4.3745319028654048</v>
      </c>
      <c r="S15" s="31" t="s">
        <v>1</v>
      </c>
      <c r="T15" s="31">
        <f>P15/N15*R15</f>
        <v>0.11817405736980492</v>
      </c>
      <c r="U15" s="31">
        <f>R15/60*1000</f>
        <v>72.908865047756748</v>
      </c>
      <c r="V15" s="31" t="s">
        <v>1</v>
      </c>
      <c r="W15" s="31">
        <f>T15/R15*U15</f>
        <v>1.9695676228300822</v>
      </c>
      <c r="X15" s="31">
        <v>3225</v>
      </c>
    </row>
    <row r="16" spans="1:25" s="33" customFormat="1" x14ac:dyDescent="0.25">
      <c r="B16" s="33" t="s">
        <v>46</v>
      </c>
      <c r="G16" s="33">
        <f>G10</f>
        <v>1466.7833333333333</v>
      </c>
      <c r="H16" s="33">
        <f>H10</f>
        <v>1.1000000000000001</v>
      </c>
      <c r="I16" s="33">
        <v>5.0000000000000001E-3</v>
      </c>
      <c r="J16" s="33">
        <f>J11+J12+J13</f>
        <v>8.2000000000000003E-2</v>
      </c>
      <c r="K16" s="33">
        <f>K11+K12+K13</f>
        <v>571</v>
      </c>
      <c r="L16" s="33">
        <f>L11+L12+L13</f>
        <v>62</v>
      </c>
      <c r="M16" s="33">
        <f t="shared" ref="M16" si="10">M11+M12+M13</f>
        <v>60</v>
      </c>
      <c r="N16" s="33">
        <f>N11+N12+N13</f>
        <v>510</v>
      </c>
      <c r="O16" s="33" t="s">
        <v>1</v>
      </c>
      <c r="P16" s="33">
        <f t="shared" si="1"/>
        <v>25.13961017995307</v>
      </c>
      <c r="Q16" s="33">
        <f t="shared" si="2"/>
        <v>0.34769961480336792</v>
      </c>
      <c r="R16" s="33">
        <f>(Q16/H16/J16)</f>
        <v>3.854762913562837</v>
      </c>
      <c r="S16" s="33" t="s">
        <v>1</v>
      </c>
      <c r="T16" s="33">
        <f t="shared" si="7"/>
        <v>0.19001419016296051</v>
      </c>
      <c r="U16" s="33">
        <f t="shared" si="8"/>
        <v>64.246048559380611</v>
      </c>
      <c r="V16" s="33" t="s">
        <v>1</v>
      </c>
      <c r="W16" s="33">
        <f t="shared" si="9"/>
        <v>3.1669031693826746</v>
      </c>
      <c r="X16" s="33">
        <v>3225</v>
      </c>
    </row>
    <row r="18" spans="1:7" x14ac:dyDescent="0.25">
      <c r="A18" t="s">
        <v>103</v>
      </c>
      <c r="B18" t="s">
        <v>104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 t="s">
        <v>105</v>
      </c>
      <c r="D21">
        <v>110</v>
      </c>
      <c r="E21">
        <v>101</v>
      </c>
      <c r="F21" t="s">
        <v>106</v>
      </c>
      <c r="G21">
        <v>36.51</v>
      </c>
    </row>
    <row r="22" spans="1:7" x14ac:dyDescent="0.25">
      <c r="A22" t="s">
        <v>61</v>
      </c>
      <c r="B22" t="s">
        <v>62</v>
      </c>
      <c r="C22">
        <v>103</v>
      </c>
      <c r="D22">
        <v>66</v>
      </c>
      <c r="E22">
        <v>66</v>
      </c>
      <c r="F22">
        <v>44</v>
      </c>
      <c r="G22">
        <v>10.15</v>
      </c>
    </row>
    <row r="23" spans="1:7" x14ac:dyDescent="0.25">
      <c r="A23" t="s">
        <v>63</v>
      </c>
      <c r="B23" t="s">
        <v>64</v>
      </c>
      <c r="C23">
        <v>782</v>
      </c>
      <c r="D23">
        <v>38</v>
      </c>
      <c r="E23">
        <v>35</v>
      </c>
      <c r="F23">
        <v>748</v>
      </c>
      <c r="G23">
        <v>27.96</v>
      </c>
    </row>
    <row r="24" spans="1:7" x14ac:dyDescent="0.25">
      <c r="A24" t="s">
        <v>63</v>
      </c>
      <c r="B24" t="s">
        <v>65</v>
      </c>
      <c r="C24" t="s">
        <v>106</v>
      </c>
      <c r="D24">
        <v>41</v>
      </c>
      <c r="E24">
        <v>30</v>
      </c>
      <c r="F24" t="s">
        <v>107</v>
      </c>
      <c r="G24">
        <v>35.19</v>
      </c>
    </row>
    <row r="25" spans="1:7" x14ac:dyDescent="0.25">
      <c r="A25" t="s">
        <v>66</v>
      </c>
      <c r="B25" t="s">
        <v>67</v>
      </c>
      <c r="C25">
        <v>415</v>
      </c>
      <c r="D25">
        <v>22</v>
      </c>
      <c r="E25">
        <v>23</v>
      </c>
      <c r="F25">
        <v>393</v>
      </c>
      <c r="G25">
        <v>20.37</v>
      </c>
    </row>
    <row r="26" spans="1:7" x14ac:dyDescent="0.25">
      <c r="A26" t="s">
        <v>68</v>
      </c>
      <c r="B26" t="s">
        <v>69</v>
      </c>
      <c r="C26" t="s">
        <v>108</v>
      </c>
      <c r="D26">
        <v>45</v>
      </c>
      <c r="E26">
        <v>17</v>
      </c>
      <c r="F26" t="s">
        <v>109</v>
      </c>
      <c r="G26">
        <v>34.51</v>
      </c>
    </row>
    <row r="27" spans="1:7" x14ac:dyDescent="0.25">
      <c r="A27" t="s">
        <v>68</v>
      </c>
      <c r="B27" t="s">
        <v>91</v>
      </c>
      <c r="C27" t="s">
        <v>110</v>
      </c>
      <c r="D27">
        <v>11</v>
      </c>
      <c r="E27">
        <v>6</v>
      </c>
      <c r="F27" t="s">
        <v>111</v>
      </c>
      <c r="G27">
        <v>34.39</v>
      </c>
    </row>
    <row r="28" spans="1:7" x14ac:dyDescent="0.25">
      <c r="A28" t="s">
        <v>68</v>
      </c>
      <c r="B28" t="s">
        <v>71</v>
      </c>
      <c r="C28">
        <v>89</v>
      </c>
      <c r="D28">
        <v>25</v>
      </c>
      <c r="E28">
        <v>33</v>
      </c>
      <c r="F28">
        <v>61</v>
      </c>
      <c r="G28">
        <v>9.43</v>
      </c>
    </row>
    <row r="29" spans="1:7" x14ac:dyDescent="0.25">
      <c r="A29" t="s">
        <v>68</v>
      </c>
      <c r="B29">
        <v>1764</v>
      </c>
      <c r="C29">
        <v>4</v>
      </c>
      <c r="D29">
        <v>57</v>
      </c>
      <c r="E29">
        <v>3</v>
      </c>
      <c r="F29">
        <v>-24</v>
      </c>
      <c r="G29">
        <v>2</v>
      </c>
    </row>
    <row r="30" spans="1:7" x14ac:dyDescent="0.25">
      <c r="A30" t="s">
        <v>68</v>
      </c>
      <c r="B30" t="s">
        <v>72</v>
      </c>
      <c r="C30">
        <v>254</v>
      </c>
      <c r="D30">
        <v>118</v>
      </c>
      <c r="E30">
        <v>109</v>
      </c>
      <c r="F30">
        <v>151</v>
      </c>
      <c r="G30">
        <v>15.94</v>
      </c>
    </row>
    <row r="31" spans="1:7" x14ac:dyDescent="0.25">
      <c r="A31" t="s">
        <v>68</v>
      </c>
      <c r="B31" t="s">
        <v>73</v>
      </c>
      <c r="C31">
        <v>416</v>
      </c>
      <c r="D31">
        <v>89</v>
      </c>
      <c r="E31">
        <v>60</v>
      </c>
      <c r="F31">
        <v>350</v>
      </c>
      <c r="G31">
        <v>20.399999999999999</v>
      </c>
    </row>
    <row r="32" spans="1:7" x14ac:dyDescent="0.25">
      <c r="A32" t="s">
        <v>68</v>
      </c>
      <c r="B32" t="s">
        <v>74</v>
      </c>
      <c r="C32" t="s">
        <v>112</v>
      </c>
      <c r="D32">
        <v>64</v>
      </c>
      <c r="E32">
        <v>53</v>
      </c>
      <c r="F32" t="s">
        <v>113</v>
      </c>
      <c r="G32">
        <v>37.78</v>
      </c>
    </row>
    <row r="33" spans="1:7" x14ac:dyDescent="0.25">
      <c r="A33" t="s">
        <v>68</v>
      </c>
      <c r="B33" t="s">
        <v>99</v>
      </c>
      <c r="C33">
        <v>172</v>
      </c>
      <c r="D33">
        <v>23</v>
      </c>
      <c r="E33">
        <v>23</v>
      </c>
      <c r="F33">
        <v>150</v>
      </c>
      <c r="G33">
        <v>13.11</v>
      </c>
    </row>
    <row r="34" spans="1:7" x14ac:dyDescent="0.25">
      <c r="A34" t="s">
        <v>68</v>
      </c>
      <c r="B34" t="s">
        <v>76</v>
      </c>
      <c r="C34">
        <v>222</v>
      </c>
      <c r="D34">
        <v>19</v>
      </c>
      <c r="E34">
        <v>15</v>
      </c>
      <c r="F34">
        <v>206</v>
      </c>
      <c r="G34">
        <v>14.9</v>
      </c>
    </row>
    <row r="35" spans="1:7" x14ac:dyDescent="0.25">
      <c r="A35" t="s">
        <v>68</v>
      </c>
      <c r="B35" t="s">
        <v>77</v>
      </c>
      <c r="C35">
        <v>228</v>
      </c>
      <c r="D35">
        <v>22</v>
      </c>
      <c r="E35">
        <v>22</v>
      </c>
      <c r="F35">
        <v>207</v>
      </c>
      <c r="G35">
        <v>15.1</v>
      </c>
    </row>
    <row r="36" spans="1:7" x14ac:dyDescent="0.25">
      <c r="A36" t="s">
        <v>68</v>
      </c>
      <c r="B36" t="s">
        <v>78</v>
      </c>
      <c r="C36">
        <v>121</v>
      </c>
      <c r="D36">
        <v>21</v>
      </c>
      <c r="E36">
        <v>23</v>
      </c>
      <c r="F36">
        <v>100</v>
      </c>
      <c r="G36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6"/>
  <sheetViews>
    <sheetView workbookViewId="0">
      <selection sqref="A1:XFD1048576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/>
      <c r="H2" s="20"/>
      <c r="I2" s="20">
        <v>0</v>
      </c>
      <c r="J2" s="20">
        <v>2.1299999999999999E-2</v>
      </c>
      <c r="K2" s="20"/>
      <c r="L2" s="20"/>
      <c r="M2" s="20"/>
      <c r="N2" s="20">
        <f t="shared" ref="N2:N13" si="0">K2-(L2+M2)/2</f>
        <v>0</v>
      </c>
      <c r="O2" s="20" t="s">
        <v>1</v>
      </c>
      <c r="P2" s="20">
        <f t="shared" ref="P2:P16" si="1">SQRT((K2+(L2+M2)/2))</f>
        <v>0</v>
      </c>
      <c r="Q2" s="20" t="e">
        <f t="shared" ref="Q2:Q16" si="2">N2/G2</f>
        <v>#DIV/0!</v>
      </c>
      <c r="R2" s="20" t="e">
        <f>(Q2/H2/J2)</f>
        <v>#DIV/0!</v>
      </c>
      <c r="S2" s="20" t="s">
        <v>1</v>
      </c>
      <c r="T2" s="20" t="e">
        <f>P2/N2*R2</f>
        <v>#DIV/0!</v>
      </c>
      <c r="U2" s="20" t="e">
        <f>R2/60*1000</f>
        <v>#DIV/0!</v>
      </c>
      <c r="V2" s="20" t="s">
        <v>1</v>
      </c>
      <c r="W2" s="20" t="e">
        <f>T2/R2*U2</f>
        <v>#DIV/0!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0</v>
      </c>
      <c r="H3" s="21">
        <f>H2</f>
        <v>0</v>
      </c>
      <c r="I3" s="21">
        <v>0</v>
      </c>
      <c r="J3" s="21">
        <v>0.26</v>
      </c>
      <c r="K3" s="21"/>
      <c r="L3" s="21"/>
      <c r="M3" s="21"/>
      <c r="N3" s="21">
        <f t="shared" si="0"/>
        <v>0</v>
      </c>
      <c r="O3" s="21" t="s">
        <v>1</v>
      </c>
      <c r="P3" s="21">
        <f t="shared" si="1"/>
        <v>0</v>
      </c>
      <c r="Q3" s="21" t="e">
        <f t="shared" si="2"/>
        <v>#DIV/0!</v>
      </c>
      <c r="R3" s="21" t="e">
        <f>Q3/H3/J3</f>
        <v>#DIV/0!</v>
      </c>
      <c r="S3" s="21" t="s">
        <v>1</v>
      </c>
      <c r="T3" s="21" t="e">
        <f>P3/N3*R3</f>
        <v>#DIV/0!</v>
      </c>
      <c r="U3" s="21" t="e">
        <f>R3/60*1000</f>
        <v>#DIV/0!</v>
      </c>
      <c r="V3" s="21" t="s">
        <v>1</v>
      </c>
      <c r="W3" s="21" t="e">
        <f>T3/R3*U3</f>
        <v>#DIV/0!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0</v>
      </c>
      <c r="H4" s="19">
        <f>H2</f>
        <v>0</v>
      </c>
      <c r="I4" s="19"/>
      <c r="J4" s="19">
        <v>8.1000000000000003E-2</v>
      </c>
      <c r="K4" s="19"/>
      <c r="L4" s="19"/>
      <c r="M4" s="19"/>
      <c r="N4" s="19">
        <f t="shared" si="0"/>
        <v>0</v>
      </c>
      <c r="O4" s="19" t="s">
        <v>1</v>
      </c>
      <c r="P4" s="19">
        <f t="shared" si="1"/>
        <v>0</v>
      </c>
      <c r="Q4" s="19" t="e">
        <f t="shared" si="2"/>
        <v>#DIV/0!</v>
      </c>
      <c r="R4" s="19" t="e">
        <f>(Q4/H4/J4)</f>
        <v>#DIV/0!</v>
      </c>
      <c r="S4" s="19" t="s">
        <v>1</v>
      </c>
      <c r="T4" s="19" t="e">
        <f t="shared" ref="T4:T6" si="3">P4/N4*R4</f>
        <v>#DIV/0!</v>
      </c>
      <c r="U4" s="19" t="e">
        <f t="shared" ref="U4:U6" si="4">R4/60*1000</f>
        <v>#DIV/0!</v>
      </c>
      <c r="V4" s="19" t="s">
        <v>1</v>
      </c>
      <c r="W4" s="19" t="e">
        <f t="shared" ref="W4:W6" si="5">T4/R4*U4</f>
        <v>#DIV/0!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0</v>
      </c>
      <c r="H5" s="19">
        <f>H2</f>
        <v>0</v>
      </c>
      <c r="I5" s="19">
        <v>2E-3</v>
      </c>
      <c r="J5" s="19">
        <v>0.13600000000000001</v>
      </c>
      <c r="K5" s="19"/>
      <c r="L5" s="19"/>
      <c r="M5" s="19"/>
      <c r="N5" s="19">
        <f t="shared" si="0"/>
        <v>0</v>
      </c>
      <c r="O5" s="19" t="s">
        <v>1</v>
      </c>
      <c r="P5" s="19">
        <f t="shared" si="1"/>
        <v>0</v>
      </c>
      <c r="Q5" s="19" t="e">
        <f t="shared" si="2"/>
        <v>#DIV/0!</v>
      </c>
      <c r="R5" s="19" t="e">
        <f>(Q5/H5/J5)</f>
        <v>#DIV/0!</v>
      </c>
      <c r="S5" s="19" t="s">
        <v>1</v>
      </c>
      <c r="T5" s="19" t="e">
        <f t="shared" si="3"/>
        <v>#DIV/0!</v>
      </c>
      <c r="U5" s="19" t="e">
        <f t="shared" si="4"/>
        <v>#DIV/0!</v>
      </c>
      <c r="V5" s="19" t="s">
        <v>1</v>
      </c>
      <c r="W5" s="19" t="e">
        <f t="shared" si="5"/>
        <v>#DIV/0!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0</v>
      </c>
      <c r="H6" s="19">
        <f>H2</f>
        <v>0</v>
      </c>
      <c r="I6" s="19">
        <v>2E-3</v>
      </c>
      <c r="J6" s="19">
        <v>4.48E-2</v>
      </c>
      <c r="K6" s="19"/>
      <c r="L6" s="19"/>
      <c r="M6" s="19"/>
      <c r="N6" s="19">
        <f t="shared" si="0"/>
        <v>0</v>
      </c>
      <c r="O6" s="19" t="s">
        <v>1</v>
      </c>
      <c r="P6" s="19">
        <f t="shared" si="1"/>
        <v>0</v>
      </c>
      <c r="Q6" s="19" t="e">
        <f t="shared" si="2"/>
        <v>#DIV/0!</v>
      </c>
      <c r="R6" s="19" t="e">
        <f>(Q6/H6/J6)</f>
        <v>#DIV/0!</v>
      </c>
      <c r="S6" s="19" t="s">
        <v>1</v>
      </c>
      <c r="T6" s="19" t="e">
        <f t="shared" si="3"/>
        <v>#DIV/0!</v>
      </c>
      <c r="U6" s="19" t="e">
        <f t="shared" si="4"/>
        <v>#DIV/0!</v>
      </c>
      <c r="V6" s="19" t="s">
        <v>1</v>
      </c>
      <c r="W6" s="19" t="e">
        <f t="shared" si="5"/>
        <v>#DIV/0!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0</v>
      </c>
      <c r="H7" s="23">
        <f>H2</f>
        <v>0</v>
      </c>
      <c r="I7" s="23">
        <v>1E-3</v>
      </c>
      <c r="J7" s="23">
        <v>0.19</v>
      </c>
      <c r="K7" s="23"/>
      <c r="L7" s="23"/>
      <c r="M7" s="23"/>
      <c r="N7" s="23">
        <f t="shared" si="0"/>
        <v>0</v>
      </c>
      <c r="O7" s="23" t="s">
        <v>1</v>
      </c>
      <c r="P7" s="23">
        <f t="shared" si="1"/>
        <v>0</v>
      </c>
      <c r="Q7" s="23" t="e">
        <f t="shared" si="2"/>
        <v>#DIV/0!</v>
      </c>
      <c r="R7" s="23" t="e">
        <f>Q7/H7/J7</f>
        <v>#DIV/0!</v>
      </c>
      <c r="S7" s="23" t="s">
        <v>1</v>
      </c>
      <c r="T7" s="23" t="e">
        <f>P7/N7*R7</f>
        <v>#DIV/0!</v>
      </c>
      <c r="U7" s="23" t="e">
        <f>R7/60*1000</f>
        <v>#DIV/0!</v>
      </c>
      <c r="V7" s="23" t="s">
        <v>1</v>
      </c>
      <c r="W7" s="23" t="e">
        <f>T7/R7*U7</f>
        <v>#DIV/0!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0</v>
      </c>
      <c r="H8" s="25">
        <f>H2</f>
        <v>0</v>
      </c>
      <c r="I8" s="25">
        <v>4.0000000000000001E-3</v>
      </c>
      <c r="J8" s="25">
        <v>1.2500000000000001E-2</v>
      </c>
      <c r="K8" s="25"/>
      <c r="L8" s="25"/>
      <c r="M8" s="25"/>
      <c r="N8" s="25">
        <f t="shared" si="0"/>
        <v>0</v>
      </c>
      <c r="O8" s="25" t="s">
        <v>1</v>
      </c>
      <c r="P8" s="25">
        <f t="shared" si="1"/>
        <v>0</v>
      </c>
      <c r="Q8" s="25" t="e">
        <f t="shared" si="2"/>
        <v>#DIV/0!</v>
      </c>
      <c r="R8" s="25" t="e">
        <f>Q8/H8/J8</f>
        <v>#DIV/0!</v>
      </c>
      <c r="S8" s="25" t="s">
        <v>1</v>
      </c>
      <c r="T8" s="25" t="e">
        <f>P8/N8*R8</f>
        <v>#DIV/0!</v>
      </c>
      <c r="U8" s="25" t="e">
        <f>R8/60*1000</f>
        <v>#DIV/0!</v>
      </c>
      <c r="V8" s="25" t="s">
        <v>1</v>
      </c>
      <c r="W8" s="25" t="e">
        <f>T8/R8*U8</f>
        <v>#DIV/0!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0</v>
      </c>
      <c r="H9" s="30">
        <f>H2</f>
        <v>0</v>
      </c>
      <c r="J9" s="30">
        <v>0.19</v>
      </c>
      <c r="N9" s="30">
        <f t="shared" si="0"/>
        <v>0</v>
      </c>
      <c r="P9" s="30">
        <f t="shared" si="1"/>
        <v>0</v>
      </c>
      <c r="Q9" s="30" t="e">
        <f t="shared" si="2"/>
        <v>#DIV/0!</v>
      </c>
      <c r="R9" s="30" t="e">
        <f t="shared" ref="R9:R13" si="6">Q9/H9/J9</f>
        <v>#DIV/0!</v>
      </c>
      <c r="S9" s="30" t="s">
        <v>1</v>
      </c>
      <c r="T9" s="30" t="e">
        <f t="shared" ref="T9:T16" si="7">P9/N9*R9</f>
        <v>#DIV/0!</v>
      </c>
      <c r="U9" s="30" t="e">
        <f t="shared" ref="U9:U16" si="8">R9/60*1000</f>
        <v>#DIV/0!</v>
      </c>
      <c r="V9" s="30" t="s">
        <v>1</v>
      </c>
      <c r="W9" s="30" t="e">
        <f t="shared" ref="W9:W16" si="9">T9/R9*U9</f>
        <v>#DIV/0!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0</v>
      </c>
      <c r="H10" s="30">
        <f>H2</f>
        <v>0</v>
      </c>
      <c r="J10" s="30">
        <v>2.5000000000000001E-2</v>
      </c>
      <c r="N10" s="30">
        <f t="shared" si="0"/>
        <v>0</v>
      </c>
      <c r="P10" s="30">
        <f t="shared" si="1"/>
        <v>0</v>
      </c>
      <c r="Q10" s="30" t="e">
        <f t="shared" si="2"/>
        <v>#DIV/0!</v>
      </c>
      <c r="R10" s="30" t="e">
        <f t="shared" si="6"/>
        <v>#DIV/0!</v>
      </c>
      <c r="S10" s="30" t="s">
        <v>1</v>
      </c>
      <c r="T10" s="30" t="e">
        <f t="shared" si="7"/>
        <v>#DIV/0!</v>
      </c>
      <c r="U10" s="30" t="e">
        <f t="shared" si="8"/>
        <v>#DIV/0!</v>
      </c>
      <c r="V10" s="30" t="s">
        <v>1</v>
      </c>
      <c r="W10" s="30" t="e">
        <f t="shared" si="9"/>
        <v>#DIV/0!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0</v>
      </c>
      <c r="H11" s="32">
        <f>H2</f>
        <v>0</v>
      </c>
      <c r="J11" s="32">
        <v>3.2000000000000001E-2</v>
      </c>
      <c r="N11" s="32">
        <f t="shared" si="0"/>
        <v>0</v>
      </c>
      <c r="P11" s="32">
        <f t="shared" si="1"/>
        <v>0</v>
      </c>
      <c r="Q11" s="32" t="e">
        <f t="shared" si="2"/>
        <v>#DIV/0!</v>
      </c>
      <c r="R11" s="32" t="e">
        <f t="shared" si="6"/>
        <v>#DIV/0!</v>
      </c>
      <c r="S11" s="32" t="s">
        <v>1</v>
      </c>
      <c r="T11" s="32" t="e">
        <f t="shared" si="7"/>
        <v>#DIV/0!</v>
      </c>
      <c r="U11" s="32" t="e">
        <f t="shared" si="8"/>
        <v>#DIV/0!</v>
      </c>
      <c r="V11" s="32" t="s">
        <v>1</v>
      </c>
      <c r="W11" s="32" t="e">
        <f t="shared" si="9"/>
        <v>#DIV/0!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0</v>
      </c>
      <c r="H12" s="32">
        <f>H2</f>
        <v>0</v>
      </c>
      <c r="J12" s="32">
        <v>3.1E-2</v>
      </c>
      <c r="N12" s="32">
        <f t="shared" si="0"/>
        <v>0</v>
      </c>
      <c r="P12" s="32">
        <f t="shared" si="1"/>
        <v>0</v>
      </c>
      <c r="Q12" s="32" t="e">
        <f t="shared" si="2"/>
        <v>#DIV/0!</v>
      </c>
      <c r="R12" s="32" t="e">
        <f t="shared" si="6"/>
        <v>#DIV/0!</v>
      </c>
      <c r="S12" s="32" t="s">
        <v>1</v>
      </c>
      <c r="T12" s="32" t="e">
        <f t="shared" si="7"/>
        <v>#DIV/0!</v>
      </c>
      <c r="U12" s="32" t="e">
        <f t="shared" si="8"/>
        <v>#DIV/0!</v>
      </c>
      <c r="V12" s="32" t="s">
        <v>1</v>
      </c>
      <c r="W12" s="32" t="e">
        <f t="shared" si="9"/>
        <v>#DIV/0!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0</v>
      </c>
      <c r="H13" s="32">
        <f>H2</f>
        <v>0</v>
      </c>
      <c r="J13" s="32">
        <v>1.9E-2</v>
      </c>
      <c r="N13" s="32">
        <f t="shared" si="0"/>
        <v>0</v>
      </c>
      <c r="P13" s="32">
        <f t="shared" si="1"/>
        <v>0</v>
      </c>
      <c r="Q13" s="32" t="e">
        <f t="shared" si="2"/>
        <v>#DIV/0!</v>
      </c>
      <c r="R13" s="32" t="e">
        <f t="shared" si="6"/>
        <v>#DIV/0!</v>
      </c>
      <c r="S13" s="32" t="s">
        <v>1</v>
      </c>
      <c r="T13" s="32" t="e">
        <f t="shared" si="7"/>
        <v>#DIV/0!</v>
      </c>
      <c r="U13" s="32" t="e">
        <f t="shared" si="8"/>
        <v>#DIV/0!</v>
      </c>
      <c r="V13" s="32" t="s">
        <v>1</v>
      </c>
      <c r="W13" s="32" t="e">
        <f t="shared" si="9"/>
        <v>#DIV/0!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0</v>
      </c>
      <c r="H14" s="22">
        <f>H2</f>
        <v>0</v>
      </c>
      <c r="I14" s="22">
        <v>5.0000000000000001E-3</v>
      </c>
      <c r="J14" s="22">
        <f>J4+J5+J6</f>
        <v>0.26180000000000003</v>
      </c>
      <c r="K14" s="22">
        <f>K4+K5+K6</f>
        <v>0</v>
      </c>
      <c r="L14" s="22">
        <f>L4+L5+L6</f>
        <v>0</v>
      </c>
      <c r="M14" s="22">
        <f>M4+M5+M6</f>
        <v>0</v>
      </c>
      <c r="N14" s="22">
        <f>N4+N5+N6</f>
        <v>0</v>
      </c>
      <c r="O14" s="22" t="s">
        <v>1</v>
      </c>
      <c r="P14" s="22">
        <f>SQRT((K14+(L14+M14)/2))</f>
        <v>0</v>
      </c>
      <c r="Q14" s="22" t="e">
        <f>N14/G14</f>
        <v>#DIV/0!</v>
      </c>
      <c r="R14" s="22" t="e">
        <f>(Q14/H14/J14)</f>
        <v>#DIV/0!</v>
      </c>
      <c r="S14" s="22" t="s">
        <v>1</v>
      </c>
      <c r="T14" s="22" t="e">
        <f>P14/N14*R14</f>
        <v>#DIV/0!</v>
      </c>
      <c r="U14" s="22" t="e">
        <f>R14/60*1000</f>
        <v>#DIV/0!</v>
      </c>
      <c r="V14" s="22" t="s">
        <v>1</v>
      </c>
      <c r="W14" s="22" t="e">
        <f>T14/R14*U14</f>
        <v>#DIV/0!</v>
      </c>
      <c r="X14" s="22"/>
    </row>
    <row r="15" spans="1:25" s="31" customFormat="1" x14ac:dyDescent="0.25">
      <c r="B15" s="31" t="s">
        <v>44</v>
      </c>
      <c r="G15" s="31">
        <f>G14</f>
        <v>0</v>
      </c>
      <c r="H15" s="31">
        <f>H14</f>
        <v>0</v>
      </c>
      <c r="I15" s="31">
        <v>5.0000000000000001E-3</v>
      </c>
      <c r="J15" s="31">
        <f>J9+J10</f>
        <v>0.215</v>
      </c>
      <c r="K15" s="31">
        <f>K9+K10</f>
        <v>0</v>
      </c>
      <c r="L15" s="31">
        <f>L9+L10</f>
        <v>0</v>
      </c>
      <c r="M15" s="31">
        <f>M9+M10</f>
        <v>0</v>
      </c>
      <c r="N15" s="31">
        <f>N9+N10</f>
        <v>0</v>
      </c>
      <c r="O15" s="31" t="s">
        <v>1</v>
      </c>
      <c r="P15" s="31">
        <f>SQRT((K15+(L15+M15)/2))</f>
        <v>0</v>
      </c>
      <c r="Q15" s="31" t="e">
        <f>N15/G15</f>
        <v>#DIV/0!</v>
      </c>
      <c r="R15" s="31" t="e">
        <f>(Q15/H15/J15)</f>
        <v>#DIV/0!</v>
      </c>
      <c r="S15" s="31" t="s">
        <v>1</v>
      </c>
      <c r="T15" s="31" t="e">
        <f>P15/N15*R15</f>
        <v>#DIV/0!</v>
      </c>
      <c r="U15" s="31" t="e">
        <f>R15/60*1000</f>
        <v>#DIV/0!</v>
      </c>
      <c r="V15" s="31" t="s">
        <v>1</v>
      </c>
      <c r="W15" s="31" t="e">
        <f>T15/R15*U15</f>
        <v>#DIV/0!</v>
      </c>
      <c r="X15" s="31">
        <v>3225</v>
      </c>
    </row>
    <row r="16" spans="1:25" s="33" customFormat="1" x14ac:dyDescent="0.25">
      <c r="B16" s="33" t="s">
        <v>46</v>
      </c>
      <c r="G16" s="33">
        <f>G10</f>
        <v>0</v>
      </c>
      <c r="H16" s="33">
        <f>H10</f>
        <v>0</v>
      </c>
      <c r="I16" s="33">
        <v>5.0000000000000001E-3</v>
      </c>
      <c r="J16" s="33">
        <f>J11+J12+J13</f>
        <v>8.2000000000000003E-2</v>
      </c>
      <c r="K16" s="33">
        <f>K11+K12+K13</f>
        <v>0</v>
      </c>
      <c r="L16" s="33">
        <f>L11+L12+L13</f>
        <v>0</v>
      </c>
      <c r="M16" s="33">
        <f t="shared" ref="M16" si="10">M11+M12+M13</f>
        <v>0</v>
      </c>
      <c r="N16" s="33">
        <f>N11+N12+N13</f>
        <v>0</v>
      </c>
      <c r="O16" s="33" t="s">
        <v>1</v>
      </c>
      <c r="P16" s="33">
        <f t="shared" si="1"/>
        <v>0</v>
      </c>
      <c r="Q16" s="33" t="e">
        <f t="shared" si="2"/>
        <v>#DIV/0!</v>
      </c>
      <c r="R16" s="33" t="e">
        <f>(Q16/H16/J16)</f>
        <v>#DIV/0!</v>
      </c>
      <c r="S16" s="33" t="s">
        <v>1</v>
      </c>
      <c r="T16" s="33" t="e">
        <f t="shared" si="7"/>
        <v>#DIV/0!</v>
      </c>
      <c r="U16" s="33" t="e">
        <f t="shared" si="8"/>
        <v>#DIV/0!</v>
      </c>
      <c r="V16" s="33" t="s">
        <v>1</v>
      </c>
      <c r="W16" s="33" t="e">
        <f t="shared" si="9"/>
        <v>#DIV/0!</v>
      </c>
      <c r="X16" s="33">
        <v>3225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6"/>
  <sheetViews>
    <sheetView workbookViewId="0">
      <selection activeCell="H3" sqref="H3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86136/60</f>
        <v>1435.6</v>
      </c>
      <c r="H2" s="20">
        <v>1.1499999999999999</v>
      </c>
      <c r="I2" s="20">
        <v>0</v>
      </c>
      <c r="J2" s="20">
        <v>2.1299999999999999E-2</v>
      </c>
      <c r="K2" s="20">
        <v>1496</v>
      </c>
      <c r="L2" s="20">
        <v>110</v>
      </c>
      <c r="M2" s="20">
        <v>108</v>
      </c>
      <c r="N2" s="20">
        <f t="shared" ref="N2:N13" si="0">K2-(L2+M2)/2</f>
        <v>1387</v>
      </c>
      <c r="O2" s="20" t="s">
        <v>1</v>
      </c>
      <c r="P2" s="20">
        <f t="shared" ref="P2:P16" si="1">SQRT((K2+(L2+M2)/2))</f>
        <v>40.06245124802026</v>
      </c>
      <c r="Q2" s="20">
        <f t="shared" ref="Q2:Q16" si="2">N2/G2</f>
        <v>0.96614655893006418</v>
      </c>
      <c r="R2" s="20">
        <f>(Q2/H2/J2)</f>
        <v>39.442602936520281</v>
      </c>
      <c r="S2" s="20" t="s">
        <v>1</v>
      </c>
      <c r="T2" s="20">
        <f>P2/N2*R2</f>
        <v>1.1392699042821661</v>
      </c>
      <c r="U2" s="20">
        <f>R2/60*1000</f>
        <v>657.37671560867136</v>
      </c>
      <c r="V2" s="20" t="s">
        <v>1</v>
      </c>
      <c r="W2" s="20">
        <f>T2/R2*U2</f>
        <v>18.987831738036103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1435.6</v>
      </c>
      <c r="H3" s="21">
        <f>H2</f>
        <v>1.1499999999999999</v>
      </c>
      <c r="I3" s="21">
        <v>0</v>
      </c>
      <c r="J3" s="21">
        <v>0.26</v>
      </c>
      <c r="K3" s="21">
        <v>114</v>
      </c>
      <c r="L3" s="21">
        <v>87</v>
      </c>
      <c r="M3" s="21">
        <v>87</v>
      </c>
      <c r="N3" s="21">
        <f t="shared" si="0"/>
        <v>27</v>
      </c>
      <c r="O3" s="21" t="s">
        <v>1</v>
      </c>
      <c r="P3" s="21">
        <f t="shared" si="1"/>
        <v>14.177446878757825</v>
      </c>
      <c r="Q3" s="21">
        <f t="shared" si="2"/>
        <v>1.880746726107551E-2</v>
      </c>
      <c r="R3" s="21">
        <f>Q3/H3/J3</f>
        <v>6.2901228297911407E-2</v>
      </c>
      <c r="S3" s="21" t="s">
        <v>1</v>
      </c>
      <c r="T3" s="21">
        <f>P3/N3*R3</f>
        <v>3.30288452889725E-2</v>
      </c>
      <c r="U3" s="21">
        <f>R3/60*1000</f>
        <v>1.0483538049651902</v>
      </c>
      <c r="V3" s="21" t="s">
        <v>1</v>
      </c>
      <c r="W3" s="21">
        <f>T3/R3*U3</f>
        <v>0.55048075481620828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1435.6</v>
      </c>
      <c r="H4" s="19">
        <f>H2</f>
        <v>1.1499999999999999</v>
      </c>
      <c r="I4" s="19"/>
      <c r="J4" s="19">
        <v>8.1000000000000003E-2</v>
      </c>
      <c r="K4" s="19">
        <v>686</v>
      </c>
      <c r="L4" s="19">
        <v>31</v>
      </c>
      <c r="M4" s="19">
        <v>42</v>
      </c>
      <c r="N4" s="19">
        <f t="shared" si="0"/>
        <v>649.5</v>
      </c>
      <c r="O4" s="19" t="s">
        <v>1</v>
      </c>
      <c r="P4" s="19">
        <f t="shared" si="1"/>
        <v>26.879360111431225</v>
      </c>
      <c r="Q4" s="19">
        <f t="shared" si="2"/>
        <v>0.45242407355809422</v>
      </c>
      <c r="R4" s="19">
        <f>(Q4/H4/J4)</f>
        <v>4.856941208353132</v>
      </c>
      <c r="S4" s="19" t="s">
        <v>1</v>
      </c>
      <c r="T4" s="19">
        <f t="shared" ref="T4:T6" si="3">P4/N4*R4</f>
        <v>0.20100303584199192</v>
      </c>
      <c r="U4" s="19">
        <f t="shared" ref="U4:U6" si="4">R4/60*1000</f>
        <v>80.949020139218874</v>
      </c>
      <c r="V4" s="19" t="s">
        <v>1</v>
      </c>
      <c r="W4" s="19">
        <f t="shared" ref="W4:W6" si="5">T4/R4*U4</f>
        <v>3.3500505973665322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1435.6</v>
      </c>
      <c r="H5" s="19">
        <f>H2</f>
        <v>1.1499999999999999</v>
      </c>
      <c r="I5" s="19">
        <v>2E-3</v>
      </c>
      <c r="J5" s="19">
        <v>0.13600000000000001</v>
      </c>
      <c r="K5" s="19">
        <v>1222</v>
      </c>
      <c r="L5" s="19">
        <v>43</v>
      </c>
      <c r="M5" s="19">
        <v>31</v>
      </c>
      <c r="N5" s="19">
        <f t="shared" si="0"/>
        <v>1185</v>
      </c>
      <c r="O5" s="19" t="s">
        <v>1</v>
      </c>
      <c r="P5" s="19">
        <f t="shared" si="1"/>
        <v>35.482389998420345</v>
      </c>
      <c r="Q5" s="19">
        <f t="shared" si="2"/>
        <v>0.82543884090275843</v>
      </c>
      <c r="R5" s="19">
        <f>(Q5/H5/J5)</f>
        <v>5.2777419495061277</v>
      </c>
      <c r="S5" s="19" t="s">
        <v>1</v>
      </c>
      <c r="T5" s="19">
        <f t="shared" si="3"/>
        <v>0.15803113769063268</v>
      </c>
      <c r="U5" s="19">
        <f t="shared" si="4"/>
        <v>87.962365825102125</v>
      </c>
      <c r="V5" s="19" t="s">
        <v>1</v>
      </c>
      <c r="W5" s="19">
        <f t="shared" si="5"/>
        <v>2.6338522948438778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1435.6</v>
      </c>
      <c r="H6" s="19">
        <f>H2</f>
        <v>1.1499999999999999</v>
      </c>
      <c r="I6" s="19">
        <v>2E-3</v>
      </c>
      <c r="J6" s="19">
        <v>4.48E-2</v>
      </c>
      <c r="K6" s="19">
        <v>412</v>
      </c>
      <c r="L6" s="19">
        <v>21</v>
      </c>
      <c r="M6" s="19">
        <v>26</v>
      </c>
      <c r="N6" s="19">
        <f t="shared" si="0"/>
        <v>388.5</v>
      </c>
      <c r="O6" s="19" t="s">
        <v>1</v>
      </c>
      <c r="P6" s="19">
        <f t="shared" si="1"/>
        <v>20.868636754709208</v>
      </c>
      <c r="Q6" s="19">
        <f t="shared" si="2"/>
        <v>0.27061855670103097</v>
      </c>
      <c r="R6" s="19">
        <f>(Q6/H6/J6)</f>
        <v>5.2526893769610048</v>
      </c>
      <c r="S6" s="19" t="s">
        <v>1</v>
      </c>
      <c r="T6" s="19">
        <f t="shared" si="3"/>
        <v>0.28215306716375554</v>
      </c>
      <c r="U6" s="19">
        <f t="shared" si="4"/>
        <v>87.544822949350078</v>
      </c>
      <c r="V6" s="19" t="s">
        <v>1</v>
      </c>
      <c r="W6" s="19">
        <f t="shared" si="5"/>
        <v>4.7025511193959257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1435.6</v>
      </c>
      <c r="H7" s="23">
        <f>H2</f>
        <v>1.1499999999999999</v>
      </c>
      <c r="I7" s="23">
        <v>1E-3</v>
      </c>
      <c r="J7" s="23">
        <v>0.19</v>
      </c>
      <c r="K7" s="23">
        <v>1542</v>
      </c>
      <c r="L7" s="23">
        <v>31</v>
      </c>
      <c r="M7" s="23">
        <v>26</v>
      </c>
      <c r="N7" s="23">
        <f t="shared" si="0"/>
        <v>1513.5</v>
      </c>
      <c r="O7" s="23" t="s">
        <v>1</v>
      </c>
      <c r="P7" s="23">
        <f t="shared" si="1"/>
        <v>39.629534440868717</v>
      </c>
      <c r="Q7" s="23">
        <f t="shared" si="2"/>
        <v>1.0542630259125105</v>
      </c>
      <c r="R7" s="23">
        <f>Q7/H7/J7</f>
        <v>4.8250024069222457</v>
      </c>
      <c r="S7" s="23" t="s">
        <v>1</v>
      </c>
      <c r="T7" s="23">
        <f>P7/N7*R7</f>
        <v>0.12633802382715534</v>
      </c>
      <c r="U7" s="23">
        <f>R7/60*1000</f>
        <v>80.416706782037423</v>
      </c>
      <c r="V7" s="23" t="s">
        <v>1</v>
      </c>
      <c r="W7" s="23">
        <f>T7/R7*U7</f>
        <v>2.1056337304525887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1435.6</v>
      </c>
      <c r="H8" s="25">
        <f>H2</f>
        <v>1.1499999999999999</v>
      </c>
      <c r="I8" s="25">
        <v>4.0000000000000001E-3</v>
      </c>
      <c r="J8" s="25">
        <v>1.2500000000000001E-2</v>
      </c>
      <c r="K8" s="25">
        <v>1224</v>
      </c>
      <c r="L8" s="25">
        <v>18</v>
      </c>
      <c r="M8" s="25">
        <v>12</v>
      </c>
      <c r="N8" s="25">
        <f t="shared" si="0"/>
        <v>1209</v>
      </c>
      <c r="O8" s="25" t="s">
        <v>1</v>
      </c>
      <c r="P8" s="25">
        <f t="shared" si="1"/>
        <v>35.199431813596085</v>
      </c>
      <c r="Q8" s="25">
        <f t="shared" si="2"/>
        <v>0.84215658957927009</v>
      </c>
      <c r="R8" s="25">
        <f>Q8/H8/J8</f>
        <v>58.584806231601405</v>
      </c>
      <c r="S8" s="25" t="s">
        <v>1</v>
      </c>
      <c r="T8" s="25">
        <f>P8/N8*R8</f>
        <v>1.7056674046832032</v>
      </c>
      <c r="U8" s="25">
        <f>R8/60*1000</f>
        <v>976.41343719335669</v>
      </c>
      <c r="V8" s="25" t="s">
        <v>1</v>
      </c>
      <c r="W8" s="25">
        <f>T8/R8*U8</f>
        <v>28.427790078053388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1435.6</v>
      </c>
      <c r="H9" s="30">
        <f>H2</f>
        <v>1.1499999999999999</v>
      </c>
      <c r="J9" s="30">
        <v>0.19</v>
      </c>
      <c r="K9" s="30">
        <v>1359</v>
      </c>
      <c r="L9" s="30">
        <v>70</v>
      </c>
      <c r="M9" s="30">
        <v>54</v>
      </c>
      <c r="N9" s="30">
        <f t="shared" si="0"/>
        <v>1297</v>
      </c>
      <c r="P9" s="30">
        <f t="shared" si="1"/>
        <v>37.696153649941529</v>
      </c>
      <c r="Q9" s="30">
        <f t="shared" si="2"/>
        <v>0.90345500139314583</v>
      </c>
      <c r="R9" s="30">
        <f t="shared" ref="R9:R13" si="6">Q9/H9/J9</f>
        <v>4.1348054983668003</v>
      </c>
      <c r="S9" s="30" t="s">
        <v>1</v>
      </c>
      <c r="T9" s="30">
        <f t="shared" ref="T9:T16" si="7">P9/N9*R9</f>
        <v>0.12017445133312102</v>
      </c>
      <c r="U9" s="30">
        <f t="shared" ref="U9:U16" si="8">R9/60*1000</f>
        <v>68.913424972780007</v>
      </c>
      <c r="V9" s="30" t="s">
        <v>1</v>
      </c>
      <c r="W9" s="30">
        <f t="shared" ref="W9:W16" si="9">T9/R9*U9</f>
        <v>2.0029075222186838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1435.6</v>
      </c>
      <c r="H10" s="30">
        <f>H2</f>
        <v>1.1499999999999999</v>
      </c>
      <c r="J10" s="30">
        <v>2.5000000000000001E-2</v>
      </c>
      <c r="K10" s="30">
        <v>152</v>
      </c>
      <c r="L10" s="30">
        <v>18</v>
      </c>
      <c r="M10" s="30">
        <v>26</v>
      </c>
      <c r="N10" s="30">
        <f t="shared" si="0"/>
        <v>130</v>
      </c>
      <c r="P10" s="30">
        <f t="shared" si="1"/>
        <v>13.19090595827292</v>
      </c>
      <c r="Q10" s="30">
        <f t="shared" si="2"/>
        <v>9.0554471997770974E-2</v>
      </c>
      <c r="R10" s="30">
        <f t="shared" si="6"/>
        <v>3.1497207651398598</v>
      </c>
      <c r="S10" s="30" t="s">
        <v>1</v>
      </c>
      <c r="T10" s="30">
        <f t="shared" si="7"/>
        <v>0.31959746467522548</v>
      </c>
      <c r="U10" s="30">
        <f t="shared" si="8"/>
        <v>52.49534608566433</v>
      </c>
      <c r="V10" s="30" t="s">
        <v>1</v>
      </c>
      <c r="W10" s="30">
        <f t="shared" si="9"/>
        <v>5.326624411253758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1435.6</v>
      </c>
      <c r="H11" s="32">
        <f>H2</f>
        <v>1.1499999999999999</v>
      </c>
      <c r="J11" s="32">
        <v>3.2000000000000001E-2</v>
      </c>
      <c r="K11" s="32">
        <v>206</v>
      </c>
      <c r="L11" s="32">
        <v>30</v>
      </c>
      <c r="M11" s="32">
        <v>35</v>
      </c>
      <c r="N11" s="32">
        <f t="shared" si="0"/>
        <v>173.5</v>
      </c>
      <c r="P11" s="32">
        <f t="shared" si="1"/>
        <v>15.443445211480501</v>
      </c>
      <c r="Q11" s="32">
        <f t="shared" si="2"/>
        <v>0.12085539147394818</v>
      </c>
      <c r="R11" s="32">
        <f t="shared" si="6"/>
        <v>3.2841138987485921</v>
      </c>
      <c r="S11" s="32" t="s">
        <v>1</v>
      </c>
      <c r="T11" s="32">
        <f t="shared" si="7"/>
        <v>0.29232295713882134</v>
      </c>
      <c r="U11" s="32">
        <f t="shared" si="8"/>
        <v>54.735231645809868</v>
      </c>
      <c r="V11" s="32" t="s">
        <v>1</v>
      </c>
      <c r="W11" s="32">
        <f t="shared" si="9"/>
        <v>4.8720492856470221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1435.6</v>
      </c>
      <c r="H12" s="32">
        <f>H2</f>
        <v>1.1499999999999999</v>
      </c>
      <c r="J12" s="32">
        <v>3.1E-2</v>
      </c>
      <c r="K12" s="32">
        <v>201</v>
      </c>
      <c r="L12" s="32">
        <v>23</v>
      </c>
      <c r="M12" s="32">
        <v>27</v>
      </c>
      <c r="N12" s="32">
        <f t="shared" si="0"/>
        <v>176</v>
      </c>
      <c r="P12" s="32">
        <f t="shared" si="1"/>
        <v>15.033296378372908</v>
      </c>
      <c r="Q12" s="32">
        <f t="shared" si="2"/>
        <v>0.12259682362775147</v>
      </c>
      <c r="R12" s="32">
        <f t="shared" si="6"/>
        <v>3.4389010835273908</v>
      </c>
      <c r="S12" s="32" t="s">
        <v>1</v>
      </c>
      <c r="T12" s="32">
        <f t="shared" si="7"/>
        <v>0.29373874548053974</v>
      </c>
      <c r="U12" s="32">
        <f t="shared" si="8"/>
        <v>57.315018058789846</v>
      </c>
      <c r="V12" s="32" t="s">
        <v>1</v>
      </c>
      <c r="W12" s="32">
        <f t="shared" si="9"/>
        <v>4.8956457580089952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1435.6</v>
      </c>
      <c r="H13" s="32">
        <f>H2</f>
        <v>1.1499999999999999</v>
      </c>
      <c r="J13" s="32">
        <v>1.9E-2</v>
      </c>
      <c r="K13" s="32">
        <v>117</v>
      </c>
      <c r="L13" s="32">
        <v>12</v>
      </c>
      <c r="M13" s="32">
        <v>14</v>
      </c>
      <c r="N13" s="32">
        <f t="shared" si="0"/>
        <v>104</v>
      </c>
      <c r="P13" s="32">
        <f t="shared" si="1"/>
        <v>11.401754250991379</v>
      </c>
      <c r="Q13" s="32">
        <f t="shared" si="2"/>
        <v>7.2443577598216777E-2</v>
      </c>
      <c r="R13" s="32">
        <f t="shared" si="6"/>
        <v>3.3154955422524846</v>
      </c>
      <c r="S13" s="32" t="s">
        <v>1</v>
      </c>
      <c r="T13" s="32">
        <f t="shared" si="7"/>
        <v>0.36348524416365613</v>
      </c>
      <c r="U13" s="32">
        <f t="shared" si="8"/>
        <v>55.258259037541414</v>
      </c>
      <c r="V13" s="32" t="s">
        <v>1</v>
      </c>
      <c r="W13" s="32">
        <f t="shared" si="9"/>
        <v>6.0580874027276028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1435.6</v>
      </c>
      <c r="H14" s="22">
        <f>H2</f>
        <v>1.1499999999999999</v>
      </c>
      <c r="I14" s="22">
        <v>5.0000000000000001E-3</v>
      </c>
      <c r="J14" s="22">
        <f>J4+J5+J6</f>
        <v>0.26180000000000003</v>
      </c>
      <c r="K14" s="22">
        <f>K4+K5+K6</f>
        <v>2320</v>
      </c>
      <c r="L14" s="22">
        <f>L4+L5+L6</f>
        <v>95</v>
      </c>
      <c r="M14" s="22">
        <f>M4+M5+M6</f>
        <v>99</v>
      </c>
      <c r="N14" s="22">
        <f>N4+N5+N6</f>
        <v>2223</v>
      </c>
      <c r="O14" s="22" t="s">
        <v>1</v>
      </c>
      <c r="P14" s="22">
        <f>SQRT((K14+(L14+M14)/2))</f>
        <v>49.162994213127419</v>
      </c>
      <c r="Q14" s="22">
        <f>N14/G14</f>
        <v>1.5484814711618837</v>
      </c>
      <c r="R14" s="22">
        <f>(Q14/H14/J14)</f>
        <v>5.1432606077054626</v>
      </c>
      <c r="S14" s="22" t="s">
        <v>1</v>
      </c>
      <c r="T14" s="22">
        <f>P14/N14*R14</f>
        <v>0.11374632995646869</v>
      </c>
      <c r="U14" s="22">
        <f>R14/60*1000</f>
        <v>85.721010128424382</v>
      </c>
      <c r="V14" s="22" t="s">
        <v>1</v>
      </c>
      <c r="W14" s="22">
        <f>T14/R14*U14</f>
        <v>1.8957721659411448</v>
      </c>
      <c r="X14" s="22"/>
    </row>
    <row r="15" spans="1:25" s="31" customFormat="1" x14ac:dyDescent="0.25">
      <c r="B15" s="31" t="s">
        <v>44</v>
      </c>
      <c r="G15" s="31">
        <f>G14</f>
        <v>1435.6</v>
      </c>
      <c r="H15" s="31">
        <f>H14</f>
        <v>1.1499999999999999</v>
      </c>
      <c r="I15" s="31">
        <v>5.0000000000000001E-3</v>
      </c>
      <c r="J15" s="31">
        <f>J9+J10</f>
        <v>0.215</v>
      </c>
      <c r="K15" s="31">
        <f>K9+K10</f>
        <v>1511</v>
      </c>
      <c r="L15" s="31">
        <f>L9+L10</f>
        <v>88</v>
      </c>
      <c r="M15" s="31">
        <f>M9+M10</f>
        <v>80</v>
      </c>
      <c r="N15" s="31">
        <f>N9+N10</f>
        <v>1427</v>
      </c>
      <c r="O15" s="31" t="s">
        <v>1</v>
      </c>
      <c r="P15" s="31">
        <f>SQRT((K15+(L15+M15)/2))</f>
        <v>39.937451095431719</v>
      </c>
      <c r="Q15" s="31">
        <f>N15/G15</f>
        <v>0.99400947339091672</v>
      </c>
      <c r="R15" s="31">
        <f>(Q15/H15/J15)</f>
        <v>4.020260761945063</v>
      </c>
      <c r="S15" s="31" t="s">
        <v>1</v>
      </c>
      <c r="T15" s="31">
        <f>P15/N15*R15</f>
        <v>0.11251504384797759</v>
      </c>
      <c r="U15" s="31">
        <f>R15/60*1000</f>
        <v>67.004346032417715</v>
      </c>
      <c r="V15" s="31" t="s">
        <v>1</v>
      </c>
      <c r="W15" s="31">
        <f>T15/R15*U15</f>
        <v>1.8752507307996262</v>
      </c>
      <c r="X15" s="31">
        <v>3225</v>
      </c>
    </row>
    <row r="16" spans="1:25" s="33" customFormat="1" x14ac:dyDescent="0.25">
      <c r="B16" s="33" t="s">
        <v>46</v>
      </c>
      <c r="G16" s="33">
        <f>G10</f>
        <v>1435.6</v>
      </c>
      <c r="H16" s="33">
        <f>H10</f>
        <v>1.1499999999999999</v>
      </c>
      <c r="I16" s="33">
        <v>5.0000000000000001E-3</v>
      </c>
      <c r="J16" s="33">
        <f>J11+J12+J13</f>
        <v>8.2000000000000003E-2</v>
      </c>
      <c r="K16" s="33">
        <f>K11+K12+K13</f>
        <v>524</v>
      </c>
      <c r="L16" s="33">
        <f>L11+L12+L13</f>
        <v>65</v>
      </c>
      <c r="M16" s="33">
        <f t="shared" ref="M16" si="10">M11+M12+M13</f>
        <v>76</v>
      </c>
      <c r="N16" s="33">
        <f>N11+N12+N13</f>
        <v>453.5</v>
      </c>
      <c r="O16" s="33" t="s">
        <v>1</v>
      </c>
      <c r="P16" s="33">
        <f t="shared" si="1"/>
        <v>24.382370680473219</v>
      </c>
      <c r="Q16" s="33">
        <f t="shared" si="2"/>
        <v>0.31589579269991641</v>
      </c>
      <c r="R16" s="33">
        <f>(Q16/H16/J16)</f>
        <v>3.3499023616109906</v>
      </c>
      <c r="S16" s="33" t="s">
        <v>1</v>
      </c>
      <c r="T16" s="33">
        <f t="shared" si="7"/>
        <v>0.18010708075896761</v>
      </c>
      <c r="U16" s="33">
        <f t="shared" si="8"/>
        <v>55.831706026849844</v>
      </c>
      <c r="V16" s="33" t="s">
        <v>1</v>
      </c>
      <c r="W16" s="33">
        <f t="shared" si="9"/>
        <v>3.0017846793161267</v>
      </c>
      <c r="X16" s="33">
        <v>3225</v>
      </c>
    </row>
    <row r="18" spans="1:7" x14ac:dyDescent="0.25">
      <c r="A18" t="s">
        <v>114</v>
      </c>
      <c r="B18" t="s">
        <v>115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 t="s">
        <v>116</v>
      </c>
      <c r="D21">
        <v>110</v>
      </c>
      <c r="E21">
        <v>108</v>
      </c>
      <c r="F21" t="s">
        <v>117</v>
      </c>
      <c r="G21">
        <v>38.68</v>
      </c>
    </row>
    <row r="22" spans="1:7" x14ac:dyDescent="0.25">
      <c r="A22" t="s">
        <v>61</v>
      </c>
      <c r="B22" t="s">
        <v>62</v>
      </c>
      <c r="C22">
        <v>114</v>
      </c>
      <c r="D22">
        <v>87</v>
      </c>
      <c r="E22">
        <v>87</v>
      </c>
      <c r="F22">
        <v>36</v>
      </c>
      <c r="G22">
        <v>10.68</v>
      </c>
    </row>
    <row r="23" spans="1:7" x14ac:dyDescent="0.25">
      <c r="A23" t="s">
        <v>63</v>
      </c>
      <c r="B23" t="s">
        <v>64</v>
      </c>
      <c r="C23">
        <v>686</v>
      </c>
      <c r="D23">
        <v>31</v>
      </c>
      <c r="E23">
        <v>42</v>
      </c>
      <c r="F23">
        <v>652</v>
      </c>
      <c r="G23">
        <v>26.19</v>
      </c>
    </row>
    <row r="24" spans="1:7" x14ac:dyDescent="0.25">
      <c r="A24" t="s">
        <v>63</v>
      </c>
      <c r="B24" t="s">
        <v>65</v>
      </c>
      <c r="C24" t="s">
        <v>118</v>
      </c>
      <c r="D24">
        <v>43</v>
      </c>
      <c r="E24">
        <v>31</v>
      </c>
      <c r="F24" t="s">
        <v>119</v>
      </c>
      <c r="G24">
        <v>34.96</v>
      </c>
    </row>
    <row r="25" spans="1:7" x14ac:dyDescent="0.25">
      <c r="A25" t="s">
        <v>66</v>
      </c>
      <c r="B25" t="s">
        <v>67</v>
      </c>
      <c r="C25">
        <v>412</v>
      </c>
      <c r="D25">
        <v>21</v>
      </c>
      <c r="E25">
        <v>26</v>
      </c>
      <c r="F25">
        <v>389</v>
      </c>
      <c r="G25">
        <v>20.3</v>
      </c>
    </row>
    <row r="26" spans="1:7" x14ac:dyDescent="0.25">
      <c r="A26" t="s">
        <v>68</v>
      </c>
      <c r="B26" t="s">
        <v>69</v>
      </c>
      <c r="C26" t="s">
        <v>120</v>
      </c>
      <c r="D26">
        <v>31</v>
      </c>
      <c r="E26">
        <v>26</v>
      </c>
      <c r="F26" t="s">
        <v>121</v>
      </c>
      <c r="G26">
        <v>39.270000000000003</v>
      </c>
    </row>
    <row r="27" spans="1:7" x14ac:dyDescent="0.25">
      <c r="A27" t="s">
        <v>68</v>
      </c>
      <c r="B27" t="s">
        <v>122</v>
      </c>
      <c r="C27" t="s">
        <v>123</v>
      </c>
      <c r="D27">
        <v>18</v>
      </c>
      <c r="E27">
        <v>12</v>
      </c>
      <c r="F27" t="s">
        <v>124</v>
      </c>
      <c r="G27">
        <v>34.99</v>
      </c>
    </row>
    <row r="28" spans="1:7" x14ac:dyDescent="0.25">
      <c r="A28" t="s">
        <v>68</v>
      </c>
      <c r="B28" t="s">
        <v>71</v>
      </c>
      <c r="C28">
        <v>91</v>
      </c>
      <c r="D28">
        <v>18</v>
      </c>
      <c r="E28">
        <v>21</v>
      </c>
      <c r="F28">
        <v>72</v>
      </c>
      <c r="G28">
        <v>9.5399999999999991</v>
      </c>
    </row>
    <row r="29" spans="1:7" x14ac:dyDescent="0.25">
      <c r="A29" t="s">
        <v>68</v>
      </c>
      <c r="B29">
        <v>1764</v>
      </c>
      <c r="C29">
        <v>4</v>
      </c>
      <c r="D29">
        <v>60</v>
      </c>
      <c r="E29">
        <v>0</v>
      </c>
      <c r="F29">
        <v>-25</v>
      </c>
      <c r="G29">
        <v>2</v>
      </c>
    </row>
    <row r="30" spans="1:7" x14ac:dyDescent="0.25">
      <c r="A30" t="s">
        <v>68</v>
      </c>
      <c r="B30" t="s">
        <v>72</v>
      </c>
      <c r="C30">
        <v>259</v>
      </c>
      <c r="D30">
        <v>124</v>
      </c>
      <c r="E30">
        <v>123</v>
      </c>
      <c r="F30">
        <v>147</v>
      </c>
      <c r="G30">
        <v>16.09</v>
      </c>
    </row>
    <row r="31" spans="1:7" x14ac:dyDescent="0.25">
      <c r="A31" t="s">
        <v>68</v>
      </c>
      <c r="B31" t="s">
        <v>73</v>
      </c>
      <c r="C31">
        <v>395</v>
      </c>
      <c r="D31">
        <v>74</v>
      </c>
      <c r="E31">
        <v>73</v>
      </c>
      <c r="F31">
        <v>330</v>
      </c>
      <c r="G31">
        <v>19.87</v>
      </c>
    </row>
    <row r="32" spans="1:7" x14ac:dyDescent="0.25">
      <c r="A32" t="s">
        <v>68</v>
      </c>
      <c r="B32" t="s">
        <v>74</v>
      </c>
      <c r="C32" t="s">
        <v>125</v>
      </c>
      <c r="D32">
        <v>70</v>
      </c>
      <c r="E32">
        <v>54</v>
      </c>
      <c r="F32" t="s">
        <v>126</v>
      </c>
      <c r="G32">
        <v>36.86</v>
      </c>
    </row>
    <row r="33" spans="1:7" x14ac:dyDescent="0.25">
      <c r="A33" t="s">
        <v>68</v>
      </c>
      <c r="B33" t="s">
        <v>99</v>
      </c>
      <c r="C33">
        <v>152</v>
      </c>
      <c r="D33">
        <v>18</v>
      </c>
      <c r="E33">
        <v>26</v>
      </c>
      <c r="F33">
        <v>131</v>
      </c>
      <c r="G33">
        <v>12.33</v>
      </c>
    </row>
    <row r="34" spans="1:7" x14ac:dyDescent="0.25">
      <c r="A34" t="s">
        <v>68</v>
      </c>
      <c r="B34" t="s">
        <v>76</v>
      </c>
      <c r="C34">
        <v>206</v>
      </c>
      <c r="D34">
        <v>30</v>
      </c>
      <c r="E34">
        <v>35</v>
      </c>
      <c r="F34">
        <v>176</v>
      </c>
      <c r="G34">
        <v>14.35</v>
      </c>
    </row>
    <row r="35" spans="1:7" x14ac:dyDescent="0.25">
      <c r="A35" t="s">
        <v>68</v>
      </c>
      <c r="B35" t="s">
        <v>77</v>
      </c>
      <c r="C35">
        <v>201</v>
      </c>
      <c r="D35">
        <v>23</v>
      </c>
      <c r="E35">
        <v>27</v>
      </c>
      <c r="F35">
        <v>177</v>
      </c>
      <c r="G35">
        <v>14.18</v>
      </c>
    </row>
    <row r="36" spans="1:7" x14ac:dyDescent="0.25">
      <c r="A36" t="s">
        <v>68</v>
      </c>
      <c r="B36" t="s">
        <v>78</v>
      </c>
      <c r="C36">
        <v>117</v>
      </c>
      <c r="D36">
        <v>12</v>
      </c>
      <c r="E36">
        <v>14</v>
      </c>
      <c r="F36">
        <v>104</v>
      </c>
      <c r="G36">
        <v>10.82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36"/>
  <sheetViews>
    <sheetView workbookViewId="0">
      <selection activeCell="K10" sqref="K10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82704/60</f>
        <v>1378.4</v>
      </c>
      <c r="H2" s="20">
        <v>1.0900000000000001</v>
      </c>
      <c r="I2" s="20">
        <v>0</v>
      </c>
      <c r="J2" s="20">
        <v>2.1299999999999999E-2</v>
      </c>
      <c r="K2" s="20">
        <v>1134</v>
      </c>
      <c r="L2" s="20">
        <v>115</v>
      </c>
      <c r="M2" s="20">
        <v>87</v>
      </c>
      <c r="N2" s="20">
        <f t="shared" ref="N2:N13" si="0">K2-(L2+M2)/2</f>
        <v>1033</v>
      </c>
      <c r="O2" s="20" t="s">
        <v>1</v>
      </c>
      <c r="P2" s="20">
        <f t="shared" ref="P2:P16" si="1">SQRT((K2+(L2+M2)/2))</f>
        <v>35.142566781611158</v>
      </c>
      <c r="Q2" s="20">
        <f t="shared" ref="Q2:Q16" si="2">N2/G2</f>
        <v>0.74941961694718506</v>
      </c>
      <c r="R2" s="20">
        <f>(Q2/H2/J2)</f>
        <v>32.278917041270837</v>
      </c>
      <c r="S2" s="20" t="s">
        <v>1</v>
      </c>
      <c r="T2" s="20">
        <f>P2/N2*R2</f>
        <v>1.0981258448799098</v>
      </c>
      <c r="U2" s="20">
        <f>R2/60*1000</f>
        <v>537.9819506878473</v>
      </c>
      <c r="V2" s="20" t="s">
        <v>1</v>
      </c>
      <c r="W2" s="20">
        <f>T2/R2*U2</f>
        <v>18.302097414665162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1378.4</v>
      </c>
      <c r="H3" s="21">
        <f>H2</f>
        <v>1.0900000000000001</v>
      </c>
      <c r="I3" s="21">
        <v>0</v>
      </c>
      <c r="J3" s="21">
        <v>0.26</v>
      </c>
      <c r="K3" s="21">
        <v>100</v>
      </c>
      <c r="L3" s="21">
        <v>75</v>
      </c>
      <c r="M3" s="21">
        <v>75</v>
      </c>
      <c r="N3" s="21">
        <f t="shared" si="0"/>
        <v>25</v>
      </c>
      <c r="O3" s="21" t="s">
        <v>1</v>
      </c>
      <c r="P3" s="21">
        <f t="shared" si="1"/>
        <v>13.228756555322953</v>
      </c>
      <c r="Q3" s="21">
        <f t="shared" si="2"/>
        <v>1.8136970400464306E-2</v>
      </c>
      <c r="R3" s="21">
        <f>Q3/H3/J3</f>
        <v>6.3997778406719483E-2</v>
      </c>
      <c r="S3" s="21" t="s">
        <v>1</v>
      </c>
      <c r="T3" s="21">
        <f>P3/N3*R3</f>
        <v>3.3864441224959838E-2</v>
      </c>
      <c r="U3" s="21">
        <f>R3/60*1000</f>
        <v>1.0666296401119912</v>
      </c>
      <c r="V3" s="21" t="s">
        <v>1</v>
      </c>
      <c r="W3" s="21">
        <f>T3/R3*U3</f>
        <v>0.5644073537493306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1378.4</v>
      </c>
      <c r="H4" s="19">
        <f>H2</f>
        <v>1.0900000000000001</v>
      </c>
      <c r="I4" s="19"/>
      <c r="J4" s="19">
        <v>8.1000000000000003E-2</v>
      </c>
      <c r="K4" s="19">
        <v>617</v>
      </c>
      <c r="L4" s="19">
        <v>39</v>
      </c>
      <c r="M4" s="19">
        <v>25</v>
      </c>
      <c r="N4" s="19">
        <f t="shared" si="0"/>
        <v>585</v>
      </c>
      <c r="O4" s="19" t="s">
        <v>1</v>
      </c>
      <c r="P4" s="19">
        <f t="shared" si="1"/>
        <v>25.475478405713993</v>
      </c>
      <c r="Q4" s="19">
        <f t="shared" si="2"/>
        <v>0.42440510737086473</v>
      </c>
      <c r="R4" s="19">
        <f>(Q4/H4/J4)</f>
        <v>4.8069442447713744</v>
      </c>
      <c r="S4" s="19" t="s">
        <v>1</v>
      </c>
      <c r="T4" s="19">
        <f t="shared" ref="T4:T6" si="3">P4/N4*R4</f>
        <v>0.20933197317118685</v>
      </c>
      <c r="U4" s="19">
        <f t="shared" ref="U4:U6" si="4">R4/60*1000</f>
        <v>80.115737412856248</v>
      </c>
      <c r="V4" s="19" t="s">
        <v>1</v>
      </c>
      <c r="W4" s="19">
        <f t="shared" ref="W4:W6" si="5">T4/R4*U4</f>
        <v>3.4888662195197813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1378.4</v>
      </c>
      <c r="H5" s="19">
        <f>H2</f>
        <v>1.0900000000000001</v>
      </c>
      <c r="I5" s="19">
        <v>2E-3</v>
      </c>
      <c r="J5" s="19">
        <v>0.13600000000000001</v>
      </c>
      <c r="K5" s="19">
        <v>1108</v>
      </c>
      <c r="L5" s="19">
        <v>47</v>
      </c>
      <c r="M5" s="19">
        <v>34</v>
      </c>
      <c r="N5" s="19">
        <f t="shared" si="0"/>
        <v>1067.5</v>
      </c>
      <c r="O5" s="19" t="s">
        <v>1</v>
      </c>
      <c r="P5" s="19">
        <f t="shared" si="1"/>
        <v>33.889526405661087</v>
      </c>
      <c r="Q5" s="19">
        <f t="shared" si="2"/>
        <v>0.77444863609982584</v>
      </c>
      <c r="R5" s="19">
        <f>(Q5/H5/J5)</f>
        <v>5.2242892343485279</v>
      </c>
      <c r="S5" s="19" t="s">
        <v>1</v>
      </c>
      <c r="T5" s="19">
        <f t="shared" si="3"/>
        <v>0.16585357185785982</v>
      </c>
      <c r="U5" s="19">
        <f t="shared" si="4"/>
        <v>87.07148723914213</v>
      </c>
      <c r="V5" s="19" t="s">
        <v>1</v>
      </c>
      <c r="W5" s="19">
        <f t="shared" si="5"/>
        <v>2.7642261976309972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1378.4</v>
      </c>
      <c r="H6" s="19">
        <f>H2</f>
        <v>1.0900000000000001</v>
      </c>
      <c r="I6" s="19">
        <v>2E-3</v>
      </c>
      <c r="J6" s="19">
        <v>4.48E-2</v>
      </c>
      <c r="K6" s="19">
        <v>325</v>
      </c>
      <c r="L6" s="19">
        <v>27</v>
      </c>
      <c r="M6" s="19">
        <v>26</v>
      </c>
      <c r="N6" s="19">
        <f t="shared" si="0"/>
        <v>298.5</v>
      </c>
      <c r="O6" s="19" t="s">
        <v>1</v>
      </c>
      <c r="P6" s="19">
        <f t="shared" si="1"/>
        <v>18.748333259252675</v>
      </c>
      <c r="Q6" s="19">
        <f t="shared" si="2"/>
        <v>0.21655542658154381</v>
      </c>
      <c r="R6" s="19">
        <f>(Q6/H6/J6)</f>
        <v>4.434703198344196</v>
      </c>
      <c r="S6" s="19" t="s">
        <v>1</v>
      </c>
      <c r="T6" s="19">
        <f t="shared" si="3"/>
        <v>0.27853699654415648</v>
      </c>
      <c r="U6" s="19">
        <f t="shared" si="4"/>
        <v>73.911719972403276</v>
      </c>
      <c r="V6" s="19" t="s">
        <v>1</v>
      </c>
      <c r="W6" s="19">
        <f t="shared" si="5"/>
        <v>4.6422832757359416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1378.4</v>
      </c>
      <c r="H7" s="23">
        <f>H2</f>
        <v>1.0900000000000001</v>
      </c>
      <c r="I7" s="23">
        <v>1E-3</v>
      </c>
      <c r="J7" s="23">
        <v>0.19</v>
      </c>
      <c r="K7" s="23">
        <v>1774</v>
      </c>
      <c r="L7" s="23">
        <v>34</v>
      </c>
      <c r="M7" s="23">
        <v>20</v>
      </c>
      <c r="N7" s="23">
        <f t="shared" si="0"/>
        <v>1747</v>
      </c>
      <c r="O7" s="23" t="s">
        <v>1</v>
      </c>
      <c r="P7" s="23">
        <f t="shared" si="1"/>
        <v>42.43819034784589</v>
      </c>
      <c r="Q7" s="23">
        <f t="shared" si="2"/>
        <v>1.2674114915844457</v>
      </c>
      <c r="R7" s="23">
        <f>Q7/H7/J7</f>
        <v>6.1198044016631847</v>
      </c>
      <c r="S7" s="23" t="s">
        <v>1</v>
      </c>
      <c r="T7" s="23">
        <f>P7/N7*R7</f>
        <v>0.14866252094411411</v>
      </c>
      <c r="U7" s="23">
        <f>R7/60*1000</f>
        <v>101.99674002771974</v>
      </c>
      <c r="V7" s="23" t="s">
        <v>1</v>
      </c>
      <c r="W7" s="23">
        <f>T7/R7*U7</f>
        <v>2.4777086824019019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1378.4</v>
      </c>
      <c r="H8" s="25">
        <f>H2</f>
        <v>1.0900000000000001</v>
      </c>
      <c r="I8" s="25">
        <v>4.0000000000000001E-3</v>
      </c>
      <c r="J8" s="25">
        <v>1.2500000000000001E-2</v>
      </c>
      <c r="K8" s="25">
        <v>1016</v>
      </c>
      <c r="L8" s="25">
        <v>16</v>
      </c>
      <c r="M8" s="25">
        <v>10</v>
      </c>
      <c r="N8" s="25">
        <f t="shared" si="0"/>
        <v>1003</v>
      </c>
      <c r="O8" s="25" t="s">
        <v>1</v>
      </c>
      <c r="P8" s="25">
        <f t="shared" si="1"/>
        <v>32.078029864690883</v>
      </c>
      <c r="Q8" s="25">
        <f t="shared" si="2"/>
        <v>0.72765525246662788</v>
      </c>
      <c r="R8" s="25">
        <f>Q8/H8/J8</f>
        <v>53.405890089293784</v>
      </c>
      <c r="S8" s="25" t="s">
        <v>1</v>
      </c>
      <c r="T8" s="25">
        <f>P8/N8*R8</f>
        <v>1.7080316423078412</v>
      </c>
      <c r="U8" s="25">
        <f>R8/60*1000</f>
        <v>890.09816815489637</v>
      </c>
      <c r="V8" s="25" t="s">
        <v>1</v>
      </c>
      <c r="W8" s="25">
        <f>T8/R8*U8</f>
        <v>28.467194038464019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1378.4</v>
      </c>
      <c r="H9" s="30">
        <f>H2</f>
        <v>1.0900000000000001</v>
      </c>
      <c r="J9" s="30">
        <v>0.19</v>
      </c>
      <c r="K9" s="30">
        <v>1209</v>
      </c>
      <c r="L9" s="30">
        <v>59</v>
      </c>
      <c r="M9" s="30">
        <v>39</v>
      </c>
      <c r="N9" s="30">
        <f t="shared" si="0"/>
        <v>1160</v>
      </c>
      <c r="P9" s="30">
        <f t="shared" si="1"/>
        <v>35.468295701936398</v>
      </c>
      <c r="Q9" s="30">
        <f t="shared" si="2"/>
        <v>0.84155542658154381</v>
      </c>
      <c r="R9" s="30">
        <f t="shared" ref="R9:R13" si="6">Q9/H9/J9</f>
        <v>4.0635220984140208</v>
      </c>
      <c r="S9" s="30" t="s">
        <v>1</v>
      </c>
      <c r="T9" s="30">
        <f t="shared" ref="T9:T16" si="7">P9/N9*R9</f>
        <v>0.12424672704991516</v>
      </c>
      <c r="U9" s="30">
        <f t="shared" ref="U9:U16" si="8">R9/60*1000</f>
        <v>67.72536830690035</v>
      </c>
      <c r="V9" s="30" t="s">
        <v>1</v>
      </c>
      <c r="W9" s="30">
        <f t="shared" ref="W9:W16" si="9">T9/R9*U9</f>
        <v>2.0707787841652525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1378.4</v>
      </c>
      <c r="H10" s="30">
        <f>H2</f>
        <v>1.0900000000000001</v>
      </c>
      <c r="J10" s="30">
        <v>2.5000000000000001E-2</v>
      </c>
      <c r="K10" s="30">
        <v>142</v>
      </c>
      <c r="L10" s="30">
        <v>29</v>
      </c>
      <c r="M10" s="30">
        <v>25</v>
      </c>
      <c r="N10" s="30">
        <f t="shared" si="0"/>
        <v>115</v>
      </c>
      <c r="P10" s="30">
        <f t="shared" si="1"/>
        <v>13</v>
      </c>
      <c r="Q10" s="30">
        <f t="shared" si="2"/>
        <v>8.3430063842135804E-2</v>
      </c>
      <c r="R10" s="30">
        <f t="shared" si="6"/>
        <v>3.0616537189774604</v>
      </c>
      <c r="S10" s="30" t="s">
        <v>1</v>
      </c>
      <c r="T10" s="30">
        <f t="shared" si="7"/>
        <v>0.346099985623539</v>
      </c>
      <c r="U10" s="30">
        <f t="shared" si="8"/>
        <v>51.027561982957671</v>
      </c>
      <c r="V10" s="30" t="s">
        <v>1</v>
      </c>
      <c r="W10" s="30">
        <f t="shared" si="9"/>
        <v>5.7683330937256496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1378.4</v>
      </c>
      <c r="H11" s="32">
        <f>H2</f>
        <v>1.0900000000000001</v>
      </c>
      <c r="J11" s="32">
        <v>3.2000000000000001E-2</v>
      </c>
      <c r="K11" s="32">
        <v>200</v>
      </c>
      <c r="L11" s="32">
        <v>36</v>
      </c>
      <c r="M11" s="32">
        <v>43</v>
      </c>
      <c r="N11" s="32">
        <f t="shared" si="0"/>
        <v>160.5</v>
      </c>
      <c r="P11" s="32">
        <f t="shared" si="1"/>
        <v>15.475787540542161</v>
      </c>
      <c r="Q11" s="32">
        <f t="shared" si="2"/>
        <v>0.11643934997098083</v>
      </c>
      <c r="R11" s="32">
        <f t="shared" si="6"/>
        <v>3.338284116140505</v>
      </c>
      <c r="S11" s="32" t="s">
        <v>1</v>
      </c>
      <c r="T11" s="32">
        <f t="shared" si="7"/>
        <v>0.3218852070489534</v>
      </c>
      <c r="U11" s="32">
        <f t="shared" si="8"/>
        <v>55.638068602341754</v>
      </c>
      <c r="V11" s="32" t="s">
        <v>1</v>
      </c>
      <c r="W11" s="32">
        <f t="shared" si="9"/>
        <v>5.3647534508158907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1378.4</v>
      </c>
      <c r="H12" s="32">
        <f>H2</f>
        <v>1.0900000000000001</v>
      </c>
      <c r="J12" s="32">
        <v>3.1E-2</v>
      </c>
      <c r="K12" s="32">
        <v>189</v>
      </c>
      <c r="L12" s="32">
        <v>19</v>
      </c>
      <c r="M12" s="32">
        <v>20</v>
      </c>
      <c r="N12" s="32">
        <f t="shared" si="0"/>
        <v>169.5</v>
      </c>
      <c r="P12" s="32">
        <f t="shared" si="1"/>
        <v>14.439529078193651</v>
      </c>
      <c r="Q12" s="32">
        <f t="shared" si="2"/>
        <v>0.12296865931514799</v>
      </c>
      <c r="R12" s="32">
        <f t="shared" si="6"/>
        <v>3.6392027024311329</v>
      </c>
      <c r="S12" s="32" t="s">
        <v>1</v>
      </c>
      <c r="T12" s="32">
        <f t="shared" si="7"/>
        <v>0.31001990113979505</v>
      </c>
      <c r="U12" s="32">
        <f t="shared" si="8"/>
        <v>60.653378373852213</v>
      </c>
      <c r="V12" s="32" t="s">
        <v>1</v>
      </c>
      <c r="W12" s="32">
        <f t="shared" si="9"/>
        <v>5.1669983523299177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1378.4</v>
      </c>
      <c r="H13" s="32">
        <f>H2</f>
        <v>1.0900000000000001</v>
      </c>
      <c r="J13" s="32">
        <v>1.9E-2</v>
      </c>
      <c r="K13" s="32">
        <v>123</v>
      </c>
      <c r="L13" s="32">
        <v>16</v>
      </c>
      <c r="M13" s="32">
        <v>17</v>
      </c>
      <c r="N13" s="32">
        <f t="shared" si="0"/>
        <v>106.5</v>
      </c>
      <c r="P13" s="32">
        <f t="shared" si="1"/>
        <v>11.811011811017716</v>
      </c>
      <c r="Q13" s="32">
        <f t="shared" si="2"/>
        <v>7.7263493905977934E-2</v>
      </c>
      <c r="R13" s="32">
        <f t="shared" si="6"/>
        <v>3.7307336506990794</v>
      </c>
      <c r="S13" s="32" t="s">
        <v>1</v>
      </c>
      <c r="T13" s="32">
        <f t="shared" si="7"/>
        <v>0.41374403016120248</v>
      </c>
      <c r="U13" s="32">
        <f t="shared" si="8"/>
        <v>62.178894178317989</v>
      </c>
      <c r="V13" s="32" t="s">
        <v>1</v>
      </c>
      <c r="W13" s="32">
        <f t="shared" si="9"/>
        <v>6.8957338360200415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1378.4</v>
      </c>
      <c r="H14" s="22">
        <f>H2</f>
        <v>1.0900000000000001</v>
      </c>
      <c r="I14" s="22">
        <v>5.0000000000000001E-3</v>
      </c>
      <c r="J14" s="22">
        <f>J4+J5+J6</f>
        <v>0.26180000000000003</v>
      </c>
      <c r="K14" s="22">
        <f>K4+K5+K6</f>
        <v>2050</v>
      </c>
      <c r="L14" s="22">
        <f>L4+L5+L6</f>
        <v>113</v>
      </c>
      <c r="M14" s="22">
        <f>M4+M5+M6</f>
        <v>85</v>
      </c>
      <c r="N14" s="22">
        <f>N4+N5+N6</f>
        <v>1951</v>
      </c>
      <c r="O14" s="22" t="s">
        <v>1</v>
      </c>
      <c r="P14" s="22">
        <f>SQRT((K14+(L14+M14)/2))</f>
        <v>46.357307945997036</v>
      </c>
      <c r="Q14" s="22">
        <f>N14/G14</f>
        <v>1.4154091700522344</v>
      </c>
      <c r="R14" s="22">
        <f>(Q14/H14/J14)</f>
        <v>4.9600478341623422</v>
      </c>
      <c r="S14" s="22" t="s">
        <v>1</v>
      </c>
      <c r="T14" s="22">
        <f>P14/N14*R14</f>
        <v>0.11785467189909755</v>
      </c>
      <c r="U14" s="22">
        <f>R14/60*1000</f>
        <v>82.667463902705705</v>
      </c>
      <c r="V14" s="22" t="s">
        <v>1</v>
      </c>
      <c r="W14" s="22">
        <f>T14/R14*U14</f>
        <v>1.9642445316516262</v>
      </c>
      <c r="X14" s="22"/>
    </row>
    <row r="15" spans="1:25" s="31" customFormat="1" x14ac:dyDescent="0.25">
      <c r="B15" s="31" t="s">
        <v>44</v>
      </c>
      <c r="G15" s="31">
        <f>G14</f>
        <v>1378.4</v>
      </c>
      <c r="H15" s="31">
        <f>H14</f>
        <v>1.0900000000000001</v>
      </c>
      <c r="I15" s="31">
        <v>5.0000000000000001E-3</v>
      </c>
      <c r="J15" s="31">
        <f>J9+J10</f>
        <v>0.215</v>
      </c>
      <c r="K15" s="31">
        <f>K9+K10</f>
        <v>1351</v>
      </c>
      <c r="L15" s="31">
        <f>L9+L10</f>
        <v>88</v>
      </c>
      <c r="M15" s="31">
        <f>M9+M10</f>
        <v>64</v>
      </c>
      <c r="N15" s="31">
        <f>N9+N10</f>
        <v>1275</v>
      </c>
      <c r="O15" s="31" t="s">
        <v>1</v>
      </c>
      <c r="P15" s="31">
        <f>SQRT((K15+(L15+M15)/2))</f>
        <v>37.775653535048207</v>
      </c>
      <c r="Q15" s="31">
        <f>N15/G15</f>
        <v>0.92498549042367961</v>
      </c>
      <c r="R15" s="31">
        <f>(Q15/H15/J15)</f>
        <v>3.947025775223723</v>
      </c>
      <c r="S15" s="31" t="s">
        <v>1</v>
      </c>
      <c r="T15" s="31">
        <f>P15/N15*R15</f>
        <v>0.11694233582647562</v>
      </c>
      <c r="U15" s="31">
        <f>R15/60*1000</f>
        <v>65.783762920395375</v>
      </c>
      <c r="V15" s="31" t="s">
        <v>1</v>
      </c>
      <c r="W15" s="31">
        <f>T15/R15*U15</f>
        <v>1.9490389304412601</v>
      </c>
      <c r="X15" s="31">
        <v>3225</v>
      </c>
    </row>
    <row r="16" spans="1:25" s="33" customFormat="1" x14ac:dyDescent="0.25">
      <c r="B16" s="33" t="s">
        <v>46</v>
      </c>
      <c r="G16" s="33">
        <f>G10</f>
        <v>1378.4</v>
      </c>
      <c r="H16" s="33">
        <f>H10</f>
        <v>1.0900000000000001</v>
      </c>
      <c r="I16" s="33">
        <v>5.0000000000000001E-3</v>
      </c>
      <c r="J16" s="33">
        <f>J11+J12+J13</f>
        <v>8.2000000000000003E-2</v>
      </c>
      <c r="K16" s="33">
        <f>K11+K12+K13</f>
        <v>512</v>
      </c>
      <c r="L16" s="33">
        <f>L11+L12+L13</f>
        <v>71</v>
      </c>
      <c r="M16" s="33">
        <f t="shared" ref="M16" si="10">M11+M12+M13</f>
        <v>80</v>
      </c>
      <c r="N16" s="33">
        <f>N11+N12+N13</f>
        <v>436.5</v>
      </c>
      <c r="O16" s="33" t="s">
        <v>1</v>
      </c>
      <c r="P16" s="33">
        <f t="shared" si="1"/>
        <v>24.238399287081645</v>
      </c>
      <c r="Q16" s="33">
        <f t="shared" si="2"/>
        <v>0.3166715031921068</v>
      </c>
      <c r="R16" s="33">
        <f>(Q16/H16/J16)</f>
        <v>3.5429794494529738</v>
      </c>
      <c r="S16" s="33" t="s">
        <v>1</v>
      </c>
      <c r="T16" s="33">
        <f t="shared" si="7"/>
        <v>0.19673803106933763</v>
      </c>
      <c r="U16" s="33">
        <f t="shared" si="8"/>
        <v>59.049657490882893</v>
      </c>
      <c r="V16" s="33" t="s">
        <v>1</v>
      </c>
      <c r="W16" s="33">
        <f t="shared" si="9"/>
        <v>3.2789671844889599</v>
      </c>
      <c r="X16" s="33">
        <v>3225</v>
      </c>
    </row>
    <row r="18" spans="1:7" x14ac:dyDescent="0.25">
      <c r="A18" t="s">
        <v>301</v>
      </c>
      <c r="B18" t="s">
        <v>302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 t="s">
        <v>303</v>
      </c>
      <c r="D21">
        <v>115</v>
      </c>
      <c r="E21">
        <v>87</v>
      </c>
      <c r="F21" t="s">
        <v>304</v>
      </c>
      <c r="G21">
        <v>33.67</v>
      </c>
    </row>
    <row r="22" spans="1:7" x14ac:dyDescent="0.25">
      <c r="A22" t="s">
        <v>61</v>
      </c>
      <c r="B22" t="s">
        <v>62</v>
      </c>
      <c r="C22">
        <v>100</v>
      </c>
      <c r="D22">
        <v>75</v>
      </c>
      <c r="E22">
        <v>75</v>
      </c>
      <c r="F22">
        <v>33</v>
      </c>
      <c r="G22">
        <v>10</v>
      </c>
    </row>
    <row r="23" spans="1:7" x14ac:dyDescent="0.25">
      <c r="A23" t="s">
        <v>63</v>
      </c>
      <c r="B23" t="s">
        <v>64</v>
      </c>
      <c r="C23">
        <v>617</v>
      </c>
      <c r="D23">
        <v>39</v>
      </c>
      <c r="E23">
        <v>25</v>
      </c>
      <c r="F23">
        <v>587</v>
      </c>
      <c r="G23">
        <v>24.84</v>
      </c>
    </row>
    <row r="24" spans="1:7" x14ac:dyDescent="0.25">
      <c r="A24" t="s">
        <v>63</v>
      </c>
      <c r="B24" t="s">
        <v>65</v>
      </c>
      <c r="C24" t="s">
        <v>305</v>
      </c>
      <c r="D24">
        <v>47</v>
      </c>
      <c r="E24">
        <v>34</v>
      </c>
      <c r="F24" t="s">
        <v>306</v>
      </c>
      <c r="G24">
        <v>33.29</v>
      </c>
    </row>
    <row r="25" spans="1:7" x14ac:dyDescent="0.25">
      <c r="A25" t="s">
        <v>66</v>
      </c>
      <c r="B25" t="s">
        <v>67</v>
      </c>
      <c r="C25">
        <v>325</v>
      </c>
      <c r="D25">
        <v>27</v>
      </c>
      <c r="E25">
        <v>26</v>
      </c>
      <c r="F25">
        <v>300</v>
      </c>
      <c r="G25">
        <v>18.03</v>
      </c>
    </row>
    <row r="26" spans="1:7" x14ac:dyDescent="0.25">
      <c r="A26" t="s">
        <v>68</v>
      </c>
      <c r="B26" t="s">
        <v>69</v>
      </c>
      <c r="C26" t="s">
        <v>203</v>
      </c>
      <c r="D26">
        <v>34</v>
      </c>
      <c r="E26">
        <v>20</v>
      </c>
      <c r="F26" t="s">
        <v>307</v>
      </c>
      <c r="G26">
        <v>42.12</v>
      </c>
    </row>
    <row r="27" spans="1:7" x14ac:dyDescent="0.25">
      <c r="A27" t="s">
        <v>68</v>
      </c>
      <c r="B27" t="s">
        <v>91</v>
      </c>
      <c r="C27" t="s">
        <v>308</v>
      </c>
      <c r="D27">
        <v>16</v>
      </c>
      <c r="E27">
        <v>10</v>
      </c>
      <c r="F27" t="s">
        <v>309</v>
      </c>
      <c r="G27">
        <v>31.87</v>
      </c>
    </row>
    <row r="28" spans="1:7" x14ac:dyDescent="0.25">
      <c r="A28" t="s">
        <v>68</v>
      </c>
      <c r="B28" t="s">
        <v>71</v>
      </c>
      <c r="C28">
        <v>67</v>
      </c>
      <c r="D28">
        <v>14</v>
      </c>
      <c r="E28">
        <v>21</v>
      </c>
      <c r="F28">
        <v>50</v>
      </c>
      <c r="G28">
        <v>8.19</v>
      </c>
    </row>
    <row r="29" spans="1:7" x14ac:dyDescent="0.25">
      <c r="A29" t="s">
        <v>68</v>
      </c>
      <c r="B29">
        <v>1764</v>
      </c>
      <c r="C29">
        <v>2</v>
      </c>
      <c r="D29">
        <v>75</v>
      </c>
      <c r="E29">
        <v>4</v>
      </c>
      <c r="F29">
        <v>-36</v>
      </c>
      <c r="G29">
        <v>1.41</v>
      </c>
    </row>
    <row r="30" spans="1:7" x14ac:dyDescent="0.25">
      <c r="A30" t="s">
        <v>68</v>
      </c>
      <c r="B30" t="s">
        <v>72</v>
      </c>
      <c r="C30">
        <v>236</v>
      </c>
      <c r="D30">
        <v>110</v>
      </c>
      <c r="E30">
        <v>111</v>
      </c>
      <c r="F30">
        <v>136</v>
      </c>
      <c r="G30">
        <v>15.36</v>
      </c>
    </row>
    <row r="31" spans="1:7" x14ac:dyDescent="0.25">
      <c r="A31" t="s">
        <v>68</v>
      </c>
      <c r="B31" t="s">
        <v>73</v>
      </c>
      <c r="C31">
        <v>400</v>
      </c>
      <c r="D31">
        <v>60</v>
      </c>
      <c r="E31">
        <v>76</v>
      </c>
      <c r="F31">
        <v>339</v>
      </c>
      <c r="G31">
        <v>20</v>
      </c>
    </row>
    <row r="32" spans="1:7" x14ac:dyDescent="0.25">
      <c r="A32" t="s">
        <v>68</v>
      </c>
      <c r="B32" t="s">
        <v>74</v>
      </c>
      <c r="C32" t="s">
        <v>124</v>
      </c>
      <c r="D32">
        <v>59</v>
      </c>
      <c r="E32">
        <v>39</v>
      </c>
      <c r="F32" t="s">
        <v>310</v>
      </c>
      <c r="G32">
        <v>34.770000000000003</v>
      </c>
    </row>
    <row r="33" spans="1:7" x14ac:dyDescent="0.25">
      <c r="A33" t="s">
        <v>68</v>
      </c>
      <c r="B33" t="s">
        <v>99</v>
      </c>
      <c r="C33">
        <v>142</v>
      </c>
      <c r="D33">
        <v>29</v>
      </c>
      <c r="E33">
        <v>25</v>
      </c>
      <c r="F33">
        <v>116</v>
      </c>
      <c r="G33">
        <v>11.92</v>
      </c>
    </row>
    <row r="34" spans="1:7" x14ac:dyDescent="0.25">
      <c r="A34" t="s">
        <v>68</v>
      </c>
      <c r="B34" t="s">
        <v>76</v>
      </c>
      <c r="C34">
        <v>200</v>
      </c>
      <c r="D34">
        <v>36</v>
      </c>
      <c r="E34">
        <v>43</v>
      </c>
      <c r="F34">
        <v>164</v>
      </c>
      <c r="G34">
        <v>14.14</v>
      </c>
    </row>
    <row r="35" spans="1:7" x14ac:dyDescent="0.25">
      <c r="A35" t="s">
        <v>68</v>
      </c>
      <c r="B35" t="s">
        <v>77</v>
      </c>
      <c r="C35">
        <v>189</v>
      </c>
      <c r="D35">
        <v>19</v>
      </c>
      <c r="E35">
        <v>20</v>
      </c>
      <c r="F35">
        <v>170</v>
      </c>
      <c r="G35">
        <v>13.75</v>
      </c>
    </row>
    <row r="36" spans="1:7" x14ac:dyDescent="0.25">
      <c r="A36" t="s">
        <v>68</v>
      </c>
      <c r="B36" t="s">
        <v>78</v>
      </c>
      <c r="C36">
        <v>123</v>
      </c>
      <c r="D36">
        <v>16</v>
      </c>
      <c r="E36">
        <v>17</v>
      </c>
      <c r="F36">
        <v>107</v>
      </c>
      <c r="G36">
        <v>11.09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6"/>
  <sheetViews>
    <sheetView workbookViewId="0">
      <selection activeCell="H3" sqref="H3"/>
    </sheetView>
  </sheetViews>
  <sheetFormatPr baseColWidth="10" defaultRowHeight="15" x14ac:dyDescent="0.25"/>
  <cols>
    <col min="1" max="1" width="13.28515625" bestFit="1" customWidth="1"/>
    <col min="5" max="5" width="8.7109375" bestFit="1" customWidth="1"/>
    <col min="6" max="6" width="15.42578125" bestFit="1" customWidth="1"/>
  </cols>
  <sheetData>
    <row r="1" spans="1:25" ht="15.75" x14ac:dyDescent="0.25">
      <c r="A1" s="1" t="s">
        <v>47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24</v>
      </c>
      <c r="G1" s="4" t="s">
        <v>7</v>
      </c>
      <c r="H1" s="4" t="s">
        <v>8</v>
      </c>
      <c r="I1" s="4" t="s">
        <v>9</v>
      </c>
      <c r="J1" s="5" t="s">
        <v>10</v>
      </c>
      <c r="K1" s="6" t="s">
        <v>12</v>
      </c>
      <c r="L1" s="4" t="s">
        <v>11</v>
      </c>
      <c r="M1" s="7" t="s">
        <v>13</v>
      </c>
      <c r="N1" s="8"/>
      <c r="O1" s="4" t="s">
        <v>14</v>
      </c>
      <c r="P1" s="9"/>
      <c r="Q1" s="10" t="s">
        <v>15</v>
      </c>
      <c r="R1" s="11"/>
      <c r="S1" s="12" t="s">
        <v>16</v>
      </c>
      <c r="T1" s="13"/>
      <c r="U1" s="14"/>
      <c r="V1" s="14" t="s">
        <v>17</v>
      </c>
      <c r="W1" s="15"/>
      <c r="X1" s="16" t="s">
        <v>18</v>
      </c>
      <c r="Y1" s="17"/>
    </row>
    <row r="2" spans="1:25" x14ac:dyDescent="0.25">
      <c r="A2" s="20" t="s">
        <v>2</v>
      </c>
      <c r="B2" s="20" t="s">
        <v>0</v>
      </c>
      <c r="C2" s="20">
        <v>46.5</v>
      </c>
      <c r="D2" s="20">
        <v>9</v>
      </c>
      <c r="E2" s="20">
        <v>0.04</v>
      </c>
      <c r="F2" s="20">
        <v>0.53</v>
      </c>
      <c r="G2" s="20">
        <f>81847/60</f>
        <v>1364.1166666666666</v>
      </c>
      <c r="H2" s="20">
        <v>1.22</v>
      </c>
      <c r="I2" s="20">
        <v>0</v>
      </c>
      <c r="J2" s="20">
        <v>2.1299999999999999E-2</v>
      </c>
      <c r="K2" s="20">
        <v>947</v>
      </c>
      <c r="L2" s="20">
        <v>135</v>
      </c>
      <c r="M2" s="20">
        <v>120</v>
      </c>
      <c r="N2" s="20">
        <f t="shared" ref="N2:N13" si="0">K2-(L2+M2)/2</f>
        <v>819.5</v>
      </c>
      <c r="O2" s="20" t="s">
        <v>1</v>
      </c>
      <c r="P2" s="20">
        <f t="shared" ref="P2:P16" si="1">SQRT((K2+(L2+M2)/2))</f>
        <v>32.77956680616753</v>
      </c>
      <c r="Q2" s="20">
        <f t="shared" ref="Q2:Q16" si="2">N2/G2</f>
        <v>0.60075506738182227</v>
      </c>
      <c r="R2" s="20">
        <f>(Q2/H2/J2)</f>
        <v>23.118412506034876</v>
      </c>
      <c r="S2" s="20" t="s">
        <v>1</v>
      </c>
      <c r="T2" s="20">
        <f>P2/N2*R2</f>
        <v>0.92472427967554494</v>
      </c>
      <c r="U2" s="20">
        <f>R2/60*1000</f>
        <v>385.30687510058124</v>
      </c>
      <c r="V2" s="20" t="s">
        <v>1</v>
      </c>
      <c r="W2" s="20">
        <f>T2/R2*U2</f>
        <v>15.412071327925748</v>
      </c>
      <c r="X2" s="20">
        <v>4940</v>
      </c>
    </row>
    <row r="3" spans="1:25" x14ac:dyDescent="0.25">
      <c r="A3" s="21" t="s">
        <v>22</v>
      </c>
      <c r="B3" s="21" t="s">
        <v>26</v>
      </c>
      <c r="C3" s="21">
        <v>59.5</v>
      </c>
      <c r="D3" s="21">
        <v>8</v>
      </c>
      <c r="E3" s="21">
        <v>0.36299999999999999</v>
      </c>
      <c r="F3" s="21">
        <v>0.71625344400000002</v>
      </c>
      <c r="G3" s="21">
        <f>G2</f>
        <v>1364.1166666666666</v>
      </c>
      <c r="H3" s="21">
        <f>H2</f>
        <v>1.22</v>
      </c>
      <c r="I3" s="21">
        <v>0</v>
      </c>
      <c r="J3" s="21">
        <v>0.26</v>
      </c>
      <c r="K3" s="21">
        <v>107</v>
      </c>
      <c r="L3" s="21">
        <v>82</v>
      </c>
      <c r="M3" s="21">
        <v>82</v>
      </c>
      <c r="N3" s="21">
        <f t="shared" si="0"/>
        <v>25</v>
      </c>
      <c r="O3" s="21" t="s">
        <v>1</v>
      </c>
      <c r="P3" s="21">
        <f t="shared" si="1"/>
        <v>13.74772708486752</v>
      </c>
      <c r="Q3" s="21">
        <f t="shared" si="2"/>
        <v>1.8326878199567485E-2</v>
      </c>
      <c r="R3" s="21">
        <f>Q3/H3/J3</f>
        <v>5.7777043504311114E-2</v>
      </c>
      <c r="S3" s="21" t="s">
        <v>1</v>
      </c>
      <c r="T3" s="21">
        <f>P3/N3*R3</f>
        <v>3.1772121034711477E-2</v>
      </c>
      <c r="U3" s="21">
        <f>R3/60*1000</f>
        <v>0.96295072507185187</v>
      </c>
      <c r="V3" s="21" t="s">
        <v>1</v>
      </c>
      <c r="W3" s="21">
        <f>T3/R3*U3</f>
        <v>0.52953535057852463</v>
      </c>
      <c r="X3" s="21">
        <v>2.15</v>
      </c>
    </row>
    <row r="4" spans="1:25" x14ac:dyDescent="0.25">
      <c r="A4" s="19" t="s">
        <v>19</v>
      </c>
      <c r="B4" s="19" t="s">
        <v>20</v>
      </c>
      <c r="C4" s="19">
        <v>295</v>
      </c>
      <c r="D4" s="19">
        <v>11</v>
      </c>
      <c r="E4" s="19">
        <v>0.192</v>
      </c>
      <c r="F4" s="19">
        <v>0.40937499999999999</v>
      </c>
      <c r="G4" s="19">
        <f>G2</f>
        <v>1364.1166666666666</v>
      </c>
      <c r="H4" s="19">
        <f>H2</f>
        <v>1.22</v>
      </c>
      <c r="I4" s="19"/>
      <c r="J4" s="19">
        <v>8.1000000000000003E-2</v>
      </c>
      <c r="K4" s="19">
        <v>737</v>
      </c>
      <c r="L4" s="19">
        <v>43</v>
      </c>
      <c r="M4" s="19">
        <v>40</v>
      </c>
      <c r="N4" s="19">
        <f t="shared" si="0"/>
        <v>695.5</v>
      </c>
      <c r="O4" s="19" t="s">
        <v>1</v>
      </c>
      <c r="P4" s="19">
        <f t="shared" si="1"/>
        <v>27.901612856607411</v>
      </c>
      <c r="Q4" s="19">
        <f t="shared" si="2"/>
        <v>0.50985375151196755</v>
      </c>
      <c r="R4" s="19">
        <f>(Q4/H4/J4)</f>
        <v>5.1594186552516446</v>
      </c>
      <c r="S4" s="19" t="s">
        <v>1</v>
      </c>
      <c r="T4" s="19">
        <f t="shared" ref="T4:T6" si="3">P4/N4*R4</f>
        <v>0.20698217380875544</v>
      </c>
      <c r="U4" s="19">
        <f t="shared" ref="U4:U6" si="4">R4/60*1000</f>
        <v>85.99031092086075</v>
      </c>
      <c r="V4" s="19" t="s">
        <v>1</v>
      </c>
      <c r="W4" s="19">
        <f t="shared" ref="W4:W6" si="5">T4/R4*U4</f>
        <v>3.4497028968125911</v>
      </c>
      <c r="X4" s="19">
        <v>4940</v>
      </c>
    </row>
    <row r="5" spans="1:25" x14ac:dyDescent="0.25">
      <c r="A5" s="19" t="s">
        <v>19</v>
      </c>
      <c r="B5" s="19" t="s">
        <v>20</v>
      </c>
      <c r="C5" s="19">
        <v>352</v>
      </c>
      <c r="D5" s="19">
        <v>12</v>
      </c>
      <c r="E5" s="19">
        <v>0.371</v>
      </c>
      <c r="F5" s="19">
        <v>0.35849056600000001</v>
      </c>
      <c r="G5" s="19">
        <f>G2</f>
        <v>1364.1166666666666</v>
      </c>
      <c r="H5" s="19">
        <f>H2</f>
        <v>1.22</v>
      </c>
      <c r="I5" s="19">
        <v>2E-3</v>
      </c>
      <c r="J5" s="19">
        <v>0.13600000000000001</v>
      </c>
      <c r="K5" s="19">
        <v>1216</v>
      </c>
      <c r="L5" s="19">
        <v>66</v>
      </c>
      <c r="M5" s="19">
        <v>39</v>
      </c>
      <c r="N5" s="19">
        <f t="shared" si="0"/>
        <v>1163.5</v>
      </c>
      <c r="O5" s="19" t="s">
        <v>1</v>
      </c>
      <c r="P5" s="19">
        <f t="shared" si="1"/>
        <v>35.616007637016253</v>
      </c>
      <c r="Q5" s="19">
        <f t="shared" si="2"/>
        <v>0.85293291140787086</v>
      </c>
      <c r="R5" s="19">
        <f>(Q5/H5/J5)</f>
        <v>5.1406274795556337</v>
      </c>
      <c r="S5" s="19" t="s">
        <v>1</v>
      </c>
      <c r="T5" s="19">
        <f t="shared" si="3"/>
        <v>0.15736022997069965</v>
      </c>
      <c r="U5" s="19">
        <f t="shared" si="4"/>
        <v>85.677124659260556</v>
      </c>
      <c r="V5" s="19" t="s">
        <v>1</v>
      </c>
      <c r="W5" s="19">
        <f t="shared" si="5"/>
        <v>2.6226704995116608</v>
      </c>
      <c r="X5" s="19">
        <v>4940</v>
      </c>
    </row>
    <row r="6" spans="1:25" x14ac:dyDescent="0.25">
      <c r="A6" s="19" t="s">
        <v>19</v>
      </c>
      <c r="B6" s="19" t="s">
        <v>20</v>
      </c>
      <c r="C6" s="19">
        <v>609</v>
      </c>
      <c r="D6" s="19">
        <v>16</v>
      </c>
      <c r="E6" s="19">
        <v>0.46100000000000002</v>
      </c>
      <c r="F6" s="19">
        <v>9.6963123999999998E-2</v>
      </c>
      <c r="G6" s="19">
        <f>G2</f>
        <v>1364.1166666666666</v>
      </c>
      <c r="H6" s="19">
        <f>H2</f>
        <v>1.22</v>
      </c>
      <c r="I6" s="19">
        <v>2E-3</v>
      </c>
      <c r="J6" s="19">
        <v>4.48E-2</v>
      </c>
      <c r="K6" s="19">
        <v>433</v>
      </c>
      <c r="L6" s="19">
        <v>32</v>
      </c>
      <c r="M6" s="19">
        <v>32</v>
      </c>
      <c r="N6" s="19">
        <f t="shared" si="0"/>
        <v>401</v>
      </c>
      <c r="O6" s="19" t="s">
        <v>1</v>
      </c>
      <c r="P6" s="19">
        <f t="shared" si="1"/>
        <v>21.563858652847824</v>
      </c>
      <c r="Q6" s="19">
        <f t="shared" si="2"/>
        <v>0.29396312632106247</v>
      </c>
      <c r="R6" s="19">
        <f>(Q6/H6/J6)</f>
        <v>5.3784237104995327</v>
      </c>
      <c r="S6" s="19" t="s">
        <v>1</v>
      </c>
      <c r="T6" s="19">
        <f t="shared" si="3"/>
        <v>0.28922585702827242</v>
      </c>
      <c r="U6" s="19">
        <f t="shared" si="4"/>
        <v>89.640395174992207</v>
      </c>
      <c r="V6" s="19" t="s">
        <v>1</v>
      </c>
      <c r="W6" s="19">
        <f t="shared" si="5"/>
        <v>4.8204309504712066</v>
      </c>
      <c r="X6" s="19">
        <v>4940</v>
      </c>
    </row>
    <row r="7" spans="1:25" s="24" customFormat="1" x14ac:dyDescent="0.25">
      <c r="A7" s="23" t="s">
        <v>22</v>
      </c>
      <c r="B7" s="23" t="s">
        <v>23</v>
      </c>
      <c r="C7" s="23">
        <v>661</v>
      </c>
      <c r="D7" s="23">
        <v>20</v>
      </c>
      <c r="E7" s="23">
        <v>0.84619999999999995</v>
      </c>
      <c r="F7" s="23">
        <v>0.22571496099999999</v>
      </c>
      <c r="G7" s="23">
        <f>G2</f>
        <v>1364.1166666666666</v>
      </c>
      <c r="H7" s="23">
        <f>H2</f>
        <v>1.22</v>
      </c>
      <c r="I7" s="23">
        <v>1E-3</v>
      </c>
      <c r="J7" s="23">
        <v>0.19</v>
      </c>
      <c r="K7" s="23">
        <v>2118</v>
      </c>
      <c r="L7" s="23">
        <v>37</v>
      </c>
      <c r="M7" s="23">
        <v>30</v>
      </c>
      <c r="N7" s="23">
        <f t="shared" si="0"/>
        <v>2084.5</v>
      </c>
      <c r="O7" s="23" t="s">
        <v>1</v>
      </c>
      <c r="P7" s="23">
        <f t="shared" si="1"/>
        <v>46.384264573236472</v>
      </c>
      <c r="Q7" s="23">
        <f t="shared" si="2"/>
        <v>1.5280951042799371</v>
      </c>
      <c r="R7" s="23">
        <f>Q7/H7/J7</f>
        <v>6.5922998459013682</v>
      </c>
      <c r="S7" s="23" t="s">
        <v>1</v>
      </c>
      <c r="T7" s="23">
        <f>P7/N7*R7</f>
        <v>0.14669176310788923</v>
      </c>
      <c r="U7" s="23">
        <f>R7/60*1000</f>
        <v>109.87166409835613</v>
      </c>
      <c r="V7" s="23" t="s">
        <v>1</v>
      </c>
      <c r="W7" s="23">
        <f>T7/R7*U7</f>
        <v>2.4448627184648206</v>
      </c>
      <c r="X7" s="23">
        <v>335</v>
      </c>
    </row>
    <row r="8" spans="1:25" x14ac:dyDescent="0.25">
      <c r="A8" s="25" t="s">
        <v>2</v>
      </c>
      <c r="B8" s="25" t="s">
        <v>25</v>
      </c>
      <c r="C8" s="25">
        <v>1460</v>
      </c>
      <c r="D8" s="25">
        <v>20</v>
      </c>
      <c r="E8" s="25">
        <v>0.107</v>
      </c>
      <c r="F8" s="25">
        <v>0.120560748</v>
      </c>
      <c r="G8" s="25">
        <f>G2</f>
        <v>1364.1166666666666</v>
      </c>
      <c r="H8" s="25">
        <f>H2</f>
        <v>1.22</v>
      </c>
      <c r="I8" s="25">
        <v>4.0000000000000001E-3</v>
      </c>
      <c r="J8" s="25">
        <v>1.2500000000000001E-2</v>
      </c>
      <c r="K8" s="25">
        <v>1220</v>
      </c>
      <c r="L8" s="25">
        <v>12</v>
      </c>
      <c r="M8" s="25">
        <v>15</v>
      </c>
      <c r="N8" s="25">
        <f t="shared" si="0"/>
        <v>1206.5</v>
      </c>
      <c r="O8" s="25" t="s">
        <v>1</v>
      </c>
      <c r="P8" s="25">
        <f t="shared" si="1"/>
        <v>35.121218657671889</v>
      </c>
      <c r="Q8" s="25">
        <f t="shared" si="2"/>
        <v>0.88445514191112695</v>
      </c>
      <c r="R8" s="25">
        <f>Q8/H8/J8</f>
        <v>57.997058485975543</v>
      </c>
      <c r="S8" s="25" t="s">
        <v>1</v>
      </c>
      <c r="T8" s="25">
        <f>P8/N8*R8</f>
        <v>1.6882945483528653</v>
      </c>
      <c r="U8" s="25">
        <f>R8/60*1000</f>
        <v>966.61764143292567</v>
      </c>
      <c r="V8" s="25" t="s">
        <v>1</v>
      </c>
      <c r="W8" s="25">
        <f>T8/R8*U8</f>
        <v>28.138242472547752</v>
      </c>
      <c r="X8" s="25">
        <v>550</v>
      </c>
    </row>
    <row r="9" spans="1:25" s="30" customFormat="1" x14ac:dyDescent="0.25">
      <c r="A9" s="30" t="s">
        <v>41</v>
      </c>
      <c r="B9" s="30" t="s">
        <v>42</v>
      </c>
      <c r="C9" s="30">
        <v>238</v>
      </c>
      <c r="D9" s="30">
        <v>14</v>
      </c>
      <c r="E9" s="30">
        <v>0.43099999999999999</v>
      </c>
      <c r="G9" s="30">
        <f>G3</f>
        <v>1364.1166666666666</v>
      </c>
      <c r="H9" s="30">
        <f>H2</f>
        <v>1.22</v>
      </c>
      <c r="J9" s="30">
        <v>0.19</v>
      </c>
      <c r="K9" s="30">
        <v>1274</v>
      </c>
      <c r="L9" s="30">
        <v>83</v>
      </c>
      <c r="M9" s="30">
        <v>60</v>
      </c>
      <c r="N9" s="30">
        <f t="shared" si="0"/>
        <v>1202.5</v>
      </c>
      <c r="P9" s="30">
        <f t="shared" si="1"/>
        <v>36.68105778191245</v>
      </c>
      <c r="Q9" s="30">
        <f t="shared" si="2"/>
        <v>0.88152284139919612</v>
      </c>
      <c r="R9" s="30">
        <f t="shared" ref="R9:R13" si="6">Q9/H9/J9</f>
        <v>3.8029458213942884</v>
      </c>
      <c r="S9" s="30" t="s">
        <v>1</v>
      </c>
      <c r="T9" s="30">
        <f t="shared" ref="T9:T16" si="7">P9/N9*R9</f>
        <v>0.11600505232103651</v>
      </c>
      <c r="U9" s="30">
        <f t="shared" ref="U9:U16" si="8">R9/60*1000</f>
        <v>63.382430356571469</v>
      </c>
      <c r="V9" s="30" t="s">
        <v>1</v>
      </c>
      <c r="W9" s="30">
        <f t="shared" ref="W9:W16" si="9">T9/R9*U9</f>
        <v>1.9334175386839416</v>
      </c>
    </row>
    <row r="10" spans="1:25" s="30" customFormat="1" x14ac:dyDescent="0.25">
      <c r="A10" s="30" t="s">
        <v>41</v>
      </c>
      <c r="B10" s="30" t="s">
        <v>43</v>
      </c>
      <c r="C10" s="30">
        <v>583</v>
      </c>
      <c r="D10" s="30">
        <v>15</v>
      </c>
      <c r="G10" s="30">
        <f>G4</f>
        <v>1364.1166666666666</v>
      </c>
      <c r="H10" s="30">
        <f>H2</f>
        <v>1.22</v>
      </c>
      <c r="J10" s="30">
        <v>2.5000000000000001E-2</v>
      </c>
      <c r="K10" s="30">
        <v>179</v>
      </c>
      <c r="L10" s="30">
        <v>25</v>
      </c>
      <c r="M10" s="30">
        <v>29</v>
      </c>
      <c r="N10" s="30">
        <f t="shared" si="0"/>
        <v>152</v>
      </c>
      <c r="P10" s="30">
        <f t="shared" si="1"/>
        <v>14.352700094407323</v>
      </c>
      <c r="Q10" s="30">
        <f t="shared" si="2"/>
        <v>0.11142741945337033</v>
      </c>
      <c r="R10" s="30">
        <f t="shared" si="6"/>
        <v>3.653358014864601</v>
      </c>
      <c r="S10" s="30" t="s">
        <v>1</v>
      </c>
      <c r="T10" s="30">
        <f t="shared" si="7"/>
        <v>0.34497073634770337</v>
      </c>
      <c r="U10" s="30">
        <f t="shared" si="8"/>
        <v>60.88930024774335</v>
      </c>
      <c r="V10" s="30" t="s">
        <v>1</v>
      </c>
      <c r="W10" s="30">
        <f t="shared" si="9"/>
        <v>5.7495122724617227</v>
      </c>
    </row>
    <row r="11" spans="1:25" s="32" customFormat="1" x14ac:dyDescent="0.25">
      <c r="A11" s="32" t="s">
        <v>41</v>
      </c>
      <c r="B11" s="32" t="s">
        <v>45</v>
      </c>
      <c r="C11" s="32">
        <v>338</v>
      </c>
      <c r="D11" s="32">
        <v>10</v>
      </c>
      <c r="E11" s="32">
        <v>0.12</v>
      </c>
      <c r="G11" s="32">
        <f>G3</f>
        <v>1364.1166666666666</v>
      </c>
      <c r="H11" s="32">
        <f>H2</f>
        <v>1.22</v>
      </c>
      <c r="J11" s="32">
        <v>3.2000000000000001E-2</v>
      </c>
      <c r="K11" s="32">
        <v>224</v>
      </c>
      <c r="L11" s="32">
        <v>38</v>
      </c>
      <c r="M11" s="32">
        <v>36</v>
      </c>
      <c r="N11" s="32">
        <f t="shared" si="0"/>
        <v>187</v>
      </c>
      <c r="P11" s="32">
        <f t="shared" si="1"/>
        <v>16.15549442140351</v>
      </c>
      <c r="Q11" s="32">
        <f t="shared" si="2"/>
        <v>0.1370850489327648</v>
      </c>
      <c r="R11" s="32">
        <f t="shared" si="6"/>
        <v>3.5113998189745081</v>
      </c>
      <c r="S11" s="32" t="s">
        <v>1</v>
      </c>
      <c r="T11" s="32">
        <f t="shared" si="7"/>
        <v>0.30336042880620301</v>
      </c>
      <c r="U11" s="32">
        <f t="shared" si="8"/>
        <v>58.523330316241804</v>
      </c>
      <c r="V11" s="32" t="s">
        <v>1</v>
      </c>
      <c r="W11" s="32">
        <f t="shared" si="9"/>
        <v>5.0560071467700496</v>
      </c>
    </row>
    <row r="12" spans="1:25" s="32" customFormat="1" x14ac:dyDescent="0.25">
      <c r="A12" s="32" t="s">
        <v>41</v>
      </c>
      <c r="B12" s="32" t="s">
        <v>45</v>
      </c>
      <c r="C12" s="32">
        <v>911</v>
      </c>
      <c r="D12" s="32">
        <v>20</v>
      </c>
      <c r="E12" s="32">
        <v>0.28999999999999998</v>
      </c>
      <c r="G12" s="32">
        <f>G2</f>
        <v>1364.1166666666666</v>
      </c>
      <c r="H12" s="32">
        <f>H2</f>
        <v>1.22</v>
      </c>
      <c r="J12" s="32">
        <v>3.1E-2</v>
      </c>
      <c r="K12" s="32">
        <v>198</v>
      </c>
      <c r="L12" s="32">
        <v>14</v>
      </c>
      <c r="M12" s="32">
        <v>26</v>
      </c>
      <c r="N12" s="32">
        <f t="shared" si="0"/>
        <v>178</v>
      </c>
      <c r="P12" s="32">
        <f t="shared" si="1"/>
        <v>14.7648230602334</v>
      </c>
      <c r="Q12" s="32">
        <f t="shared" si="2"/>
        <v>0.13048737278092051</v>
      </c>
      <c r="R12" s="32">
        <f t="shared" si="6"/>
        <v>3.4502213850058308</v>
      </c>
      <c r="S12" s="32" t="s">
        <v>1</v>
      </c>
      <c r="T12" s="32">
        <f t="shared" si="7"/>
        <v>0.28619049588901407</v>
      </c>
      <c r="U12" s="32">
        <f t="shared" si="8"/>
        <v>57.50368975009718</v>
      </c>
      <c r="V12" s="32" t="s">
        <v>1</v>
      </c>
      <c r="W12" s="32">
        <f t="shared" si="9"/>
        <v>4.7698415981502347</v>
      </c>
    </row>
    <row r="13" spans="1:25" s="32" customFormat="1" x14ac:dyDescent="0.25">
      <c r="A13" s="32" t="s">
        <v>41</v>
      </c>
      <c r="B13" s="32" t="s">
        <v>45</v>
      </c>
      <c r="C13" s="32">
        <v>968</v>
      </c>
      <c r="D13" s="32">
        <v>18</v>
      </c>
      <c r="E13" s="32">
        <v>0.17399999999999999</v>
      </c>
      <c r="G13" s="32">
        <f>G3</f>
        <v>1364.1166666666666</v>
      </c>
      <c r="H13" s="32">
        <f>H2</f>
        <v>1.22</v>
      </c>
      <c r="J13" s="32">
        <v>1.9E-2</v>
      </c>
      <c r="K13" s="32">
        <v>148</v>
      </c>
      <c r="L13" s="32">
        <v>25</v>
      </c>
      <c r="M13" s="32">
        <v>24</v>
      </c>
      <c r="N13" s="32">
        <f t="shared" si="0"/>
        <v>123.5</v>
      </c>
      <c r="P13" s="32">
        <f t="shared" si="1"/>
        <v>13.133925536563698</v>
      </c>
      <c r="Q13" s="32">
        <f t="shared" si="2"/>
        <v>9.0534778305863386E-2</v>
      </c>
      <c r="R13" s="32">
        <f t="shared" si="6"/>
        <v>3.9057281408914317</v>
      </c>
      <c r="S13" s="32" t="s">
        <v>1</v>
      </c>
      <c r="T13" s="32">
        <f t="shared" si="7"/>
        <v>0.41536471715408452</v>
      </c>
      <c r="U13" s="32">
        <f t="shared" si="8"/>
        <v>65.095469014857201</v>
      </c>
      <c r="V13" s="32" t="s">
        <v>1</v>
      </c>
      <c r="W13" s="32">
        <f t="shared" si="9"/>
        <v>6.9227452859014091</v>
      </c>
    </row>
    <row r="14" spans="1:25" s="18" customFormat="1" x14ac:dyDescent="0.25">
      <c r="A14" s="22"/>
      <c r="B14" s="22" t="s">
        <v>21</v>
      </c>
      <c r="C14" s="22"/>
      <c r="D14" s="22"/>
      <c r="E14" s="22"/>
      <c r="F14" s="22"/>
      <c r="G14" s="22">
        <f>G2</f>
        <v>1364.1166666666666</v>
      </c>
      <c r="H14" s="22">
        <f>H2</f>
        <v>1.22</v>
      </c>
      <c r="I14" s="22">
        <v>5.0000000000000001E-3</v>
      </c>
      <c r="J14" s="22">
        <f>J4+J5+J6</f>
        <v>0.26180000000000003</v>
      </c>
      <c r="K14" s="22">
        <f>K4+K5+K6</f>
        <v>2386</v>
      </c>
      <c r="L14" s="22">
        <f>L4+L5+L6</f>
        <v>141</v>
      </c>
      <c r="M14" s="22">
        <f>M4+M5+M6</f>
        <v>111</v>
      </c>
      <c r="N14" s="22">
        <f>N4+N5+N6</f>
        <v>2260</v>
      </c>
      <c r="O14" s="22" t="s">
        <v>1</v>
      </c>
      <c r="P14" s="22">
        <f>SQRT((K14+(L14+M14)/2))</f>
        <v>50.119856344566671</v>
      </c>
      <c r="Q14" s="22">
        <f>N14/G14</f>
        <v>1.6567497892409009</v>
      </c>
      <c r="R14" s="22">
        <f>(Q14/H14/J14)</f>
        <v>5.1871338064374655</v>
      </c>
      <c r="S14" s="22" t="s">
        <v>1</v>
      </c>
      <c r="T14" s="22">
        <f>P14/N14*R14</f>
        <v>0.11503469080473057</v>
      </c>
      <c r="U14" s="22">
        <f>R14/60*1000</f>
        <v>86.452230107291101</v>
      </c>
      <c r="V14" s="22" t="s">
        <v>1</v>
      </c>
      <c r="W14" s="22">
        <f>T14/R14*U14</f>
        <v>1.9172448467455097</v>
      </c>
      <c r="X14" s="22"/>
    </row>
    <row r="15" spans="1:25" s="31" customFormat="1" x14ac:dyDescent="0.25">
      <c r="B15" s="31" t="s">
        <v>44</v>
      </c>
      <c r="G15" s="31">
        <f>G14</f>
        <v>1364.1166666666666</v>
      </c>
      <c r="H15" s="31">
        <f>H14</f>
        <v>1.22</v>
      </c>
      <c r="I15" s="31">
        <v>5.0000000000000001E-3</v>
      </c>
      <c r="J15" s="31">
        <f>J9+J10</f>
        <v>0.215</v>
      </c>
      <c r="K15" s="31">
        <f>K9+K10</f>
        <v>1453</v>
      </c>
      <c r="L15" s="31">
        <f>L9+L10</f>
        <v>108</v>
      </c>
      <c r="M15" s="31">
        <f>M9+M10</f>
        <v>89</v>
      </c>
      <c r="N15" s="31">
        <f>N9+N10</f>
        <v>1354.5</v>
      </c>
      <c r="O15" s="31" t="s">
        <v>1</v>
      </c>
      <c r="P15" s="31">
        <f>SQRT((K15+(L15+M15)/2))</f>
        <v>39.389084782462263</v>
      </c>
      <c r="Q15" s="31">
        <f>N15/G15</f>
        <v>0.99295026085256644</v>
      </c>
      <c r="R15" s="31">
        <f>(Q15/H15/J15)</f>
        <v>3.7855518904024645</v>
      </c>
      <c r="S15" s="31" t="s">
        <v>1</v>
      </c>
      <c r="T15" s="31">
        <f>P15/N15*R15</f>
        <v>0.11008447719414763</v>
      </c>
      <c r="U15" s="31">
        <f>R15/60*1000</f>
        <v>63.092531506707736</v>
      </c>
      <c r="V15" s="31" t="s">
        <v>1</v>
      </c>
      <c r="W15" s="31">
        <f>T15/R15*U15</f>
        <v>1.8347412865691268</v>
      </c>
      <c r="X15" s="31">
        <v>3225</v>
      </c>
    </row>
    <row r="16" spans="1:25" s="33" customFormat="1" x14ac:dyDescent="0.25">
      <c r="B16" s="33" t="s">
        <v>46</v>
      </c>
      <c r="G16" s="33">
        <f>G10</f>
        <v>1364.1166666666666</v>
      </c>
      <c r="H16" s="33">
        <f>H10</f>
        <v>1.22</v>
      </c>
      <c r="I16" s="33">
        <v>5.0000000000000001E-3</v>
      </c>
      <c r="J16" s="33">
        <f>J11+J12+J13</f>
        <v>8.2000000000000003E-2</v>
      </c>
      <c r="K16" s="33">
        <f>K11+K12+K13</f>
        <v>570</v>
      </c>
      <c r="L16" s="33">
        <f>L11+L12+L13</f>
        <v>77</v>
      </c>
      <c r="M16" s="33">
        <f t="shared" ref="M16" si="10">M11+M12+M13</f>
        <v>86</v>
      </c>
      <c r="N16" s="33">
        <f>N11+N12+N13</f>
        <v>488.5</v>
      </c>
      <c r="O16" s="33" t="s">
        <v>1</v>
      </c>
      <c r="P16" s="33">
        <f t="shared" si="1"/>
        <v>25.524498036200438</v>
      </c>
      <c r="Q16" s="33">
        <f t="shared" si="2"/>
        <v>0.35810720001954871</v>
      </c>
      <c r="R16" s="33">
        <f>(Q16/H16/J16)</f>
        <v>3.5796401441378323</v>
      </c>
      <c r="S16" s="33" t="s">
        <v>1</v>
      </c>
      <c r="T16" s="33">
        <f t="shared" si="7"/>
        <v>0.18703893107338865</v>
      </c>
      <c r="U16" s="33">
        <f t="shared" si="8"/>
        <v>59.66066906896387</v>
      </c>
      <c r="V16" s="33" t="s">
        <v>1</v>
      </c>
      <c r="W16" s="33">
        <f t="shared" si="9"/>
        <v>3.1173155178898106</v>
      </c>
      <c r="X16" s="33">
        <v>3225</v>
      </c>
    </row>
    <row r="18" spans="1:7" x14ac:dyDescent="0.25">
      <c r="A18" t="s">
        <v>127</v>
      </c>
      <c r="B18" t="s">
        <v>128</v>
      </c>
    </row>
    <row r="20" spans="1:7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56</v>
      </c>
    </row>
    <row r="21" spans="1:7" x14ac:dyDescent="0.25">
      <c r="A21" t="s">
        <v>57</v>
      </c>
      <c r="B21" t="s">
        <v>58</v>
      </c>
      <c r="C21">
        <v>947</v>
      </c>
      <c r="D21">
        <v>135</v>
      </c>
      <c r="E21">
        <v>120</v>
      </c>
      <c r="F21">
        <v>832</v>
      </c>
      <c r="G21">
        <v>30.77</v>
      </c>
    </row>
    <row r="22" spans="1:7" x14ac:dyDescent="0.25">
      <c r="A22" t="s">
        <v>61</v>
      </c>
      <c r="B22" t="s">
        <v>62</v>
      </c>
      <c r="C22">
        <v>107</v>
      </c>
      <c r="D22">
        <v>82</v>
      </c>
      <c r="E22">
        <v>82</v>
      </c>
      <c r="F22">
        <v>34</v>
      </c>
      <c r="G22">
        <v>10.34</v>
      </c>
    </row>
    <row r="23" spans="1:7" x14ac:dyDescent="0.25">
      <c r="A23" t="s">
        <v>63</v>
      </c>
      <c r="B23" t="s">
        <v>64</v>
      </c>
      <c r="C23">
        <v>737</v>
      </c>
      <c r="D23">
        <v>43</v>
      </c>
      <c r="E23">
        <v>40</v>
      </c>
      <c r="F23">
        <v>698</v>
      </c>
      <c r="G23">
        <v>27.15</v>
      </c>
    </row>
    <row r="24" spans="1:7" x14ac:dyDescent="0.25">
      <c r="A24" t="s">
        <v>63</v>
      </c>
      <c r="B24" t="s">
        <v>65</v>
      </c>
      <c r="C24" t="s">
        <v>129</v>
      </c>
      <c r="D24">
        <v>66</v>
      </c>
      <c r="E24">
        <v>39</v>
      </c>
      <c r="F24" t="s">
        <v>130</v>
      </c>
      <c r="G24">
        <v>34.869999999999997</v>
      </c>
    </row>
    <row r="25" spans="1:7" x14ac:dyDescent="0.25">
      <c r="A25" t="s">
        <v>66</v>
      </c>
      <c r="B25" t="s">
        <v>67</v>
      </c>
      <c r="C25">
        <v>433</v>
      </c>
      <c r="D25">
        <v>32</v>
      </c>
      <c r="E25">
        <v>32</v>
      </c>
      <c r="F25">
        <v>402</v>
      </c>
      <c r="G25">
        <v>20.81</v>
      </c>
    </row>
    <row r="26" spans="1:7" x14ac:dyDescent="0.25">
      <c r="A26" t="s">
        <v>68</v>
      </c>
      <c r="B26" t="s">
        <v>69</v>
      </c>
      <c r="C26" t="s">
        <v>131</v>
      </c>
      <c r="D26">
        <v>37</v>
      </c>
      <c r="E26">
        <v>30</v>
      </c>
      <c r="F26" t="s">
        <v>132</v>
      </c>
      <c r="G26">
        <v>46.02</v>
      </c>
    </row>
    <row r="27" spans="1:7" x14ac:dyDescent="0.25">
      <c r="A27" t="s">
        <v>68</v>
      </c>
      <c r="B27" t="s">
        <v>91</v>
      </c>
      <c r="C27" t="s">
        <v>133</v>
      </c>
      <c r="D27">
        <v>12</v>
      </c>
      <c r="E27">
        <v>15</v>
      </c>
      <c r="F27" t="s">
        <v>134</v>
      </c>
      <c r="G27">
        <v>34.93</v>
      </c>
    </row>
    <row r="28" spans="1:7" x14ac:dyDescent="0.25">
      <c r="A28" t="s">
        <v>68</v>
      </c>
      <c r="B28" t="s">
        <v>71</v>
      </c>
      <c r="C28">
        <v>98</v>
      </c>
      <c r="D28">
        <v>32</v>
      </c>
      <c r="E28">
        <v>29</v>
      </c>
      <c r="F28">
        <v>68</v>
      </c>
      <c r="G28">
        <v>9.9</v>
      </c>
    </row>
    <row r="29" spans="1:7" x14ac:dyDescent="0.25">
      <c r="A29" t="s">
        <v>68</v>
      </c>
      <c r="B29">
        <v>1764</v>
      </c>
      <c r="C29">
        <v>7</v>
      </c>
      <c r="D29">
        <v>58</v>
      </c>
      <c r="E29">
        <v>5</v>
      </c>
      <c r="F29">
        <v>-23</v>
      </c>
      <c r="G29">
        <v>2.65</v>
      </c>
    </row>
    <row r="30" spans="1:7" x14ac:dyDescent="0.25">
      <c r="A30" t="s">
        <v>68</v>
      </c>
      <c r="B30" t="s">
        <v>72</v>
      </c>
      <c r="C30">
        <v>270</v>
      </c>
      <c r="D30">
        <v>132</v>
      </c>
      <c r="E30">
        <v>132</v>
      </c>
      <c r="F30">
        <v>151</v>
      </c>
      <c r="G30">
        <v>16.43</v>
      </c>
    </row>
    <row r="31" spans="1:7" x14ac:dyDescent="0.25">
      <c r="A31" t="s">
        <v>68</v>
      </c>
      <c r="B31" t="s">
        <v>73</v>
      </c>
      <c r="C31">
        <v>365</v>
      </c>
      <c r="D31">
        <v>88</v>
      </c>
      <c r="E31">
        <v>76</v>
      </c>
      <c r="F31">
        <v>292</v>
      </c>
      <c r="G31">
        <v>19.100000000000001</v>
      </c>
    </row>
    <row r="32" spans="1:7" x14ac:dyDescent="0.25">
      <c r="A32" t="s">
        <v>68</v>
      </c>
      <c r="B32" t="s">
        <v>74</v>
      </c>
      <c r="C32" t="s">
        <v>135</v>
      </c>
      <c r="D32">
        <v>83</v>
      </c>
      <c r="E32">
        <v>60</v>
      </c>
      <c r="F32" t="s">
        <v>134</v>
      </c>
      <c r="G32">
        <v>35.69</v>
      </c>
    </row>
    <row r="33" spans="1:7" x14ac:dyDescent="0.25">
      <c r="A33" t="s">
        <v>68</v>
      </c>
      <c r="B33" t="s">
        <v>99</v>
      </c>
      <c r="C33">
        <v>179</v>
      </c>
      <c r="D33">
        <v>25</v>
      </c>
      <c r="E33">
        <v>29</v>
      </c>
      <c r="F33">
        <v>153</v>
      </c>
      <c r="G33">
        <v>13.38</v>
      </c>
    </row>
    <row r="34" spans="1:7" x14ac:dyDescent="0.25">
      <c r="A34" t="s">
        <v>68</v>
      </c>
      <c r="B34" t="s">
        <v>76</v>
      </c>
      <c r="C34">
        <v>224</v>
      </c>
      <c r="D34">
        <v>38</v>
      </c>
      <c r="E34">
        <v>36</v>
      </c>
      <c r="F34">
        <v>190</v>
      </c>
      <c r="G34">
        <v>14.97</v>
      </c>
    </row>
    <row r="35" spans="1:7" x14ac:dyDescent="0.25">
      <c r="A35" t="s">
        <v>68</v>
      </c>
      <c r="B35" t="s">
        <v>77</v>
      </c>
      <c r="C35">
        <v>198</v>
      </c>
      <c r="D35">
        <v>14</v>
      </c>
      <c r="E35">
        <v>26</v>
      </c>
      <c r="F35">
        <v>178</v>
      </c>
      <c r="G35">
        <v>14.07</v>
      </c>
    </row>
    <row r="36" spans="1:7" x14ac:dyDescent="0.25">
      <c r="A36" t="s">
        <v>68</v>
      </c>
      <c r="B36" t="s">
        <v>78</v>
      </c>
      <c r="C36">
        <v>148</v>
      </c>
      <c r="D36">
        <v>25</v>
      </c>
      <c r="E36">
        <v>24</v>
      </c>
      <c r="F36">
        <v>124</v>
      </c>
      <c r="G36">
        <v>12.17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40</vt:i4>
      </vt:variant>
    </vt:vector>
  </HeadingPairs>
  <TitlesOfParts>
    <vt:vector size="4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SYNTHESE</vt:lpstr>
      <vt:lpstr>Feuil1</vt:lpstr>
      <vt:lpstr>Feuil2</vt:lpstr>
      <vt:lpstr>metadat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Pierre Sabatier</cp:lastModifiedBy>
  <dcterms:created xsi:type="dcterms:W3CDTF">2020-03-05T13:40:56Z</dcterms:created>
  <dcterms:modified xsi:type="dcterms:W3CDTF">2023-02-20T18:11:41Z</dcterms:modified>
</cp:coreProperties>
</file>