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vid\Documents\HogarySpacios\CargaMasiva\Mody\"/>
    </mc:Choice>
  </mc:AlternateContent>
  <bookViews>
    <workbookView xWindow="0" yWindow="0" windowWidth="15345" windowHeight="4275" tabRatio="616" activeTab="4"/>
  </bookViews>
  <sheets>
    <sheet name="Detalle" sheetId="2" r:id="rId1"/>
    <sheet name="Combos" sheetId="4" r:id="rId2"/>
    <sheet name="Unitarios" sheetId="7" r:id="rId3"/>
    <sheet name="Logistica" sheetId="5" r:id="rId4"/>
    <sheet name="Colores" sheetId="6" r:id="rId5"/>
    <sheet name="Descripcion de la marca" sheetId="3" r:id="rId6"/>
    <sheet name="Base de datos" sheetId="8" r:id="rId7"/>
  </sheets>
  <externalReferences>
    <externalReference r:id="rId8"/>
    <externalReference r:id="rId9"/>
  </externalReferences>
  <definedNames>
    <definedName name="_xlnm._FilterDatabase" localSheetId="6" hidden="1">'Base de datos'!$K$1:$M$1</definedName>
    <definedName name="_xlnm._FilterDatabase" localSheetId="4" hidden="1">Colores!$D$1:$I$1</definedName>
    <definedName name="_xlnm._FilterDatabase" localSheetId="1" hidden="1">Combos!$A$1:$AE$696</definedName>
    <definedName name="_xlnm._FilterDatabase" localSheetId="5" hidden="1">'Descripcion de la marca'!$A$1:$J$206</definedName>
    <definedName name="_xlnm._FilterDatabase" localSheetId="0" hidden="1">Detalle!$A$1:$AE$1</definedName>
    <definedName name="_xlnm._FilterDatabase" localSheetId="3" hidden="1">Logistica!$A$1:$L$1</definedName>
    <definedName name="_xlnm._FilterDatabase" localSheetId="2" hidden="1">Unitarios!$A$1:$Y$184</definedName>
  </definedNames>
  <calcPr calcId="162913"/>
</workbook>
</file>

<file path=xl/calcChain.xml><?xml version="1.0" encoding="utf-8"?>
<calcChain xmlns="http://schemas.openxmlformats.org/spreadsheetml/2006/main">
  <c r="P3" i="6" l="1"/>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177" i="6"/>
  <c r="P178" i="6"/>
  <c r="P179" i="6"/>
  <c r="P180" i="6"/>
  <c r="P181" i="6"/>
  <c r="P182" i="6"/>
  <c r="P183" i="6"/>
  <c r="P184" i="6"/>
  <c r="P185" i="6"/>
  <c r="P186" i="6"/>
  <c r="P187" i="6"/>
  <c r="P188" i="6"/>
  <c r="P189" i="6"/>
  <c r="P190" i="6"/>
  <c r="P191" i="6"/>
  <c r="P192" i="6"/>
  <c r="P193" i="6"/>
  <c r="P194" i="6"/>
  <c r="P195" i="6"/>
  <c r="P196" i="6"/>
  <c r="P197" i="6"/>
  <c r="P198" i="6"/>
  <c r="P199" i="6"/>
  <c r="P200" i="6"/>
  <c r="P201" i="6"/>
  <c r="P202" i="6"/>
  <c r="P203" i="6"/>
  <c r="P204" i="6"/>
  <c r="P205" i="6"/>
  <c r="P206" i="6"/>
  <c r="P207" i="6"/>
  <c r="P208" i="6"/>
  <c r="P209" i="6"/>
  <c r="P210" i="6"/>
  <c r="P211" i="6"/>
  <c r="P212" i="6"/>
  <c r="P213" i="6"/>
  <c r="P214" i="6"/>
  <c r="P215" i="6"/>
  <c r="P216" i="6"/>
  <c r="P217" i="6"/>
  <c r="P218" i="6"/>
  <c r="P219" i="6"/>
  <c r="P220" i="6"/>
  <c r="P221" i="6"/>
  <c r="P222" i="6"/>
  <c r="P223" i="6"/>
  <c r="P224" i="6"/>
  <c r="P225" i="6"/>
  <c r="P226" i="6"/>
  <c r="P227" i="6"/>
  <c r="P228" i="6"/>
  <c r="P229" i="6"/>
  <c r="P230" i="6"/>
  <c r="P231" i="6"/>
  <c r="P232" i="6"/>
  <c r="P233" i="6"/>
  <c r="P234" i="6"/>
  <c r="P235" i="6"/>
  <c r="P236" i="6"/>
  <c r="P237" i="6"/>
  <c r="P238" i="6"/>
  <c r="P239" i="6"/>
  <c r="P240" i="6"/>
  <c r="P241" i="6"/>
  <c r="P242" i="6"/>
  <c r="P243" i="6"/>
  <c r="P244" i="6"/>
  <c r="P245" i="6"/>
  <c r="P246" i="6"/>
  <c r="P247" i="6"/>
  <c r="P248" i="6"/>
  <c r="P249" i="6"/>
  <c r="P250" i="6"/>
  <c r="P251" i="6"/>
  <c r="P252" i="6"/>
  <c r="P253" i="6"/>
  <c r="P254" i="6"/>
  <c r="P255" i="6"/>
  <c r="P256" i="6"/>
  <c r="P257" i="6"/>
  <c r="P258" i="6"/>
  <c r="P259" i="6"/>
  <c r="P260" i="6"/>
  <c r="P261" i="6"/>
  <c r="P262" i="6"/>
  <c r="P263" i="6"/>
  <c r="P264" i="6"/>
  <c r="P265" i="6"/>
  <c r="P266" i="6"/>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I190" i="3" l="1"/>
  <c r="I205" i="3"/>
  <c r="I200" i="3"/>
  <c r="I201" i="3"/>
  <c r="I202" i="3"/>
  <c r="I203" i="3"/>
  <c r="I204" i="3"/>
  <c r="I191" i="3"/>
  <c r="I192" i="3"/>
  <c r="I193" i="3"/>
  <c r="J203" i="3"/>
  <c r="J204" i="3"/>
  <c r="J205" i="3"/>
  <c r="J202" i="3"/>
  <c r="B201" i="3"/>
  <c r="B202" i="3"/>
  <c r="B203" i="3"/>
  <c r="B204" i="3"/>
  <c r="B205" i="3"/>
  <c r="J196" i="3"/>
  <c r="J197" i="3"/>
  <c r="J198" i="3"/>
  <c r="J199" i="3"/>
  <c r="J200" i="3"/>
  <c r="J201" i="3"/>
  <c r="B194" i="3"/>
  <c r="B195" i="3"/>
  <c r="B196" i="3"/>
  <c r="B197" i="3"/>
  <c r="B198" i="3"/>
  <c r="B199" i="3"/>
  <c r="B200" i="3"/>
  <c r="J194" i="3"/>
  <c r="J195" i="3" l="1"/>
  <c r="H263" i="6"/>
  <c r="H264" i="6"/>
  <c r="H265" i="6"/>
  <c r="H266" i="6"/>
  <c r="J263" i="6"/>
  <c r="J264" i="6"/>
  <c r="J265" i="6"/>
  <c r="J266" i="6"/>
  <c r="K263" i="6"/>
  <c r="K264" i="6"/>
  <c r="K265" i="6"/>
  <c r="K266" i="6"/>
  <c r="H255" i="6"/>
  <c r="H256" i="6"/>
  <c r="H257" i="6"/>
  <c r="H258" i="6"/>
  <c r="H259" i="6"/>
  <c r="H260" i="6"/>
  <c r="H261" i="6"/>
  <c r="H262" i="6"/>
  <c r="J255" i="6"/>
  <c r="J256" i="6"/>
  <c r="J257" i="6"/>
  <c r="J258" i="6"/>
  <c r="J259" i="6"/>
  <c r="J260" i="6"/>
  <c r="J261" i="6"/>
  <c r="J262" i="6"/>
  <c r="K255" i="6"/>
  <c r="K256" i="6"/>
  <c r="K257" i="6"/>
  <c r="K258" i="6"/>
  <c r="K259" i="6"/>
  <c r="K260" i="6"/>
  <c r="K261" i="6"/>
  <c r="K262" i="6"/>
  <c r="C212" i="5"/>
  <c r="C213" i="5"/>
  <c r="C214" i="5"/>
  <c r="C215" i="5"/>
  <c r="C216" i="5"/>
  <c r="C217" i="5"/>
  <c r="C218" i="5"/>
  <c r="C219" i="5"/>
  <c r="C220" i="5"/>
  <c r="C221" i="5"/>
  <c r="C222" i="5"/>
  <c r="C223" i="5"/>
  <c r="C224" i="5"/>
  <c r="C225" i="5"/>
  <c r="C226" i="5"/>
  <c r="C227" i="5"/>
  <c r="C228" i="5"/>
  <c r="C229" i="5"/>
  <c r="C230" i="5"/>
  <c r="C231" i="5"/>
  <c r="C232" i="5"/>
  <c r="C233" i="5"/>
  <c r="C234" i="5"/>
  <c r="C235" i="5"/>
  <c r="C236"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G201" i="2"/>
  <c r="F201" i="2" s="1"/>
  <c r="G204" i="2"/>
  <c r="F204" i="2" s="1"/>
  <c r="G205" i="2"/>
  <c r="F205" i="2" s="1"/>
  <c r="C51" i="4"/>
  <c r="C52" i="4"/>
  <c r="C53" i="4"/>
  <c r="C48" i="4"/>
  <c r="C49" i="4"/>
  <c r="C50"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U205" i="2"/>
  <c r="AB205" i="2"/>
  <c r="AC205" i="2"/>
  <c r="AD205" i="2"/>
  <c r="AD204" i="2"/>
  <c r="AC204" i="2"/>
  <c r="AB204" i="2"/>
  <c r="AD203" i="2"/>
  <c r="AC203" i="2"/>
  <c r="AB203" i="2"/>
  <c r="AD202" i="2"/>
  <c r="AC202" i="2"/>
  <c r="AB202" i="2"/>
  <c r="AD201" i="2"/>
  <c r="AC201" i="2"/>
  <c r="AB201" i="2"/>
  <c r="AD200" i="2"/>
  <c r="AC200" i="2"/>
  <c r="AB200" i="2"/>
  <c r="AD199" i="2"/>
  <c r="AC199" i="2"/>
  <c r="AB199" i="2"/>
  <c r="AD198" i="2"/>
  <c r="AC198" i="2"/>
  <c r="AB198" i="2"/>
  <c r="AD197" i="2"/>
  <c r="AC197" i="2"/>
  <c r="AB197" i="2"/>
  <c r="AD196" i="2"/>
  <c r="AC196" i="2"/>
  <c r="AB196" i="2"/>
  <c r="AD195" i="2"/>
  <c r="AC195" i="2"/>
  <c r="AB195" i="2"/>
  <c r="AD194" i="2"/>
  <c r="AC194" i="2"/>
  <c r="AB194" i="2"/>
  <c r="U204" i="2"/>
  <c r="U203" i="2"/>
  <c r="U202" i="2"/>
  <c r="U201" i="2"/>
  <c r="U200" i="2"/>
  <c r="T200" i="2" s="1"/>
  <c r="U199" i="2"/>
  <c r="T199" i="2" s="1"/>
  <c r="AF199" i="2" s="1"/>
  <c r="U198" i="2"/>
  <c r="T198" i="2" s="1"/>
  <c r="F200" i="2"/>
  <c r="F199" i="2"/>
  <c r="F198" i="2"/>
  <c r="G202" i="2"/>
  <c r="F202" i="2" s="1"/>
  <c r="G203" i="2"/>
  <c r="F203" i="2" s="1"/>
  <c r="J193" i="3"/>
  <c r="B193" i="3"/>
  <c r="J192" i="3"/>
  <c r="B192" i="3"/>
  <c r="J191" i="3"/>
  <c r="B191" i="3"/>
  <c r="J190" i="3"/>
  <c r="B190" i="3"/>
  <c r="K4" i="6"/>
  <c r="K5" i="6"/>
  <c r="K6" i="6"/>
  <c r="K7" i="6"/>
  <c r="K8" i="6"/>
  <c r="K9" i="6"/>
  <c r="K10" i="6"/>
  <c r="H251" i="6"/>
  <c r="J251" i="6"/>
  <c r="K251" i="6"/>
  <c r="H252" i="6"/>
  <c r="J252" i="6"/>
  <c r="K252" i="6"/>
  <c r="H253" i="6"/>
  <c r="J253" i="6"/>
  <c r="K253" i="6"/>
  <c r="H254" i="6"/>
  <c r="J254" i="6"/>
  <c r="K254" i="6"/>
  <c r="C208" i="5"/>
  <c r="C209" i="5"/>
  <c r="C210" i="5"/>
  <c r="C211" i="5"/>
  <c r="M208" i="5"/>
  <c r="M209" i="5"/>
  <c r="M210" i="5"/>
  <c r="M211" i="5"/>
  <c r="AD184" i="7"/>
  <c r="AC184" i="7"/>
  <c r="Z184" i="7"/>
  <c r="X184" i="7"/>
  <c r="G197" i="2" s="1"/>
  <c r="F197" i="2" s="1"/>
  <c r="AD183" i="7"/>
  <c r="AC183" i="7"/>
  <c r="Z183" i="7"/>
  <c r="X183" i="7"/>
  <c r="G196" i="2" s="1"/>
  <c r="F196" i="2" s="1"/>
  <c r="AD182" i="7"/>
  <c r="AC182" i="7"/>
  <c r="Z182" i="7"/>
  <c r="X182" i="7"/>
  <c r="G195" i="2" s="1"/>
  <c r="F195" i="2" s="1"/>
  <c r="AD181" i="7"/>
  <c r="AC181" i="7"/>
  <c r="Z181" i="7"/>
  <c r="X181" i="7"/>
  <c r="G194" i="2" s="1"/>
  <c r="F194" i="2" s="1"/>
  <c r="C181" i="7"/>
  <c r="C182" i="7"/>
  <c r="C183" i="7"/>
  <c r="C184" i="7"/>
  <c r="U196" i="2"/>
  <c r="U197" i="2"/>
  <c r="U195" i="2"/>
  <c r="U194" i="2"/>
  <c r="AF200" i="2" l="1"/>
  <c r="AF198" i="2"/>
  <c r="AJ35" i="4"/>
  <c r="AJ19" i="4"/>
  <c r="AJ3" i="4"/>
  <c r="D53" i="4"/>
  <c r="AJ53" i="4"/>
  <c r="D184" i="7"/>
  <c r="AH184" i="7" s="1"/>
  <c r="D183" i="7"/>
  <c r="AH183" i="7" s="1"/>
  <c r="D182" i="7"/>
  <c r="AH182" i="7" s="1"/>
  <c r="D181" i="7"/>
  <c r="AH181" i="7" s="1"/>
  <c r="D226" i="5"/>
  <c r="D227" i="5" s="1"/>
  <c r="P227" i="5" s="1"/>
  <c r="D50" i="4"/>
  <c r="AJ50" i="4" s="1"/>
  <c r="D51" i="4"/>
  <c r="AJ51" i="4" s="1"/>
  <c r="D6" i="4"/>
  <c r="AJ6" i="4" s="1"/>
  <c r="D43" i="4"/>
  <c r="AJ43" i="4" s="1"/>
  <c r="D39" i="4"/>
  <c r="AJ39" i="4" s="1"/>
  <c r="D35" i="4"/>
  <c r="D31" i="4"/>
  <c r="AJ31" i="4" s="1"/>
  <c r="D27" i="4"/>
  <c r="AJ27" i="4" s="1"/>
  <c r="D23" i="4"/>
  <c r="AJ23" i="4" s="1"/>
  <c r="D19" i="4"/>
  <c r="D15" i="4"/>
  <c r="AJ15" i="4" s="1"/>
  <c r="D11" i="4"/>
  <c r="AJ11" i="4" s="1"/>
  <c r="D7" i="4"/>
  <c r="AJ7" i="4" s="1"/>
  <c r="D3" i="4"/>
  <c r="D46" i="4"/>
  <c r="AJ46" i="4" s="1"/>
  <c r="D42" i="4"/>
  <c r="AJ42" i="4" s="1"/>
  <c r="D38" i="4"/>
  <c r="AJ38" i="4" s="1"/>
  <c r="D34" i="4"/>
  <c r="AJ34" i="4" s="1"/>
  <c r="D30" i="4"/>
  <c r="AJ30" i="4" s="1"/>
  <c r="D26" i="4"/>
  <c r="AJ26" i="4" s="1"/>
  <c r="D22" i="4"/>
  <c r="AJ22" i="4" s="1"/>
  <c r="D18" i="4"/>
  <c r="AJ18" i="4" s="1"/>
  <c r="D14" i="4"/>
  <c r="AJ14" i="4" s="1"/>
  <c r="D10" i="4"/>
  <c r="AJ10" i="4" s="1"/>
  <c r="D44" i="4"/>
  <c r="AJ44" i="4" s="1"/>
  <c r="D40" i="4"/>
  <c r="AJ40" i="4" s="1"/>
  <c r="D36" i="4"/>
  <c r="AJ36" i="4" s="1"/>
  <c r="D32" i="4"/>
  <c r="AJ32" i="4" s="1"/>
  <c r="D28" i="4"/>
  <c r="AJ28" i="4" s="1"/>
  <c r="D24" i="4"/>
  <c r="AJ24" i="4" s="1"/>
  <c r="D20" i="4"/>
  <c r="AJ20" i="4" s="1"/>
  <c r="D16" i="4"/>
  <c r="AJ16" i="4" s="1"/>
  <c r="D12" i="4"/>
  <c r="AJ12" i="4" s="1"/>
  <c r="D8" i="4"/>
  <c r="AJ8" i="4" s="1"/>
  <c r="D4" i="4"/>
  <c r="AJ4" i="4" s="1"/>
  <c r="D45" i="4"/>
  <c r="AJ45" i="4" s="1"/>
  <c r="D41" i="4"/>
  <c r="AJ41" i="4" s="1"/>
  <c r="D37" i="4"/>
  <c r="AJ37" i="4" s="1"/>
  <c r="D33" i="4"/>
  <c r="AJ33" i="4" s="1"/>
  <c r="D29" i="4"/>
  <c r="AJ29" i="4" s="1"/>
  <c r="D25" i="4"/>
  <c r="AJ25" i="4" s="1"/>
  <c r="D21" i="4"/>
  <c r="AJ21" i="4" s="1"/>
  <c r="D17" i="4"/>
  <c r="AJ17" i="4" s="1"/>
  <c r="D13" i="4"/>
  <c r="AJ13" i="4" s="1"/>
  <c r="D9" i="4"/>
  <c r="AJ9" i="4" s="1"/>
  <c r="D5" i="4"/>
  <c r="AJ5" i="4" s="1"/>
  <c r="D48" i="4"/>
  <c r="AJ48" i="4" s="1"/>
  <c r="D52" i="4"/>
  <c r="AJ52" i="4" s="1"/>
  <c r="D47" i="4"/>
  <c r="AJ47" i="4" s="1"/>
  <c r="D225" i="5"/>
  <c r="P225" i="5" s="1"/>
  <c r="D221" i="5"/>
  <c r="P221" i="5" s="1"/>
  <c r="D213" i="5"/>
  <c r="P213" i="5" s="1"/>
  <c r="D232" i="5"/>
  <c r="D233" i="5" s="1"/>
  <c r="P233" i="5" s="1"/>
  <c r="D228" i="5"/>
  <c r="P228" i="5" s="1"/>
  <c r="D212" i="5"/>
  <c r="P212" i="5" s="1"/>
  <c r="D214" i="5"/>
  <c r="P214" i="5" s="1"/>
  <c r="D235" i="5"/>
  <c r="D236" i="5" s="1"/>
  <c r="P236" i="5" s="1"/>
  <c r="D231" i="5"/>
  <c r="P231" i="5" s="1"/>
  <c r="D223" i="5"/>
  <c r="D224" i="5" s="1"/>
  <c r="P224" i="5" s="1"/>
  <c r="D219" i="5"/>
  <c r="D220" i="5" s="1"/>
  <c r="P220" i="5" s="1"/>
  <c r="D215" i="5"/>
  <c r="P215" i="5" s="1"/>
  <c r="D234" i="5"/>
  <c r="P234" i="5" s="1"/>
  <c r="D222" i="5"/>
  <c r="P222" i="5" s="1"/>
  <c r="D229" i="5"/>
  <c r="D230" i="5" s="1"/>
  <c r="P230" i="5" s="1"/>
  <c r="D216" i="5"/>
  <c r="D217" i="5" s="1"/>
  <c r="P217" i="5" s="1"/>
  <c r="D218" i="5"/>
  <c r="P218" i="5" s="1"/>
  <c r="D49" i="4"/>
  <c r="AJ49" i="4" s="1"/>
  <c r="T205" i="2"/>
  <c r="AF205" i="2" s="1"/>
  <c r="T202" i="2"/>
  <c r="AF202" i="2" s="1"/>
  <c r="T203" i="2"/>
  <c r="AF203" i="2" s="1"/>
  <c r="T204" i="2"/>
  <c r="AF204" i="2" s="1"/>
  <c r="T201" i="2"/>
  <c r="AF201" i="2" s="1"/>
  <c r="AB182" i="7"/>
  <c r="AB181" i="7"/>
  <c r="AB184" i="7"/>
  <c r="AB183" i="7"/>
  <c r="T196" i="2"/>
  <c r="AF196" i="2" s="1"/>
  <c r="T197" i="2"/>
  <c r="AF197" i="2" s="1"/>
  <c r="T195" i="2"/>
  <c r="AF195" i="2" s="1"/>
  <c r="T194" i="2"/>
  <c r="AF194" i="2" s="1"/>
  <c r="P232" i="5" l="1"/>
  <c r="P216" i="5"/>
  <c r="P223" i="5"/>
  <c r="P226" i="5"/>
  <c r="P219" i="5"/>
  <c r="P235" i="5"/>
  <c r="P229" i="5"/>
  <c r="F193" i="2"/>
  <c r="U193" i="2"/>
  <c r="AB193" i="2"/>
  <c r="AC193" i="2"/>
  <c r="AD193" i="2"/>
  <c r="F192" i="2"/>
  <c r="U192" i="2"/>
  <c r="AB192" i="2"/>
  <c r="AC192" i="2"/>
  <c r="AD192" i="2"/>
  <c r="F191" i="2"/>
  <c r="U191" i="2"/>
  <c r="AB191" i="2"/>
  <c r="AC191" i="2"/>
  <c r="AD191" i="2"/>
  <c r="F190" i="2"/>
  <c r="U190" i="2"/>
  <c r="AB190" i="2"/>
  <c r="AC190" i="2"/>
  <c r="AD190" i="2"/>
  <c r="B181" i="3"/>
  <c r="B182" i="3"/>
  <c r="B183" i="3"/>
  <c r="B184" i="3"/>
  <c r="B185" i="3"/>
  <c r="B186" i="3"/>
  <c r="B187" i="3"/>
  <c r="B188" i="3"/>
  <c r="B189" i="3"/>
  <c r="J181" i="3"/>
  <c r="H224" i="6"/>
  <c r="H225" i="6"/>
  <c r="H226" i="6"/>
  <c r="H227" i="6"/>
  <c r="H228" i="6"/>
  <c r="H229" i="6"/>
  <c r="H230" i="6"/>
  <c r="H231" i="6"/>
  <c r="J224" i="6"/>
  <c r="J225" i="6"/>
  <c r="J226" i="6"/>
  <c r="J227" i="6"/>
  <c r="J228" i="6"/>
  <c r="J229" i="6"/>
  <c r="J230" i="6"/>
  <c r="J231" i="6"/>
  <c r="K224" i="6"/>
  <c r="K225" i="6"/>
  <c r="K226" i="6"/>
  <c r="K227" i="6"/>
  <c r="K228" i="6"/>
  <c r="K229" i="6"/>
  <c r="K230" i="6"/>
  <c r="K231" i="6"/>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X21" i="4"/>
  <c r="AE21" i="4" s="1"/>
  <c r="X10" i="4"/>
  <c r="AE10" i="4" s="1"/>
  <c r="AF34" i="4"/>
  <c r="AA34" i="4"/>
  <c r="Z34" i="4"/>
  <c r="X34" i="4"/>
  <c r="AE34" i="4" s="1"/>
  <c r="AF33" i="4"/>
  <c r="AA33" i="4"/>
  <c r="Z33" i="4"/>
  <c r="X33" i="4"/>
  <c r="AE33" i="4" s="1"/>
  <c r="AF32" i="4"/>
  <c r="AA32" i="4"/>
  <c r="Z32" i="4"/>
  <c r="X32" i="4"/>
  <c r="AE32" i="4" s="1"/>
  <c r="AF31" i="4"/>
  <c r="AA31" i="4"/>
  <c r="Z31" i="4"/>
  <c r="X31" i="4"/>
  <c r="AE31" i="4" s="1"/>
  <c r="AF30" i="4"/>
  <c r="AA30" i="4"/>
  <c r="Z30" i="4"/>
  <c r="X30" i="4"/>
  <c r="AE30" i="4" s="1"/>
  <c r="AF29" i="4"/>
  <c r="AA29" i="4"/>
  <c r="Z29" i="4"/>
  <c r="X29" i="4"/>
  <c r="AE29" i="4" s="1"/>
  <c r="AF28" i="4"/>
  <c r="AA28" i="4"/>
  <c r="Z28" i="4"/>
  <c r="X28" i="4"/>
  <c r="AE28" i="4" s="1"/>
  <c r="AF27" i="4"/>
  <c r="AA27" i="4"/>
  <c r="Z27" i="4"/>
  <c r="X27" i="4"/>
  <c r="AE27" i="4" s="1"/>
  <c r="AF26" i="4"/>
  <c r="AA26" i="4"/>
  <c r="Z26" i="4"/>
  <c r="X26" i="4"/>
  <c r="AE26" i="4" s="1"/>
  <c r="AF25" i="4"/>
  <c r="AA25" i="4"/>
  <c r="Z25" i="4"/>
  <c r="X25" i="4"/>
  <c r="AE25" i="4" s="1"/>
  <c r="AF24" i="4"/>
  <c r="AA24" i="4"/>
  <c r="Z24" i="4"/>
  <c r="X24" i="4"/>
  <c r="AE24" i="4" s="1"/>
  <c r="AF23" i="4"/>
  <c r="AA23" i="4"/>
  <c r="Z23" i="4"/>
  <c r="X23" i="4"/>
  <c r="AE23" i="4" s="1"/>
  <c r="AF22" i="4"/>
  <c r="AA22" i="4"/>
  <c r="Z22" i="4"/>
  <c r="X22" i="4"/>
  <c r="AE22" i="4" s="1"/>
  <c r="AF21" i="4"/>
  <c r="AA21" i="4"/>
  <c r="Z21" i="4"/>
  <c r="AF20" i="4"/>
  <c r="AA20" i="4"/>
  <c r="Z20" i="4"/>
  <c r="X20" i="4"/>
  <c r="AE20" i="4" s="1"/>
  <c r="AF19" i="4"/>
  <c r="AA19" i="4"/>
  <c r="Z19" i="4"/>
  <c r="X19" i="4"/>
  <c r="AE19" i="4" s="1"/>
  <c r="AF18" i="4"/>
  <c r="AA18" i="4"/>
  <c r="Z18" i="4"/>
  <c r="X18" i="4"/>
  <c r="AE18" i="4" s="1"/>
  <c r="AF17" i="4"/>
  <c r="AA17" i="4"/>
  <c r="Z17" i="4"/>
  <c r="X17" i="4"/>
  <c r="AE17" i="4" s="1"/>
  <c r="AF16" i="4"/>
  <c r="AA16" i="4"/>
  <c r="Z16" i="4"/>
  <c r="X16" i="4"/>
  <c r="AE16" i="4" s="1"/>
  <c r="AF15" i="4"/>
  <c r="AA15" i="4"/>
  <c r="Z15" i="4"/>
  <c r="X15" i="4"/>
  <c r="AE15" i="4" s="1"/>
  <c r="AF14" i="4"/>
  <c r="AA14" i="4"/>
  <c r="Z14" i="4"/>
  <c r="X14" i="4"/>
  <c r="AE14" i="4" s="1"/>
  <c r="AF13" i="4"/>
  <c r="AA13" i="4"/>
  <c r="Z13" i="4"/>
  <c r="X13" i="4"/>
  <c r="AE13" i="4" s="1"/>
  <c r="AF12" i="4"/>
  <c r="AA12" i="4"/>
  <c r="Z12" i="4"/>
  <c r="X12" i="4"/>
  <c r="AE12" i="4" s="1"/>
  <c r="AF11" i="4"/>
  <c r="AA11" i="4"/>
  <c r="Z11" i="4"/>
  <c r="X11" i="4"/>
  <c r="AE11" i="4" s="1"/>
  <c r="AF10" i="4"/>
  <c r="AA10" i="4"/>
  <c r="Z10" i="4"/>
  <c r="AF9" i="4"/>
  <c r="AA9" i="4"/>
  <c r="Z9" i="4"/>
  <c r="X9" i="4"/>
  <c r="AE9" i="4" s="1"/>
  <c r="AF8" i="4"/>
  <c r="AA8" i="4"/>
  <c r="Z8" i="4"/>
  <c r="X8" i="4"/>
  <c r="AE8" i="4" s="1"/>
  <c r="AF7" i="4"/>
  <c r="AA7" i="4"/>
  <c r="Z7" i="4"/>
  <c r="X7" i="4"/>
  <c r="AE7" i="4" s="1"/>
  <c r="AF6" i="4"/>
  <c r="AA6" i="4"/>
  <c r="Z6" i="4"/>
  <c r="X6" i="4"/>
  <c r="AE6" i="4" s="1"/>
  <c r="AF5" i="4"/>
  <c r="AA5" i="4"/>
  <c r="Z5" i="4"/>
  <c r="X5" i="4"/>
  <c r="AE5" i="4" s="1"/>
  <c r="AF4" i="4"/>
  <c r="AA4" i="4"/>
  <c r="Z4" i="4"/>
  <c r="X4" i="4"/>
  <c r="AE4" i="4" s="1"/>
  <c r="AF3" i="4"/>
  <c r="AA3" i="4"/>
  <c r="Z3" i="4"/>
  <c r="X3" i="4"/>
  <c r="AE3" i="4" s="1"/>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H232" i="6"/>
  <c r="H233" i="6"/>
  <c r="H234" i="6"/>
  <c r="H235" i="6"/>
  <c r="H236" i="6"/>
  <c r="H237" i="6"/>
  <c r="H238" i="6"/>
  <c r="H239" i="6"/>
  <c r="H240" i="6"/>
  <c r="H241" i="6"/>
  <c r="H242" i="6"/>
  <c r="H243" i="6"/>
  <c r="H244" i="6"/>
  <c r="H245" i="6"/>
  <c r="H246" i="6"/>
  <c r="H247" i="6"/>
  <c r="H248" i="6"/>
  <c r="H249" i="6"/>
  <c r="H250" i="6"/>
  <c r="J232" i="6"/>
  <c r="I171" i="3" s="1"/>
  <c r="J233" i="6"/>
  <c r="J234" i="6"/>
  <c r="J235" i="6"/>
  <c r="J236" i="6"/>
  <c r="J237" i="6"/>
  <c r="J238" i="6"/>
  <c r="J239" i="6"/>
  <c r="J240" i="6"/>
  <c r="J241" i="6"/>
  <c r="J242" i="6"/>
  <c r="J243" i="6"/>
  <c r="J244" i="6"/>
  <c r="J245" i="6"/>
  <c r="J246" i="6"/>
  <c r="J247" i="6"/>
  <c r="J248" i="6"/>
  <c r="J249" i="6"/>
  <c r="J250" i="6"/>
  <c r="K232" i="6"/>
  <c r="K233" i="6"/>
  <c r="K234" i="6"/>
  <c r="K235" i="6"/>
  <c r="K236" i="6"/>
  <c r="K237" i="6"/>
  <c r="K238" i="6"/>
  <c r="K239" i="6"/>
  <c r="K240" i="6"/>
  <c r="K241" i="6"/>
  <c r="K242" i="6"/>
  <c r="K243" i="6"/>
  <c r="K244" i="6"/>
  <c r="K245" i="6"/>
  <c r="K246" i="6"/>
  <c r="K247" i="6"/>
  <c r="K248" i="6"/>
  <c r="K249" i="6"/>
  <c r="K250" i="6"/>
  <c r="M163" i="5"/>
  <c r="M164" i="5"/>
  <c r="M165" i="5"/>
  <c r="M166" i="5"/>
  <c r="M167" i="5"/>
  <c r="M168" i="5"/>
  <c r="M169" i="5"/>
  <c r="M170" i="5"/>
  <c r="M171" i="5"/>
  <c r="M172" i="5"/>
  <c r="M173" i="5"/>
  <c r="M174" i="5"/>
  <c r="M175" i="5"/>
  <c r="M176" i="5"/>
  <c r="M177" i="5"/>
  <c r="M178" i="5"/>
  <c r="M179" i="5"/>
  <c r="M180" i="5"/>
  <c r="C163" i="7"/>
  <c r="C164" i="7"/>
  <c r="C165" i="7"/>
  <c r="C166" i="7"/>
  <c r="C167" i="7"/>
  <c r="C168" i="7"/>
  <c r="C169" i="7"/>
  <c r="C170" i="7"/>
  <c r="C171" i="7"/>
  <c r="C172" i="7"/>
  <c r="C173" i="7"/>
  <c r="C174" i="7"/>
  <c r="C175" i="7"/>
  <c r="C176" i="7"/>
  <c r="C177" i="7"/>
  <c r="C178" i="7"/>
  <c r="C179" i="7"/>
  <c r="C180" i="7"/>
  <c r="X164" i="7"/>
  <c r="X165" i="7"/>
  <c r="X166" i="7"/>
  <c r="X167" i="7"/>
  <c r="X168" i="7"/>
  <c r="X169" i="7"/>
  <c r="X170" i="7"/>
  <c r="X171" i="7"/>
  <c r="X172" i="7"/>
  <c r="X173" i="7"/>
  <c r="X174" i="7"/>
  <c r="X175" i="7"/>
  <c r="X176" i="7"/>
  <c r="X177" i="7"/>
  <c r="X178" i="7"/>
  <c r="X179" i="7"/>
  <c r="X180" i="7"/>
  <c r="Z164" i="7"/>
  <c r="Z165" i="7"/>
  <c r="Z166" i="7"/>
  <c r="Z167" i="7"/>
  <c r="Z168" i="7"/>
  <c r="Z169" i="7"/>
  <c r="Z170" i="7"/>
  <c r="Z171" i="7"/>
  <c r="Z172" i="7"/>
  <c r="Z173" i="7"/>
  <c r="Z174" i="7"/>
  <c r="Z175" i="7"/>
  <c r="Z176" i="7"/>
  <c r="Z177" i="7"/>
  <c r="Z178" i="7"/>
  <c r="Z179" i="7"/>
  <c r="Z180" i="7"/>
  <c r="AC164" i="7"/>
  <c r="AC165" i="7"/>
  <c r="AC166" i="7"/>
  <c r="AC167" i="7"/>
  <c r="AC168" i="7"/>
  <c r="AC169" i="7"/>
  <c r="AC170" i="7"/>
  <c r="AC171" i="7"/>
  <c r="AC172" i="7"/>
  <c r="AC173" i="7"/>
  <c r="AC174" i="7"/>
  <c r="AC175" i="7"/>
  <c r="AC176" i="7"/>
  <c r="AC177" i="7"/>
  <c r="AC178" i="7"/>
  <c r="AC179" i="7"/>
  <c r="AC180" i="7"/>
  <c r="AD164" i="7"/>
  <c r="AD165" i="7"/>
  <c r="AD166" i="7"/>
  <c r="AD167" i="7"/>
  <c r="AD168" i="7"/>
  <c r="AD169" i="7"/>
  <c r="AD170" i="7"/>
  <c r="AD171" i="7"/>
  <c r="AD172" i="7"/>
  <c r="AD173" i="7"/>
  <c r="AD174" i="7"/>
  <c r="AD175" i="7"/>
  <c r="AD176" i="7"/>
  <c r="AD177" i="7"/>
  <c r="AD178" i="7"/>
  <c r="AD179" i="7"/>
  <c r="AD180" i="7"/>
  <c r="U189" i="2"/>
  <c r="T189" i="2" s="1"/>
  <c r="U188" i="2"/>
  <c r="T188" i="2" s="1"/>
  <c r="U187" i="2"/>
  <c r="T187" i="2" s="1"/>
  <c r="U186" i="2"/>
  <c r="T186" i="2" s="1"/>
  <c r="U185" i="2"/>
  <c r="T185" i="2" s="1"/>
  <c r="U184" i="2"/>
  <c r="T184" i="2" s="1"/>
  <c r="U183" i="2"/>
  <c r="T183" i="2" s="1"/>
  <c r="U182" i="2"/>
  <c r="T182" i="2" s="1"/>
  <c r="U181" i="2"/>
  <c r="T181" i="2" s="1"/>
  <c r="U180" i="2"/>
  <c r="T180" i="2" s="1"/>
  <c r="U179" i="2"/>
  <c r="T179" i="2" s="1"/>
  <c r="U178" i="2"/>
  <c r="T178" i="2" s="1"/>
  <c r="U177" i="2"/>
  <c r="T177" i="2" s="1"/>
  <c r="U176" i="2"/>
  <c r="T176" i="2" s="1"/>
  <c r="U175" i="2"/>
  <c r="T175" i="2" s="1"/>
  <c r="U174" i="2"/>
  <c r="T174" i="2" s="1"/>
  <c r="U173" i="2"/>
  <c r="T173" i="2" s="1"/>
  <c r="U172" i="2"/>
  <c r="T172" i="2" s="1"/>
  <c r="U171" i="2"/>
  <c r="T171" i="2" s="1"/>
  <c r="AD189" i="2"/>
  <c r="AC189" i="2"/>
  <c r="AB189" i="2"/>
  <c r="AD188" i="2"/>
  <c r="AC188" i="2"/>
  <c r="AB188" i="2"/>
  <c r="AD187" i="2"/>
  <c r="AC187" i="2"/>
  <c r="AB187" i="2"/>
  <c r="AD186" i="2"/>
  <c r="AC186" i="2"/>
  <c r="AB186" i="2"/>
  <c r="AD185" i="2"/>
  <c r="AC185" i="2"/>
  <c r="AB185" i="2"/>
  <c r="AD184" i="2"/>
  <c r="AC184" i="2"/>
  <c r="AB184" i="2"/>
  <c r="AD183" i="2"/>
  <c r="AC183" i="2"/>
  <c r="AB183" i="2"/>
  <c r="AD182" i="2"/>
  <c r="AC182" i="2"/>
  <c r="AB182" i="2"/>
  <c r="AD181" i="2"/>
  <c r="AC181" i="2"/>
  <c r="AB181" i="2"/>
  <c r="AD180" i="2"/>
  <c r="AC180" i="2"/>
  <c r="AB180" i="2"/>
  <c r="AD179" i="2"/>
  <c r="AC179" i="2"/>
  <c r="AB179" i="2"/>
  <c r="AD178" i="2"/>
  <c r="AC178" i="2"/>
  <c r="AB178" i="2"/>
  <c r="AD177" i="2"/>
  <c r="AC177" i="2"/>
  <c r="AB177" i="2"/>
  <c r="AD176" i="2"/>
  <c r="AC176" i="2"/>
  <c r="AB176" i="2"/>
  <c r="AD175" i="2"/>
  <c r="AC175" i="2"/>
  <c r="AB175" i="2"/>
  <c r="AD174" i="2"/>
  <c r="AC174" i="2"/>
  <c r="AB174" i="2"/>
  <c r="AD173" i="2"/>
  <c r="AC173" i="2"/>
  <c r="AB173" i="2"/>
  <c r="AD172" i="2"/>
  <c r="AC172" i="2"/>
  <c r="AB172" i="2"/>
  <c r="AD171" i="2"/>
  <c r="AC171" i="2"/>
  <c r="AB171" i="2"/>
  <c r="F189" i="2"/>
  <c r="F188" i="2"/>
  <c r="F187" i="2"/>
  <c r="F186" i="2"/>
  <c r="F185" i="2"/>
  <c r="F184" i="2"/>
  <c r="F183" i="2"/>
  <c r="F182" i="2"/>
  <c r="F181" i="2"/>
  <c r="F180" i="2"/>
  <c r="F179" i="2"/>
  <c r="F178" i="2"/>
  <c r="F177" i="2"/>
  <c r="F176" i="2"/>
  <c r="F175" i="2"/>
  <c r="F174" i="2"/>
  <c r="F173" i="2"/>
  <c r="F172" i="2"/>
  <c r="F171" i="2"/>
  <c r="AD170" i="2"/>
  <c r="AC170" i="2"/>
  <c r="AB170" i="2"/>
  <c r="AD169" i="2"/>
  <c r="AC169" i="2"/>
  <c r="AB169" i="2"/>
  <c r="AD168" i="2"/>
  <c r="AC168" i="2"/>
  <c r="AB168" i="2"/>
  <c r="AD167" i="2"/>
  <c r="AC167" i="2"/>
  <c r="AB167" i="2"/>
  <c r="AD166" i="2"/>
  <c r="AC166" i="2"/>
  <c r="AB166" i="2"/>
  <c r="AD165" i="2"/>
  <c r="AC165" i="2"/>
  <c r="AB165" i="2"/>
  <c r="AD164" i="2"/>
  <c r="AC164" i="2"/>
  <c r="AB164" i="2"/>
  <c r="AD163" i="2"/>
  <c r="AC163" i="2"/>
  <c r="AB163" i="2"/>
  <c r="U170" i="2"/>
  <c r="T170" i="2" s="1"/>
  <c r="U169" i="2"/>
  <c r="T169" i="2" s="1"/>
  <c r="U168" i="2"/>
  <c r="T168" i="2" s="1"/>
  <c r="U167" i="2"/>
  <c r="T167" i="2" s="1"/>
  <c r="AF167" i="2" s="1"/>
  <c r="U166" i="2"/>
  <c r="T166" i="2" s="1"/>
  <c r="U165" i="2"/>
  <c r="T165" i="2" s="1"/>
  <c r="U164" i="2"/>
  <c r="T164" i="2" s="1"/>
  <c r="F170" i="2"/>
  <c r="F169" i="2"/>
  <c r="F168" i="2"/>
  <c r="F167" i="2"/>
  <c r="F166" i="2"/>
  <c r="F165" i="2"/>
  <c r="F164" i="2"/>
  <c r="AE35" i="4"/>
  <c r="AE36" i="4"/>
  <c r="AE37" i="4"/>
  <c r="AE38" i="4"/>
  <c r="AE39" i="4"/>
  <c r="AE40" i="4"/>
  <c r="AE41" i="4"/>
  <c r="AE42" i="4"/>
  <c r="AE43" i="4"/>
  <c r="AE44" i="4"/>
  <c r="AE45" i="4"/>
  <c r="AE46" i="4"/>
  <c r="AE47" i="4"/>
  <c r="AE48" i="4"/>
  <c r="AE49" i="4"/>
  <c r="AE50" i="4"/>
  <c r="AE51" i="4"/>
  <c r="AE52" i="4"/>
  <c r="AE53" i="4"/>
  <c r="AE54" i="4"/>
  <c r="AE55" i="4"/>
  <c r="AE56" i="4"/>
  <c r="AE57" i="4"/>
  <c r="AE58" i="4"/>
  <c r="AE59" i="4"/>
  <c r="AE60" i="4"/>
  <c r="AE61" i="4"/>
  <c r="AE62" i="4"/>
  <c r="AE63" i="4"/>
  <c r="AE64" i="4"/>
  <c r="AE65" i="4"/>
  <c r="AE66" i="4"/>
  <c r="AE67" i="4"/>
  <c r="AE68" i="4"/>
  <c r="AE69" i="4"/>
  <c r="AE70" i="4"/>
  <c r="AE71" i="4"/>
  <c r="AE72" i="4"/>
  <c r="AE73" i="4"/>
  <c r="AE74" i="4"/>
  <c r="AE75" i="4"/>
  <c r="AE76" i="4"/>
  <c r="AE77" i="4"/>
  <c r="AE78" i="4"/>
  <c r="AE79" i="4"/>
  <c r="AE80" i="4"/>
  <c r="AE81" i="4"/>
  <c r="AE82" i="4"/>
  <c r="AE83" i="4"/>
  <c r="AE84" i="4"/>
  <c r="AE85" i="4"/>
  <c r="AE86" i="4"/>
  <c r="AE87" i="4"/>
  <c r="AE88" i="4"/>
  <c r="AE89" i="4"/>
  <c r="AE90" i="4"/>
  <c r="AE91" i="4"/>
  <c r="AE92" i="4"/>
  <c r="AE93" i="4"/>
  <c r="AE94" i="4"/>
  <c r="AE95" i="4"/>
  <c r="AE96" i="4"/>
  <c r="AE97" i="4"/>
  <c r="AE98" i="4"/>
  <c r="AE99" i="4"/>
  <c r="AE100" i="4"/>
  <c r="AE101" i="4"/>
  <c r="AE102" i="4"/>
  <c r="AE103" i="4"/>
  <c r="AE104" i="4"/>
  <c r="AE105" i="4"/>
  <c r="AE106" i="4"/>
  <c r="AE107" i="4"/>
  <c r="AE108" i="4"/>
  <c r="AE109" i="4"/>
  <c r="AE110" i="4"/>
  <c r="AE111" i="4"/>
  <c r="AE112" i="4"/>
  <c r="AE113" i="4"/>
  <c r="AE114" i="4"/>
  <c r="AE115" i="4"/>
  <c r="AE116" i="4"/>
  <c r="AE117" i="4"/>
  <c r="AE118" i="4"/>
  <c r="AE119" i="4"/>
  <c r="AE120" i="4"/>
  <c r="AE121" i="4"/>
  <c r="AE122" i="4"/>
  <c r="AE123" i="4"/>
  <c r="AE124" i="4"/>
  <c r="AE125" i="4"/>
  <c r="AE126" i="4"/>
  <c r="AE127" i="4"/>
  <c r="AE128" i="4"/>
  <c r="AE129" i="4"/>
  <c r="AE130" i="4"/>
  <c r="AE131" i="4"/>
  <c r="AE132" i="4"/>
  <c r="AE133" i="4"/>
  <c r="AE134" i="4"/>
  <c r="AE135" i="4"/>
  <c r="AE136" i="4"/>
  <c r="AE137" i="4"/>
  <c r="AE138" i="4"/>
  <c r="AE139" i="4"/>
  <c r="AE140" i="4"/>
  <c r="AE141" i="4"/>
  <c r="AE142" i="4"/>
  <c r="AE143" i="4"/>
  <c r="AE144" i="4"/>
  <c r="AE145" i="4"/>
  <c r="AE146" i="4"/>
  <c r="AE147" i="4"/>
  <c r="AE148" i="4"/>
  <c r="AE149" i="4"/>
  <c r="AE150" i="4"/>
  <c r="AE151" i="4"/>
  <c r="AE152" i="4"/>
  <c r="AE153" i="4"/>
  <c r="AE154" i="4"/>
  <c r="AE155" i="4"/>
  <c r="AE156" i="4"/>
  <c r="AE157" i="4"/>
  <c r="AE158" i="4"/>
  <c r="AE159" i="4"/>
  <c r="AE160" i="4"/>
  <c r="AE161" i="4"/>
  <c r="AE162" i="4"/>
  <c r="AE163" i="4"/>
  <c r="AE164" i="4"/>
  <c r="AE165" i="4"/>
  <c r="AE166" i="4"/>
  <c r="AE167" i="4"/>
  <c r="AE168" i="4"/>
  <c r="AE169" i="4"/>
  <c r="AE170" i="4"/>
  <c r="AE171" i="4"/>
  <c r="AE172" i="4"/>
  <c r="AE173" i="4"/>
  <c r="AE174" i="4"/>
  <c r="AE175" i="4"/>
  <c r="AE176" i="4"/>
  <c r="AE177" i="4"/>
  <c r="AE178" i="4"/>
  <c r="AE179" i="4"/>
  <c r="AE180" i="4"/>
  <c r="AE181" i="4"/>
  <c r="AE182" i="4"/>
  <c r="AE183" i="4"/>
  <c r="AE184" i="4"/>
  <c r="AE185" i="4"/>
  <c r="AE186" i="4"/>
  <c r="AE187" i="4"/>
  <c r="AE188" i="4"/>
  <c r="AE189" i="4"/>
  <c r="AE190" i="4"/>
  <c r="AE191" i="4"/>
  <c r="AE192" i="4"/>
  <c r="AE193" i="4"/>
  <c r="AE194" i="4"/>
  <c r="AE195" i="4"/>
  <c r="AE196" i="4"/>
  <c r="AE197" i="4"/>
  <c r="AE198" i="4"/>
  <c r="AE199" i="4"/>
  <c r="AE200" i="4"/>
  <c r="AE201" i="4"/>
  <c r="AE202" i="4"/>
  <c r="AE203" i="4"/>
  <c r="AE204" i="4"/>
  <c r="AE205" i="4"/>
  <c r="AE206" i="4"/>
  <c r="AE207" i="4"/>
  <c r="AE208" i="4"/>
  <c r="AE209" i="4"/>
  <c r="AE210" i="4"/>
  <c r="AE211" i="4"/>
  <c r="AE212" i="4"/>
  <c r="AE213" i="4"/>
  <c r="AE214" i="4"/>
  <c r="AE215" i="4"/>
  <c r="AE216" i="4"/>
  <c r="AE217" i="4"/>
  <c r="AE218" i="4"/>
  <c r="AE219" i="4"/>
  <c r="AE220" i="4"/>
  <c r="AE221" i="4"/>
  <c r="AE222" i="4"/>
  <c r="AE223" i="4"/>
  <c r="AE224" i="4"/>
  <c r="AE225" i="4"/>
  <c r="AE226" i="4"/>
  <c r="AE227" i="4"/>
  <c r="AE228" i="4"/>
  <c r="AE229" i="4"/>
  <c r="AE230" i="4"/>
  <c r="AE231" i="4"/>
  <c r="AE232" i="4"/>
  <c r="AE233" i="4"/>
  <c r="AE234" i="4"/>
  <c r="AE235" i="4"/>
  <c r="AE236" i="4"/>
  <c r="AE237" i="4"/>
  <c r="AE238" i="4"/>
  <c r="AE239" i="4"/>
  <c r="AE240" i="4"/>
  <c r="AE241" i="4"/>
  <c r="AE242" i="4"/>
  <c r="AE243" i="4"/>
  <c r="AE244" i="4"/>
  <c r="AE245" i="4"/>
  <c r="AE246" i="4"/>
  <c r="AE247" i="4"/>
  <c r="AE248" i="4"/>
  <c r="AE249" i="4"/>
  <c r="AE250" i="4"/>
  <c r="AE251" i="4"/>
  <c r="AE252" i="4"/>
  <c r="AE253" i="4"/>
  <c r="AE254" i="4"/>
  <c r="AE255" i="4"/>
  <c r="AE256" i="4"/>
  <c r="AE257" i="4"/>
  <c r="AE258" i="4"/>
  <c r="AE259" i="4"/>
  <c r="AE260" i="4"/>
  <c r="AE261" i="4"/>
  <c r="AE262" i="4"/>
  <c r="AE263" i="4"/>
  <c r="AE264" i="4"/>
  <c r="AE265" i="4"/>
  <c r="AE266" i="4"/>
  <c r="AE267" i="4"/>
  <c r="AE268" i="4"/>
  <c r="AE269" i="4"/>
  <c r="AE270" i="4"/>
  <c r="AE271" i="4"/>
  <c r="AE272" i="4"/>
  <c r="AE273" i="4"/>
  <c r="AE274" i="4"/>
  <c r="AE275" i="4"/>
  <c r="AE276" i="4"/>
  <c r="AE277" i="4"/>
  <c r="AE278" i="4"/>
  <c r="AE279" i="4"/>
  <c r="AE280" i="4"/>
  <c r="AE281" i="4"/>
  <c r="AE282" i="4"/>
  <c r="AE283" i="4"/>
  <c r="AE284" i="4"/>
  <c r="AE285" i="4"/>
  <c r="AE286" i="4"/>
  <c r="AE287" i="4"/>
  <c r="AE288" i="4"/>
  <c r="AE289" i="4"/>
  <c r="AE290" i="4"/>
  <c r="AE291" i="4"/>
  <c r="AE292" i="4"/>
  <c r="AE293" i="4"/>
  <c r="AE294" i="4"/>
  <c r="AE295" i="4"/>
  <c r="AE296" i="4"/>
  <c r="AE297" i="4"/>
  <c r="AE298" i="4"/>
  <c r="AE299" i="4"/>
  <c r="AE300" i="4"/>
  <c r="AE301" i="4"/>
  <c r="AE302" i="4"/>
  <c r="AE303" i="4"/>
  <c r="AE304" i="4"/>
  <c r="AE305" i="4"/>
  <c r="AE306" i="4"/>
  <c r="AE307" i="4"/>
  <c r="AE308" i="4"/>
  <c r="AE309" i="4"/>
  <c r="AE310" i="4"/>
  <c r="AE311" i="4"/>
  <c r="AE312" i="4"/>
  <c r="AE313" i="4"/>
  <c r="AE314" i="4"/>
  <c r="AE315" i="4"/>
  <c r="AE316" i="4"/>
  <c r="AE317" i="4"/>
  <c r="AE318" i="4"/>
  <c r="AE319" i="4"/>
  <c r="AE320" i="4"/>
  <c r="AE321" i="4"/>
  <c r="AE322" i="4"/>
  <c r="AE323" i="4"/>
  <c r="AE324" i="4"/>
  <c r="AE325" i="4"/>
  <c r="AE326" i="4"/>
  <c r="AE327" i="4"/>
  <c r="AE328" i="4"/>
  <c r="AE329" i="4"/>
  <c r="AE330" i="4"/>
  <c r="AE331" i="4"/>
  <c r="AE332" i="4"/>
  <c r="AE333" i="4"/>
  <c r="AE334" i="4"/>
  <c r="AE335" i="4"/>
  <c r="AE336" i="4"/>
  <c r="AE337" i="4"/>
  <c r="AE338" i="4"/>
  <c r="AE339" i="4"/>
  <c r="AE340" i="4"/>
  <c r="AE341" i="4"/>
  <c r="AE342" i="4"/>
  <c r="AE343" i="4"/>
  <c r="AE344" i="4"/>
  <c r="AE345" i="4"/>
  <c r="AE346" i="4"/>
  <c r="AE347" i="4"/>
  <c r="AE348" i="4"/>
  <c r="AE349" i="4"/>
  <c r="AE350" i="4"/>
  <c r="AE351" i="4"/>
  <c r="AE352" i="4"/>
  <c r="AE353" i="4"/>
  <c r="AE354" i="4"/>
  <c r="AE355" i="4"/>
  <c r="AE356" i="4"/>
  <c r="AE357" i="4"/>
  <c r="AE358" i="4"/>
  <c r="AE359" i="4"/>
  <c r="AE360" i="4"/>
  <c r="AE361" i="4"/>
  <c r="AE362" i="4"/>
  <c r="AE363" i="4"/>
  <c r="AE364" i="4"/>
  <c r="AE365" i="4"/>
  <c r="AE366" i="4"/>
  <c r="AE367" i="4"/>
  <c r="AE368" i="4"/>
  <c r="AE369" i="4"/>
  <c r="AE370" i="4"/>
  <c r="AE371" i="4"/>
  <c r="AE372" i="4"/>
  <c r="AE373" i="4"/>
  <c r="AE374" i="4"/>
  <c r="AE375" i="4"/>
  <c r="AE376" i="4"/>
  <c r="AE377" i="4"/>
  <c r="AE378" i="4"/>
  <c r="AE379" i="4"/>
  <c r="AE380" i="4"/>
  <c r="AE381" i="4"/>
  <c r="AE382" i="4"/>
  <c r="AE383" i="4"/>
  <c r="AE384" i="4"/>
  <c r="AE385" i="4"/>
  <c r="AE386" i="4"/>
  <c r="AE387" i="4"/>
  <c r="AE388" i="4"/>
  <c r="AE389" i="4"/>
  <c r="AE390" i="4"/>
  <c r="AE391" i="4"/>
  <c r="AE392" i="4"/>
  <c r="AE393" i="4"/>
  <c r="AE394" i="4"/>
  <c r="AE395" i="4"/>
  <c r="AE396" i="4"/>
  <c r="AE397" i="4"/>
  <c r="AE398" i="4"/>
  <c r="AE399" i="4"/>
  <c r="AE400" i="4"/>
  <c r="AE401" i="4"/>
  <c r="AE402" i="4"/>
  <c r="AE403" i="4"/>
  <c r="AE404" i="4"/>
  <c r="AE405" i="4"/>
  <c r="AE406" i="4"/>
  <c r="AE407" i="4"/>
  <c r="AE408" i="4"/>
  <c r="AE409" i="4"/>
  <c r="AE410" i="4"/>
  <c r="AE411" i="4"/>
  <c r="AE412" i="4"/>
  <c r="AE413" i="4"/>
  <c r="AE414" i="4"/>
  <c r="AE415" i="4"/>
  <c r="AE416" i="4"/>
  <c r="AE417" i="4"/>
  <c r="AE418" i="4"/>
  <c r="AE419" i="4"/>
  <c r="AE420" i="4"/>
  <c r="AE421" i="4"/>
  <c r="AE422" i="4"/>
  <c r="AE423" i="4"/>
  <c r="AE424" i="4"/>
  <c r="AE425" i="4"/>
  <c r="AE426" i="4"/>
  <c r="AE427" i="4"/>
  <c r="AE428" i="4"/>
  <c r="AE429" i="4"/>
  <c r="AE430" i="4"/>
  <c r="AE431" i="4"/>
  <c r="AE432" i="4"/>
  <c r="AE433" i="4"/>
  <c r="AE434" i="4"/>
  <c r="AE435" i="4"/>
  <c r="AE436" i="4"/>
  <c r="AE437" i="4"/>
  <c r="AE438" i="4"/>
  <c r="AE439" i="4"/>
  <c r="AE440" i="4"/>
  <c r="AE441" i="4"/>
  <c r="AE442" i="4"/>
  <c r="AE443" i="4"/>
  <c r="AE444" i="4"/>
  <c r="AE445" i="4"/>
  <c r="AE446" i="4"/>
  <c r="AE447" i="4"/>
  <c r="AE448" i="4"/>
  <c r="AE449" i="4"/>
  <c r="AE450" i="4"/>
  <c r="AE451" i="4"/>
  <c r="AE452" i="4"/>
  <c r="AE453" i="4"/>
  <c r="AE454" i="4"/>
  <c r="AE455" i="4"/>
  <c r="AE456" i="4"/>
  <c r="AE457" i="4"/>
  <c r="AE458" i="4"/>
  <c r="AE459" i="4"/>
  <c r="AE460" i="4"/>
  <c r="AE461" i="4"/>
  <c r="AE462" i="4"/>
  <c r="AE463" i="4"/>
  <c r="AE464" i="4"/>
  <c r="AE465" i="4"/>
  <c r="AE466" i="4"/>
  <c r="AE467" i="4"/>
  <c r="AE468" i="4"/>
  <c r="AE469" i="4"/>
  <c r="AE470" i="4"/>
  <c r="AE471" i="4"/>
  <c r="AE472" i="4"/>
  <c r="AE473" i="4"/>
  <c r="AE474" i="4"/>
  <c r="AE475" i="4"/>
  <c r="AE476" i="4"/>
  <c r="AE477" i="4"/>
  <c r="AE478" i="4"/>
  <c r="AE479" i="4"/>
  <c r="AE480" i="4"/>
  <c r="AE481" i="4"/>
  <c r="AE482" i="4"/>
  <c r="AE483" i="4"/>
  <c r="AE484" i="4"/>
  <c r="AE485" i="4"/>
  <c r="AE486" i="4"/>
  <c r="AE487" i="4"/>
  <c r="AE488" i="4"/>
  <c r="AE489" i="4"/>
  <c r="AE490" i="4"/>
  <c r="AE491" i="4"/>
  <c r="AE492" i="4"/>
  <c r="AE493" i="4"/>
  <c r="AE494" i="4"/>
  <c r="AE495" i="4"/>
  <c r="AE496" i="4"/>
  <c r="AE497" i="4"/>
  <c r="AE498" i="4"/>
  <c r="AE499" i="4"/>
  <c r="AE500" i="4"/>
  <c r="AE501" i="4"/>
  <c r="AE502" i="4"/>
  <c r="AE503" i="4"/>
  <c r="AE504" i="4"/>
  <c r="AE505" i="4"/>
  <c r="AE506" i="4"/>
  <c r="AE507" i="4"/>
  <c r="AE508" i="4"/>
  <c r="AE509" i="4"/>
  <c r="AE510" i="4"/>
  <c r="AE511" i="4"/>
  <c r="AE512" i="4"/>
  <c r="AE513" i="4"/>
  <c r="AE514" i="4"/>
  <c r="AE515" i="4"/>
  <c r="AE516" i="4"/>
  <c r="AE517" i="4"/>
  <c r="AE518" i="4"/>
  <c r="AE519" i="4"/>
  <c r="AE520" i="4"/>
  <c r="AE521" i="4"/>
  <c r="AE522" i="4"/>
  <c r="AE523" i="4"/>
  <c r="AE524" i="4"/>
  <c r="AE525" i="4"/>
  <c r="AE526" i="4"/>
  <c r="AE527" i="4"/>
  <c r="AE528" i="4"/>
  <c r="AE529" i="4"/>
  <c r="AE530" i="4"/>
  <c r="AE531" i="4"/>
  <c r="AE532" i="4"/>
  <c r="AE533" i="4"/>
  <c r="AE534" i="4"/>
  <c r="AE535" i="4"/>
  <c r="AE536" i="4"/>
  <c r="AE537" i="4"/>
  <c r="AE538" i="4"/>
  <c r="AE539" i="4"/>
  <c r="AE540" i="4"/>
  <c r="AE541" i="4"/>
  <c r="AE542" i="4"/>
  <c r="AE543" i="4"/>
  <c r="AE544" i="4"/>
  <c r="AE545" i="4"/>
  <c r="AE546" i="4"/>
  <c r="AE547" i="4"/>
  <c r="AE548" i="4"/>
  <c r="AE549" i="4"/>
  <c r="AE550" i="4"/>
  <c r="AE551" i="4"/>
  <c r="AE552" i="4"/>
  <c r="AE553" i="4"/>
  <c r="AE554" i="4"/>
  <c r="AE555" i="4"/>
  <c r="AE556" i="4"/>
  <c r="AE557" i="4"/>
  <c r="AE558" i="4"/>
  <c r="AE559" i="4"/>
  <c r="AE560" i="4"/>
  <c r="AE561" i="4"/>
  <c r="AE562" i="4"/>
  <c r="AE563" i="4"/>
  <c r="AE564" i="4"/>
  <c r="AE565" i="4"/>
  <c r="AE566" i="4"/>
  <c r="AE567" i="4"/>
  <c r="AE568" i="4"/>
  <c r="AE569" i="4"/>
  <c r="AE570" i="4"/>
  <c r="AE571" i="4"/>
  <c r="AE572" i="4"/>
  <c r="AE573" i="4"/>
  <c r="AE574" i="4"/>
  <c r="AE575" i="4"/>
  <c r="AE576" i="4"/>
  <c r="AE577" i="4"/>
  <c r="AE578" i="4"/>
  <c r="AE579" i="4"/>
  <c r="AE580" i="4"/>
  <c r="AE581" i="4"/>
  <c r="AE582" i="4"/>
  <c r="AE583" i="4"/>
  <c r="AE584" i="4"/>
  <c r="AE585" i="4"/>
  <c r="AE586" i="4"/>
  <c r="AE587" i="4"/>
  <c r="AE588" i="4"/>
  <c r="AE589" i="4"/>
  <c r="AE590" i="4"/>
  <c r="AE591" i="4"/>
  <c r="AE592" i="4"/>
  <c r="AE593" i="4"/>
  <c r="AE594" i="4"/>
  <c r="AE595" i="4"/>
  <c r="AE596" i="4"/>
  <c r="AE597" i="4"/>
  <c r="AE598" i="4"/>
  <c r="AE599" i="4"/>
  <c r="AE600" i="4"/>
  <c r="AE601" i="4"/>
  <c r="AE602" i="4"/>
  <c r="AE603" i="4"/>
  <c r="AE604" i="4"/>
  <c r="AE605" i="4"/>
  <c r="AE606" i="4"/>
  <c r="AE607" i="4"/>
  <c r="AE608" i="4"/>
  <c r="AE609" i="4"/>
  <c r="AE610" i="4"/>
  <c r="AE611" i="4"/>
  <c r="AE612" i="4"/>
  <c r="AE613" i="4"/>
  <c r="AE614" i="4"/>
  <c r="AE615" i="4"/>
  <c r="AE616" i="4"/>
  <c r="AE617" i="4"/>
  <c r="AE618" i="4"/>
  <c r="AE619" i="4"/>
  <c r="AE620" i="4"/>
  <c r="AE621" i="4"/>
  <c r="AE622" i="4"/>
  <c r="AE623" i="4"/>
  <c r="AE624" i="4"/>
  <c r="AE625" i="4"/>
  <c r="AE626" i="4"/>
  <c r="AE627" i="4"/>
  <c r="AE628" i="4"/>
  <c r="AE629" i="4"/>
  <c r="AE630" i="4"/>
  <c r="AE631" i="4"/>
  <c r="AE632" i="4"/>
  <c r="AE633" i="4"/>
  <c r="AE634" i="4"/>
  <c r="AE635" i="4"/>
  <c r="AE636" i="4"/>
  <c r="AE637" i="4"/>
  <c r="AE638" i="4"/>
  <c r="AE639" i="4"/>
  <c r="AE640" i="4"/>
  <c r="AE641" i="4"/>
  <c r="AE642" i="4"/>
  <c r="AE643" i="4"/>
  <c r="AE644" i="4"/>
  <c r="AE645" i="4"/>
  <c r="AE646" i="4"/>
  <c r="AE647" i="4"/>
  <c r="AE648" i="4"/>
  <c r="AE649" i="4"/>
  <c r="AE650" i="4"/>
  <c r="AE651" i="4"/>
  <c r="AE652" i="4"/>
  <c r="AE653" i="4"/>
  <c r="AE654" i="4"/>
  <c r="AE655" i="4"/>
  <c r="AE656" i="4"/>
  <c r="AE657" i="4"/>
  <c r="AE658" i="4"/>
  <c r="AE659" i="4"/>
  <c r="AE660" i="4"/>
  <c r="AE661" i="4"/>
  <c r="AE662" i="4"/>
  <c r="AE663" i="4"/>
  <c r="AE664" i="4"/>
  <c r="AE665" i="4"/>
  <c r="AE666" i="4"/>
  <c r="AE667" i="4"/>
  <c r="AE668" i="4"/>
  <c r="AE669" i="4"/>
  <c r="AE670" i="4"/>
  <c r="AE671" i="4"/>
  <c r="AE672" i="4"/>
  <c r="AE673" i="4"/>
  <c r="AE674" i="4"/>
  <c r="AE675" i="4"/>
  <c r="AE676" i="4"/>
  <c r="AE677" i="4"/>
  <c r="AE678" i="4"/>
  <c r="AE679" i="4"/>
  <c r="AE680" i="4"/>
  <c r="AE681" i="4"/>
  <c r="AE682" i="4"/>
  <c r="AE683" i="4"/>
  <c r="AE684" i="4"/>
  <c r="AE685" i="4"/>
  <c r="AE686" i="4"/>
  <c r="AE687" i="4"/>
  <c r="AE688" i="4"/>
  <c r="AE689" i="4"/>
  <c r="AE690" i="4"/>
  <c r="AE691" i="4"/>
  <c r="AE692" i="4"/>
  <c r="AE693" i="4"/>
  <c r="AE694" i="4"/>
  <c r="AE695" i="4"/>
  <c r="AE696" i="4"/>
  <c r="AE697" i="4"/>
  <c r="AE698" i="4"/>
  <c r="AE699" i="4"/>
  <c r="AE700" i="4"/>
  <c r="AE701" i="4"/>
  <c r="AE702" i="4"/>
  <c r="AE703" i="4"/>
  <c r="AE704" i="4"/>
  <c r="AE705" i="4"/>
  <c r="AE706" i="4"/>
  <c r="AE707" i="4"/>
  <c r="AE708" i="4"/>
  <c r="AE709" i="4"/>
  <c r="AE710" i="4"/>
  <c r="AE711" i="4"/>
  <c r="AE712" i="4"/>
  <c r="AE713" i="4"/>
  <c r="AE714" i="4"/>
  <c r="AE715" i="4"/>
  <c r="AE716" i="4"/>
  <c r="AE717" i="4"/>
  <c r="AE718" i="4"/>
  <c r="AE719" i="4"/>
  <c r="AE720" i="4"/>
  <c r="AE721" i="4"/>
  <c r="AE722" i="4"/>
  <c r="AE723" i="4"/>
  <c r="AE724" i="4"/>
  <c r="AE725" i="4"/>
  <c r="AE726" i="4"/>
  <c r="AE727" i="4"/>
  <c r="AE728" i="4"/>
  <c r="AE729" i="4"/>
  <c r="AE730" i="4"/>
  <c r="AE731" i="4"/>
  <c r="AE732" i="4"/>
  <c r="AE733" i="4"/>
  <c r="AE734" i="4"/>
  <c r="AE735" i="4"/>
  <c r="AE736" i="4"/>
  <c r="AE737" i="4"/>
  <c r="AE738" i="4"/>
  <c r="AE739" i="4"/>
  <c r="AE740" i="4"/>
  <c r="AE741" i="4"/>
  <c r="AE742" i="4"/>
  <c r="AE743" i="4"/>
  <c r="AE744" i="4"/>
  <c r="AE745" i="4"/>
  <c r="AE746" i="4"/>
  <c r="AE747" i="4"/>
  <c r="AE748" i="4"/>
  <c r="AE749" i="4"/>
  <c r="AE750" i="4"/>
  <c r="AE751" i="4"/>
  <c r="AE752" i="4"/>
  <c r="AE753" i="4"/>
  <c r="AE754" i="4"/>
  <c r="AE755" i="4"/>
  <c r="AE756" i="4"/>
  <c r="AE757" i="4"/>
  <c r="AE758" i="4"/>
  <c r="AE759" i="4"/>
  <c r="AE760" i="4"/>
  <c r="AE761" i="4"/>
  <c r="AE762" i="4"/>
  <c r="AE763" i="4"/>
  <c r="AE764" i="4"/>
  <c r="AE765" i="4"/>
  <c r="AE766" i="4"/>
  <c r="AE767" i="4"/>
  <c r="AE768" i="4"/>
  <c r="AE769" i="4"/>
  <c r="AE770" i="4"/>
  <c r="AE771" i="4"/>
  <c r="AE772" i="4"/>
  <c r="AE773" i="4"/>
  <c r="AE774" i="4"/>
  <c r="AE775" i="4"/>
  <c r="AE776" i="4"/>
  <c r="AE777" i="4"/>
  <c r="AE778" i="4"/>
  <c r="AE779" i="4"/>
  <c r="AE780" i="4"/>
  <c r="AE781" i="4"/>
  <c r="AE782" i="4"/>
  <c r="AE783" i="4"/>
  <c r="AE784" i="4"/>
  <c r="AE785" i="4"/>
  <c r="AE786" i="4"/>
  <c r="AE787" i="4"/>
  <c r="AE788" i="4"/>
  <c r="AE789" i="4"/>
  <c r="AE790" i="4"/>
  <c r="AE791" i="4"/>
  <c r="AE792" i="4"/>
  <c r="AE793" i="4"/>
  <c r="AE794" i="4"/>
  <c r="AE795" i="4"/>
  <c r="AE796" i="4"/>
  <c r="AE797" i="4"/>
  <c r="AE798" i="4"/>
  <c r="AE799" i="4"/>
  <c r="AE800" i="4"/>
  <c r="AE801" i="4"/>
  <c r="AE802" i="4"/>
  <c r="AE803" i="4"/>
  <c r="AE804" i="4"/>
  <c r="AE805" i="4"/>
  <c r="AE806" i="4"/>
  <c r="AE807" i="4"/>
  <c r="AE808" i="4"/>
  <c r="AE809" i="4"/>
  <c r="AE810" i="4"/>
  <c r="AE811" i="4"/>
  <c r="AE812" i="4"/>
  <c r="AE813" i="4"/>
  <c r="AE814" i="4"/>
  <c r="AE815" i="4"/>
  <c r="AE816" i="4"/>
  <c r="AE817" i="4"/>
  <c r="AE818" i="4"/>
  <c r="AE819" i="4"/>
  <c r="AE820" i="4"/>
  <c r="AE821" i="4"/>
  <c r="AE822" i="4"/>
  <c r="AE823" i="4"/>
  <c r="AE824" i="4"/>
  <c r="AE825" i="4"/>
  <c r="AE826" i="4"/>
  <c r="AE827" i="4"/>
  <c r="AE828" i="4"/>
  <c r="AE829" i="4"/>
  <c r="AE830" i="4"/>
  <c r="AE831" i="4"/>
  <c r="AE832" i="4"/>
  <c r="AE833" i="4"/>
  <c r="AE834" i="4"/>
  <c r="AE835" i="4"/>
  <c r="AE836" i="4"/>
  <c r="AE837" i="4"/>
  <c r="AE838" i="4"/>
  <c r="AE839" i="4"/>
  <c r="AE840" i="4"/>
  <c r="AE841" i="4"/>
  <c r="AE842" i="4"/>
  <c r="AE843" i="4"/>
  <c r="AE844" i="4"/>
  <c r="AE845" i="4"/>
  <c r="AE846" i="4"/>
  <c r="AE847" i="4"/>
  <c r="AE848" i="4"/>
  <c r="AE849" i="4"/>
  <c r="AE850" i="4"/>
  <c r="AE851" i="4"/>
  <c r="AE852" i="4"/>
  <c r="AE853" i="4"/>
  <c r="AE854" i="4"/>
  <c r="AE855" i="4"/>
  <c r="AE856" i="4"/>
  <c r="AE857" i="4"/>
  <c r="AE858" i="4"/>
  <c r="AE859" i="4"/>
  <c r="AE860" i="4"/>
  <c r="AE861" i="4"/>
  <c r="AE862" i="4"/>
  <c r="AE863" i="4"/>
  <c r="AE864" i="4"/>
  <c r="AE865" i="4"/>
  <c r="AE866" i="4"/>
  <c r="AE867" i="4"/>
  <c r="AE868" i="4"/>
  <c r="AE869" i="4"/>
  <c r="AE870" i="4"/>
  <c r="AE871" i="4"/>
  <c r="AE872" i="4"/>
  <c r="AE873" i="4"/>
  <c r="AE874" i="4"/>
  <c r="AE875" i="4"/>
  <c r="AE876" i="4"/>
  <c r="AE877" i="4"/>
  <c r="AE878" i="4"/>
  <c r="AE879" i="4"/>
  <c r="AE880" i="4"/>
  <c r="AE881" i="4"/>
  <c r="AE882" i="4"/>
  <c r="AE883" i="4"/>
  <c r="AE884" i="4"/>
  <c r="AE885" i="4"/>
  <c r="AE886" i="4"/>
  <c r="AE887" i="4"/>
  <c r="AE888" i="4"/>
  <c r="AE889" i="4"/>
  <c r="AE890" i="4"/>
  <c r="AE891" i="4"/>
  <c r="AE892" i="4"/>
  <c r="AE893" i="4"/>
  <c r="AE894" i="4"/>
  <c r="AE895" i="4"/>
  <c r="AE896" i="4"/>
  <c r="AE897" i="4"/>
  <c r="AE898" i="4"/>
  <c r="AE899" i="4"/>
  <c r="AE900" i="4"/>
  <c r="AE901" i="4"/>
  <c r="AE902" i="4"/>
  <c r="AE903" i="4"/>
  <c r="AE904" i="4"/>
  <c r="AE905" i="4"/>
  <c r="AE906" i="4"/>
  <c r="AE907" i="4"/>
  <c r="AE908" i="4"/>
  <c r="AE909" i="4"/>
  <c r="AE910" i="4"/>
  <c r="AE911" i="4"/>
  <c r="AE912" i="4"/>
  <c r="AE913" i="4"/>
  <c r="AE914" i="4"/>
  <c r="AE915" i="4"/>
  <c r="AE916" i="4"/>
  <c r="AE917" i="4"/>
  <c r="AE918" i="4"/>
  <c r="AE919" i="4"/>
  <c r="AE920" i="4"/>
  <c r="AE921" i="4"/>
  <c r="AE922" i="4"/>
  <c r="AE923" i="4"/>
  <c r="AE924" i="4"/>
  <c r="AE925" i="4"/>
  <c r="AE926" i="4"/>
  <c r="AE927" i="4"/>
  <c r="AE928" i="4"/>
  <c r="AE929" i="4"/>
  <c r="AE930" i="4"/>
  <c r="AE931" i="4"/>
  <c r="AE932" i="4"/>
  <c r="AE933" i="4"/>
  <c r="AE934" i="4"/>
  <c r="AE935" i="4"/>
  <c r="AE936" i="4"/>
  <c r="AE937" i="4"/>
  <c r="AE938" i="4"/>
  <c r="AE939" i="4"/>
  <c r="AE940" i="4"/>
  <c r="AE941" i="4"/>
  <c r="AE942" i="4"/>
  <c r="AE943" i="4"/>
  <c r="AE944" i="4"/>
  <c r="AE945" i="4"/>
  <c r="AE946" i="4"/>
  <c r="AE947" i="4"/>
  <c r="AE948" i="4"/>
  <c r="AE949" i="4"/>
  <c r="AE950" i="4"/>
  <c r="AE951" i="4"/>
  <c r="AE952" i="4"/>
  <c r="AE953" i="4"/>
  <c r="AE954" i="4"/>
  <c r="AE955" i="4"/>
  <c r="AE956" i="4"/>
  <c r="AE957" i="4"/>
  <c r="AE958" i="4"/>
  <c r="AE959" i="4"/>
  <c r="AE960" i="4"/>
  <c r="AE961" i="4"/>
  <c r="AE962" i="4"/>
  <c r="AE963" i="4"/>
  <c r="AE964" i="4"/>
  <c r="AE965" i="4"/>
  <c r="AE966" i="4"/>
  <c r="AE967" i="4"/>
  <c r="AE968" i="4"/>
  <c r="AE969" i="4"/>
  <c r="AE970" i="4"/>
  <c r="AE971" i="4"/>
  <c r="AE972" i="4"/>
  <c r="AE973" i="4"/>
  <c r="AE974" i="4"/>
  <c r="AE975" i="4"/>
  <c r="AE976" i="4"/>
  <c r="AE977" i="4"/>
  <c r="AE978" i="4"/>
  <c r="AE979" i="4"/>
  <c r="AE980" i="4"/>
  <c r="AE981" i="4"/>
  <c r="AE982" i="4"/>
  <c r="AE983" i="4"/>
  <c r="AE984" i="4"/>
  <c r="AE985" i="4"/>
  <c r="AE986" i="4"/>
  <c r="AE987" i="4"/>
  <c r="AE988" i="4"/>
  <c r="AE989" i="4"/>
  <c r="AE990" i="4"/>
  <c r="AE991" i="4"/>
  <c r="AE992" i="4"/>
  <c r="AE993" i="4"/>
  <c r="AE994" i="4"/>
  <c r="AE995" i="4"/>
  <c r="AE996" i="4"/>
  <c r="AE997" i="4"/>
  <c r="AE998" i="4"/>
  <c r="AE999" i="4"/>
  <c r="AE1000" i="4"/>
  <c r="AE1001" i="4"/>
  <c r="AE1002" i="4"/>
  <c r="AE1003" i="4"/>
  <c r="AE1004" i="4"/>
  <c r="AE1005" i="4"/>
  <c r="AE1006" i="4"/>
  <c r="AE1007" i="4"/>
  <c r="AE1008" i="4"/>
  <c r="AE1009" i="4"/>
  <c r="AE1010" i="4"/>
  <c r="AE1011" i="4"/>
  <c r="AE1012" i="4"/>
  <c r="AE1013" i="4"/>
  <c r="AE1014" i="4"/>
  <c r="AE1015" i="4"/>
  <c r="AE1016" i="4"/>
  <c r="AE1017" i="4"/>
  <c r="AE1018" i="4"/>
  <c r="AE1019" i="4"/>
  <c r="AE1020" i="4"/>
  <c r="AE1021" i="4"/>
  <c r="AE1022" i="4"/>
  <c r="AE1023" i="4"/>
  <c r="AE1024" i="4"/>
  <c r="AE1025" i="4"/>
  <c r="AE1026" i="4"/>
  <c r="AE1027" i="4"/>
  <c r="AE1028" i="4"/>
  <c r="AE1029" i="4"/>
  <c r="AE1030" i="4"/>
  <c r="AE1031" i="4"/>
  <c r="AE1032" i="4"/>
  <c r="AE1033" i="4"/>
  <c r="AE1034" i="4"/>
  <c r="AE1035" i="4"/>
  <c r="AE1036" i="4"/>
  <c r="AE1037" i="4"/>
  <c r="AE1038" i="4"/>
  <c r="AE1039" i="4"/>
  <c r="AE1040" i="4"/>
  <c r="AE1041" i="4"/>
  <c r="AE1042" i="4"/>
  <c r="AE1043" i="4"/>
  <c r="AE1044" i="4"/>
  <c r="AE1045" i="4"/>
  <c r="AE1046" i="4"/>
  <c r="AE1047" i="4"/>
  <c r="AE1048" i="4"/>
  <c r="AE1049" i="4"/>
  <c r="AE1050" i="4"/>
  <c r="AE1051" i="4"/>
  <c r="AE1052" i="4"/>
  <c r="AE1053" i="4"/>
  <c r="AE1054" i="4"/>
  <c r="AE1055" i="4"/>
  <c r="AE1056" i="4"/>
  <c r="AE1057" i="4"/>
  <c r="AE1058" i="4"/>
  <c r="AE1059" i="4"/>
  <c r="AE1060" i="4"/>
  <c r="AE1061" i="4"/>
  <c r="AE1062" i="4"/>
  <c r="AE1063" i="4"/>
  <c r="AE1064" i="4"/>
  <c r="AE1065" i="4"/>
  <c r="AE1066" i="4"/>
  <c r="AE1067" i="4"/>
  <c r="AE1068" i="4"/>
  <c r="AE1069" i="4"/>
  <c r="AE1070" i="4"/>
  <c r="AE1071" i="4"/>
  <c r="AE1072" i="4"/>
  <c r="AE1073" i="4"/>
  <c r="AE1074" i="4"/>
  <c r="AE1075" i="4"/>
  <c r="AE1076" i="4"/>
  <c r="AE1077" i="4"/>
  <c r="AE1078" i="4"/>
  <c r="AE1079" i="4"/>
  <c r="AE1080" i="4"/>
  <c r="AE1081" i="4"/>
  <c r="AE1082" i="4"/>
  <c r="AE1083" i="4"/>
  <c r="AE1084" i="4"/>
  <c r="AE1085" i="4"/>
  <c r="AE1086" i="4"/>
  <c r="AE1087" i="4"/>
  <c r="AE1088" i="4"/>
  <c r="AE1089" i="4"/>
  <c r="AE1090" i="4"/>
  <c r="AE1091" i="4"/>
  <c r="AE1092" i="4"/>
  <c r="AE1093" i="4"/>
  <c r="AE1094" i="4"/>
  <c r="AE1095" i="4"/>
  <c r="AE1096" i="4"/>
  <c r="AE1097" i="4"/>
  <c r="AE1098" i="4"/>
  <c r="AE1099" i="4"/>
  <c r="AE1100" i="4"/>
  <c r="AE1101" i="4"/>
  <c r="AE1102" i="4"/>
  <c r="AE1103" i="4"/>
  <c r="AE1104" i="4"/>
  <c r="AE1105" i="4"/>
  <c r="AE1106" i="4"/>
  <c r="AE1107" i="4"/>
  <c r="AE1108" i="4"/>
  <c r="AE1109" i="4"/>
  <c r="AE1110" i="4"/>
  <c r="AE1111" i="4"/>
  <c r="AE1112" i="4"/>
  <c r="AE1113" i="4"/>
  <c r="AE1114" i="4"/>
  <c r="AE1115" i="4"/>
  <c r="AE1116" i="4"/>
  <c r="AE1117" i="4"/>
  <c r="AE1118" i="4"/>
  <c r="AE1119" i="4"/>
  <c r="AE1120" i="4"/>
  <c r="AE1121" i="4"/>
  <c r="AE1122" i="4"/>
  <c r="AE1123" i="4"/>
  <c r="AE1124" i="4"/>
  <c r="AE1125" i="4"/>
  <c r="AE1126" i="4"/>
  <c r="AE1127" i="4"/>
  <c r="AE1128" i="4"/>
  <c r="AE1129" i="4"/>
  <c r="AE1130" i="4"/>
  <c r="AE1131" i="4"/>
  <c r="X2" i="4"/>
  <c r="AE2" i="4" s="1"/>
  <c r="Z2" i="4"/>
  <c r="AA2" i="4"/>
  <c r="AF2" i="4"/>
  <c r="C2" i="4"/>
  <c r="D2" i="4" l="1"/>
  <c r="AJ2" i="4" s="1"/>
  <c r="AF171" i="2"/>
  <c r="AF175" i="2"/>
  <c r="AF179" i="2"/>
  <c r="AF183" i="2"/>
  <c r="AF187" i="2"/>
  <c r="AF164" i="2"/>
  <c r="AF168" i="2"/>
  <c r="AF172" i="2"/>
  <c r="AF176" i="2"/>
  <c r="AF180" i="2"/>
  <c r="AF184" i="2"/>
  <c r="AF188" i="2"/>
  <c r="AF165" i="2"/>
  <c r="AF169" i="2"/>
  <c r="AF173" i="2"/>
  <c r="AF177" i="2"/>
  <c r="AF181" i="2"/>
  <c r="AF185" i="2"/>
  <c r="AF189" i="2"/>
  <c r="AF166" i="2"/>
  <c r="AF170" i="2"/>
  <c r="AF174" i="2"/>
  <c r="AF178" i="2"/>
  <c r="AF182" i="2"/>
  <c r="AF186" i="2"/>
  <c r="AB169" i="7"/>
  <c r="D180" i="7"/>
  <c r="AH180" i="7" s="1"/>
  <c r="D176" i="7"/>
  <c r="AH176" i="7"/>
  <c r="AB179" i="7"/>
  <c r="D167" i="7"/>
  <c r="AH167" i="7" s="1"/>
  <c r="D163" i="7"/>
  <c r="AH163" i="7" s="1"/>
  <c r="D170" i="7"/>
  <c r="AH170" i="7" s="1"/>
  <c r="AB166" i="7"/>
  <c r="AB34" i="4"/>
  <c r="AB33" i="4"/>
  <c r="AB30" i="4"/>
  <c r="AB25" i="4"/>
  <c r="AB29" i="4"/>
  <c r="D184" i="5"/>
  <c r="D185" i="5" s="1"/>
  <c r="P185" i="5" s="1"/>
  <c r="D180" i="5"/>
  <c r="P180" i="5" s="1"/>
  <c r="T193" i="2"/>
  <c r="AF193" i="2" s="1"/>
  <c r="T192" i="2"/>
  <c r="AF192" i="2" s="1"/>
  <c r="AB5" i="4"/>
  <c r="AB26" i="4"/>
  <c r="T191" i="2"/>
  <c r="AF191" i="2" s="1"/>
  <c r="AB18" i="4"/>
  <c r="T190" i="2"/>
  <c r="AF190" i="2" s="1"/>
  <c r="D176" i="5"/>
  <c r="P176" i="5" s="1"/>
  <c r="D172" i="5"/>
  <c r="P172" i="5" s="1"/>
  <c r="D168" i="5"/>
  <c r="P168" i="5" s="1"/>
  <c r="D164" i="5"/>
  <c r="P164" i="5" s="1"/>
  <c r="D160" i="5"/>
  <c r="D156" i="5"/>
  <c r="D152" i="5"/>
  <c r="D148" i="5"/>
  <c r="D144" i="5"/>
  <c r="D140" i="5"/>
  <c r="D136" i="5"/>
  <c r="D132" i="5"/>
  <c r="D128" i="5"/>
  <c r="D124" i="5"/>
  <c r="D120" i="5"/>
  <c r="D116" i="5"/>
  <c r="D112" i="5"/>
  <c r="D108" i="5"/>
  <c r="D104" i="5"/>
  <c r="D100" i="5"/>
  <c r="D96" i="5"/>
  <c r="D92" i="5"/>
  <c r="D88" i="5"/>
  <c r="D84" i="5"/>
  <c r="D80" i="5"/>
  <c r="D76" i="5"/>
  <c r="D72" i="5"/>
  <c r="D68" i="5"/>
  <c r="D64" i="5"/>
  <c r="D60" i="5"/>
  <c r="D56" i="5"/>
  <c r="D52" i="5"/>
  <c r="D48" i="5"/>
  <c r="D44" i="5"/>
  <c r="D40" i="5"/>
  <c r="D36" i="5"/>
  <c r="D32" i="5"/>
  <c r="D28" i="5"/>
  <c r="D24" i="5"/>
  <c r="D20" i="5"/>
  <c r="D16" i="5"/>
  <c r="D12" i="5"/>
  <c r="D8" i="5"/>
  <c r="D4" i="5"/>
  <c r="D186" i="5"/>
  <c r="D187" i="5" s="1"/>
  <c r="D188" i="5" s="1"/>
  <c r="P188" i="5" s="1"/>
  <c r="D174" i="5"/>
  <c r="P174" i="5" s="1"/>
  <c r="D170" i="5"/>
  <c r="P170" i="5" s="1"/>
  <c r="D166" i="5"/>
  <c r="P166" i="5" s="1"/>
  <c r="D158" i="5"/>
  <c r="D154" i="5"/>
  <c r="D150" i="5"/>
  <c r="D142" i="5"/>
  <c r="D138" i="5"/>
  <c r="D134" i="5"/>
  <c r="D126" i="5"/>
  <c r="D122" i="5"/>
  <c r="D118" i="5"/>
  <c r="D114" i="5"/>
  <c r="D110" i="5"/>
  <c r="D106" i="5"/>
  <c r="D102" i="5"/>
  <c r="D98" i="5"/>
  <c r="D94" i="5"/>
  <c r="D90" i="5"/>
  <c r="D86" i="5"/>
  <c r="D82" i="5"/>
  <c r="D78" i="5"/>
  <c r="D74" i="5"/>
  <c r="D70" i="5"/>
  <c r="D66" i="5"/>
  <c r="D62" i="5"/>
  <c r="D58" i="5"/>
  <c r="D54" i="5"/>
  <c r="D50" i="5"/>
  <c r="D46" i="5"/>
  <c r="D42" i="5"/>
  <c r="D38" i="5"/>
  <c r="D34" i="5"/>
  <c r="D30" i="5"/>
  <c r="D26" i="5"/>
  <c r="D22" i="5"/>
  <c r="D18" i="5"/>
  <c r="D14" i="5"/>
  <c r="D10" i="5"/>
  <c r="D6" i="5"/>
  <c r="D200" i="5"/>
  <c r="D201" i="5" s="1"/>
  <c r="D202" i="5" s="1"/>
  <c r="D203" i="5" s="1"/>
  <c r="D204" i="5" s="1"/>
  <c r="P204" i="5" s="1"/>
  <c r="D205" i="5"/>
  <c r="D206" i="5" s="1"/>
  <c r="D207" i="5" s="1"/>
  <c r="D208" i="5" s="1"/>
  <c r="D189" i="5"/>
  <c r="D190" i="5" s="1"/>
  <c r="P190" i="5" s="1"/>
  <c r="D179" i="5"/>
  <c r="P179" i="5" s="1"/>
  <c r="D163" i="5"/>
  <c r="P163" i="5" s="1"/>
  <c r="D147" i="5"/>
  <c r="D131" i="5"/>
  <c r="D3" i="5"/>
  <c r="D162" i="5"/>
  <c r="D146" i="5"/>
  <c r="D197" i="5"/>
  <c r="D198" i="5" s="1"/>
  <c r="D199" i="5" s="1"/>
  <c r="P199" i="5" s="1"/>
  <c r="D123" i="5"/>
  <c r="D91" i="5"/>
  <c r="D59" i="5"/>
  <c r="D27" i="5"/>
  <c r="D178" i="5"/>
  <c r="P178" i="5" s="1"/>
  <c r="D130" i="5"/>
  <c r="D99" i="5"/>
  <c r="D67" i="5"/>
  <c r="D35" i="5"/>
  <c r="D107" i="5"/>
  <c r="D75" i="5"/>
  <c r="D43" i="5"/>
  <c r="D11" i="5"/>
  <c r="D181" i="5"/>
  <c r="D182" i="5" s="1"/>
  <c r="D183" i="5" s="1"/>
  <c r="P183" i="5" s="1"/>
  <c r="D177" i="5"/>
  <c r="P177" i="5" s="1"/>
  <c r="D173" i="5"/>
  <c r="P173" i="5" s="1"/>
  <c r="D169" i="5"/>
  <c r="P169" i="5" s="1"/>
  <c r="D165" i="5"/>
  <c r="P165" i="5" s="1"/>
  <c r="D161" i="5"/>
  <c r="D157" i="5"/>
  <c r="D153" i="5"/>
  <c r="D149" i="5"/>
  <c r="D145" i="5"/>
  <c r="D141" i="5"/>
  <c r="D137" i="5"/>
  <c r="D133" i="5"/>
  <c r="D129" i="5"/>
  <c r="D125" i="5"/>
  <c r="D121" i="5"/>
  <c r="D117" i="5"/>
  <c r="D113" i="5"/>
  <c r="D109" i="5"/>
  <c r="D105" i="5"/>
  <c r="D101" i="5"/>
  <c r="D97" i="5"/>
  <c r="D93" i="5"/>
  <c r="D89" i="5"/>
  <c r="D85" i="5"/>
  <c r="D81" i="5"/>
  <c r="D77" i="5"/>
  <c r="D73" i="5"/>
  <c r="D69" i="5"/>
  <c r="D65" i="5"/>
  <c r="D61" i="5"/>
  <c r="D57" i="5"/>
  <c r="D53" i="5"/>
  <c r="D49" i="5"/>
  <c r="D45" i="5"/>
  <c r="D41" i="5"/>
  <c r="D37" i="5"/>
  <c r="D33" i="5"/>
  <c r="D29" i="5"/>
  <c r="D25" i="5"/>
  <c r="D21" i="5"/>
  <c r="D17" i="5"/>
  <c r="D13" i="5"/>
  <c r="D9" i="5"/>
  <c r="D5" i="5"/>
  <c r="D135" i="5"/>
  <c r="D115" i="5"/>
  <c r="D83" i="5"/>
  <c r="D51" i="5"/>
  <c r="D19" i="5"/>
  <c r="D167" i="5"/>
  <c r="P167" i="5" s="1"/>
  <c r="D151" i="5"/>
  <c r="D194" i="5"/>
  <c r="D195" i="5" s="1"/>
  <c r="D196" i="5" s="1"/>
  <c r="P196" i="5" s="1"/>
  <c r="D171" i="5"/>
  <c r="P171" i="5" s="1"/>
  <c r="D155" i="5"/>
  <c r="D139" i="5"/>
  <c r="D175" i="5"/>
  <c r="P175" i="5" s="1"/>
  <c r="D159" i="5"/>
  <c r="D143" i="5"/>
  <c r="D127" i="5"/>
  <c r="D119" i="5"/>
  <c r="D111" i="5"/>
  <c r="D103" i="5"/>
  <c r="D95" i="5"/>
  <c r="D87" i="5"/>
  <c r="D79" i="5"/>
  <c r="D71" i="5"/>
  <c r="D63" i="5"/>
  <c r="D55" i="5"/>
  <c r="D47" i="5"/>
  <c r="D39" i="5"/>
  <c r="D31" i="5"/>
  <c r="D23" i="5"/>
  <c r="D15" i="5"/>
  <c r="D7" i="5"/>
  <c r="D191" i="5"/>
  <c r="D192" i="5" s="1"/>
  <c r="D193" i="5" s="1"/>
  <c r="P193" i="5" s="1"/>
  <c r="AB22" i="4"/>
  <c r="AB21" i="4"/>
  <c r="D174" i="7"/>
  <c r="AH174" i="7" s="1"/>
  <c r="AB174" i="7"/>
  <c r="D171" i="7"/>
  <c r="AH171" i="7" s="1"/>
  <c r="D179" i="7"/>
  <c r="AH179" i="7" s="1"/>
  <c r="AB170" i="7"/>
  <c r="AB178" i="7"/>
  <c r="D178" i="7"/>
  <c r="AH178" i="7" s="1"/>
  <c r="AB14" i="4"/>
  <c r="D172" i="7"/>
  <c r="AH172" i="7" s="1"/>
  <c r="D164" i="7"/>
  <c r="AH164" i="7" s="1"/>
  <c r="D177" i="7"/>
  <c r="AH177" i="7" s="1"/>
  <c r="D173" i="7"/>
  <c r="AH173" i="7" s="1"/>
  <c r="AB173" i="7"/>
  <c r="D169" i="7"/>
  <c r="AH169" i="7" s="1"/>
  <c r="D165" i="7"/>
  <c r="AH165" i="7" s="1"/>
  <c r="AB165" i="7"/>
  <c r="D175" i="7"/>
  <c r="AH175" i="7" s="1"/>
  <c r="D166" i="7"/>
  <c r="AH166" i="7" s="1"/>
  <c r="AB17" i="4"/>
  <c r="AB13" i="4"/>
  <c r="AB11" i="4"/>
  <c r="AB4" i="4"/>
  <c r="AB32" i="4"/>
  <c r="AB23" i="4"/>
  <c r="AB28" i="4"/>
  <c r="AB10" i="4"/>
  <c r="AB19" i="4"/>
  <c r="AB15" i="4"/>
  <c r="AB12" i="4"/>
  <c r="AB16" i="4"/>
  <c r="AB20" i="4"/>
  <c r="AB27" i="4"/>
  <c r="AB31" i="4"/>
  <c r="AB7" i="4"/>
  <c r="AB8" i="4"/>
  <c r="AB9" i="4"/>
  <c r="AB6" i="4"/>
  <c r="AB3" i="4"/>
  <c r="AB24" i="4"/>
  <c r="D168" i="7"/>
  <c r="AH168" i="7" s="1"/>
  <c r="AB180" i="7"/>
  <c r="AB175" i="7"/>
  <c r="AB171" i="7"/>
  <c r="AB167" i="7"/>
  <c r="AB176" i="7"/>
  <c r="AB172" i="7"/>
  <c r="AB168" i="7"/>
  <c r="AB164" i="7"/>
  <c r="AB177" i="7"/>
  <c r="AB2" i="4"/>
  <c r="D209" i="5" l="1"/>
  <c r="P208" i="5"/>
  <c r="P195" i="5"/>
  <c r="P192" i="5"/>
  <c r="P189" i="5"/>
  <c r="P205" i="5"/>
  <c r="P186" i="5"/>
  <c r="P202" i="5"/>
  <c r="P206" i="5"/>
  <c r="P187" i="5"/>
  <c r="P203" i="5"/>
  <c r="P184" i="5"/>
  <c r="P200" i="5"/>
  <c r="P181" i="5"/>
  <c r="P197" i="5"/>
  <c r="P194" i="5"/>
  <c r="P191" i="5"/>
  <c r="P207" i="5"/>
  <c r="P201" i="5"/>
  <c r="P182" i="5"/>
  <c r="P198" i="5"/>
  <c r="J182" i="3"/>
  <c r="U163" i="2"/>
  <c r="T163" i="2" s="1"/>
  <c r="AF163" i="2" s="1"/>
  <c r="F163" i="2"/>
  <c r="D210" i="5" l="1"/>
  <c r="P209" i="5"/>
  <c r="J183" i="3"/>
  <c r="D211" i="5" l="1"/>
  <c r="P211" i="5" s="1"/>
  <c r="P210" i="5"/>
  <c r="J184" i="3"/>
  <c r="H180" i="6"/>
  <c r="H182" i="6"/>
  <c r="H187" i="6"/>
  <c r="H188" i="6"/>
  <c r="H189" i="6"/>
  <c r="H190" i="6"/>
  <c r="H191" i="6"/>
  <c r="H192" i="6"/>
  <c r="H193" i="6"/>
  <c r="H194" i="6"/>
  <c r="H195" i="6"/>
  <c r="H196" i="6"/>
  <c r="H197" i="6"/>
  <c r="H198" i="6"/>
  <c r="H199" i="6"/>
  <c r="H200" i="6"/>
  <c r="H201" i="6"/>
  <c r="H202" i="6"/>
  <c r="H203" i="6"/>
  <c r="H204" i="6"/>
  <c r="H205" i="6"/>
  <c r="H206" i="6"/>
  <c r="H207" i="6"/>
  <c r="H208" i="6"/>
  <c r="H209" i="6"/>
  <c r="H212" i="6"/>
  <c r="H213" i="6"/>
  <c r="H214" i="6"/>
  <c r="H215" i="6"/>
  <c r="H216" i="6"/>
  <c r="H217" i="6"/>
  <c r="H218" i="6"/>
  <c r="H219" i="6"/>
  <c r="H220" i="6"/>
  <c r="H221" i="6"/>
  <c r="H222" i="6"/>
  <c r="J180" i="6"/>
  <c r="J181" i="6"/>
  <c r="J182" i="6"/>
  <c r="J184" i="6"/>
  <c r="J183" i="6"/>
  <c r="J186" i="6"/>
  <c r="J185" i="6"/>
  <c r="J187" i="6"/>
  <c r="J188" i="6"/>
  <c r="J189" i="6"/>
  <c r="J190" i="6"/>
  <c r="J191" i="6"/>
  <c r="J192" i="6"/>
  <c r="J193" i="6"/>
  <c r="J194" i="6"/>
  <c r="J195" i="6"/>
  <c r="J196" i="6"/>
  <c r="J197" i="6"/>
  <c r="J198" i="6"/>
  <c r="J199" i="6"/>
  <c r="J200" i="6"/>
  <c r="J201" i="6"/>
  <c r="J202" i="6"/>
  <c r="J203" i="6"/>
  <c r="J204" i="6"/>
  <c r="J205" i="6"/>
  <c r="J206" i="6"/>
  <c r="J207" i="6"/>
  <c r="J208" i="6"/>
  <c r="J209" i="6"/>
  <c r="J211" i="6"/>
  <c r="J210" i="6"/>
  <c r="J212" i="6"/>
  <c r="J213" i="6"/>
  <c r="J214" i="6"/>
  <c r="J215" i="6"/>
  <c r="J216" i="6"/>
  <c r="J217" i="6"/>
  <c r="J218" i="6"/>
  <c r="J219" i="6"/>
  <c r="J220" i="6"/>
  <c r="J221" i="6"/>
  <c r="J222" i="6"/>
  <c r="K180" i="6"/>
  <c r="K181" i="6"/>
  <c r="K182" i="6"/>
  <c r="K184" i="6"/>
  <c r="K183" i="6"/>
  <c r="K186" i="6"/>
  <c r="K185" i="6"/>
  <c r="K187" i="6"/>
  <c r="K188" i="6"/>
  <c r="K189" i="6"/>
  <c r="K190" i="6"/>
  <c r="K191" i="6"/>
  <c r="K192" i="6"/>
  <c r="K193" i="6"/>
  <c r="K194" i="6"/>
  <c r="K195" i="6"/>
  <c r="K196" i="6"/>
  <c r="K197" i="6"/>
  <c r="K198" i="6"/>
  <c r="K199" i="6"/>
  <c r="K200" i="6"/>
  <c r="K201" i="6"/>
  <c r="K202" i="6"/>
  <c r="K203" i="6"/>
  <c r="K204" i="6"/>
  <c r="K205" i="6"/>
  <c r="K206" i="6"/>
  <c r="K207" i="6"/>
  <c r="K208" i="6"/>
  <c r="K209" i="6"/>
  <c r="K211" i="6"/>
  <c r="K210" i="6"/>
  <c r="K212" i="6"/>
  <c r="K213" i="6"/>
  <c r="K214" i="6"/>
  <c r="K215" i="6"/>
  <c r="K216" i="6"/>
  <c r="K217" i="6"/>
  <c r="K218" i="6"/>
  <c r="K219" i="6"/>
  <c r="K220" i="6"/>
  <c r="K221" i="6"/>
  <c r="K222" i="6"/>
  <c r="J185" i="3" l="1"/>
  <c r="H139" i="6"/>
  <c r="H2" i="6"/>
  <c r="H71" i="6"/>
  <c r="H72" i="6"/>
  <c r="H10" i="6"/>
  <c r="H17" i="6"/>
  <c r="H19" i="6"/>
  <c r="H20" i="6"/>
  <c r="H21" i="6"/>
  <c r="H22" i="6"/>
  <c r="H23" i="6"/>
  <c r="H24" i="6"/>
  <c r="H29" i="6"/>
  <c r="H30" i="6"/>
  <c r="H31" i="6"/>
  <c r="H34" i="6"/>
  <c r="H35" i="6"/>
  <c r="H37" i="6"/>
  <c r="H38" i="6"/>
  <c r="H39" i="6"/>
  <c r="H40" i="6"/>
  <c r="H41" i="6"/>
  <c r="H42" i="6"/>
  <c r="H43" i="6"/>
  <c r="H44" i="6"/>
  <c r="H45" i="6"/>
  <c r="H46" i="6"/>
  <c r="H47" i="6"/>
  <c r="H51" i="6"/>
  <c r="H52" i="6"/>
  <c r="H54" i="6"/>
  <c r="H55" i="6"/>
  <c r="H58" i="6"/>
  <c r="H59" i="6"/>
  <c r="H60" i="6"/>
  <c r="H61" i="6"/>
  <c r="H62" i="6"/>
  <c r="H63" i="6"/>
  <c r="H65" i="6"/>
  <c r="H66" i="6"/>
  <c r="H68" i="6"/>
  <c r="H69" i="6"/>
  <c r="H70" i="6"/>
  <c r="H73" i="6"/>
  <c r="H74" i="6"/>
  <c r="H75" i="6"/>
  <c r="H76" i="6"/>
  <c r="H77" i="6"/>
  <c r="H78" i="6"/>
  <c r="H79" i="6"/>
  <c r="H84" i="6"/>
  <c r="H85" i="6"/>
  <c r="H86" i="6"/>
  <c r="H87" i="6"/>
  <c r="H88" i="6"/>
  <c r="H89" i="6"/>
  <c r="H90" i="6"/>
  <c r="H91" i="6"/>
  <c r="H92" i="6"/>
  <c r="H93" i="6"/>
  <c r="H94" i="6"/>
  <c r="H95" i="6"/>
  <c r="H96" i="6"/>
  <c r="H97" i="6"/>
  <c r="H98" i="6"/>
  <c r="H99" i="6"/>
  <c r="H100" i="6"/>
  <c r="H101" i="6"/>
  <c r="H103" i="6"/>
  <c r="H108" i="6"/>
  <c r="H109" i="6"/>
  <c r="H111" i="6"/>
  <c r="H112" i="6"/>
  <c r="H113" i="6"/>
  <c r="H114" i="6"/>
  <c r="H115" i="6"/>
  <c r="H116" i="6"/>
  <c r="H117" i="6"/>
  <c r="H120" i="6"/>
  <c r="H121" i="6"/>
  <c r="H122" i="6"/>
  <c r="H123" i="6"/>
  <c r="H124" i="6"/>
  <c r="H125" i="6"/>
  <c r="H126" i="6"/>
  <c r="H127" i="6"/>
  <c r="H128" i="6"/>
  <c r="H129" i="6"/>
  <c r="H131" i="6"/>
  <c r="H132"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223" i="6"/>
  <c r="H169" i="6"/>
  <c r="H172" i="6"/>
  <c r="H173" i="6"/>
  <c r="H179" i="6"/>
  <c r="J179" i="6"/>
  <c r="K179" i="6"/>
  <c r="M162" i="5"/>
  <c r="P162" i="5" s="1"/>
  <c r="AD2" i="7"/>
  <c r="AD3" i="7"/>
  <c r="AD4" i="7"/>
  <c r="AD5" i="7"/>
  <c r="AD6" i="7"/>
  <c r="AD7" i="7"/>
  <c r="AD8" i="7"/>
  <c r="AD9" i="7"/>
  <c r="AD10" i="7"/>
  <c r="AD11" i="7"/>
  <c r="AD12" i="7"/>
  <c r="AD13" i="7"/>
  <c r="AD14" i="7"/>
  <c r="AD15" i="7"/>
  <c r="AD16" i="7"/>
  <c r="AD17" i="7"/>
  <c r="AD18" i="7"/>
  <c r="AD19" i="7"/>
  <c r="AD20" i="7"/>
  <c r="AD21" i="7"/>
  <c r="AD22" i="7"/>
  <c r="AD23" i="7"/>
  <c r="AD24" i="7"/>
  <c r="AD25" i="7"/>
  <c r="AD26" i="7"/>
  <c r="AD27" i="7"/>
  <c r="AD28" i="7"/>
  <c r="AD29" i="7"/>
  <c r="AD30" i="7"/>
  <c r="AD31" i="7"/>
  <c r="AD32" i="7"/>
  <c r="AD33" i="7"/>
  <c r="AD34" i="7"/>
  <c r="AD35" i="7"/>
  <c r="AD36" i="7"/>
  <c r="AD37" i="7"/>
  <c r="AD38" i="7"/>
  <c r="AD39" i="7"/>
  <c r="AD40" i="7"/>
  <c r="AD41" i="7"/>
  <c r="AD42" i="7"/>
  <c r="AD43" i="7"/>
  <c r="AD44" i="7"/>
  <c r="AD45" i="7"/>
  <c r="AD46" i="7"/>
  <c r="AD47" i="7"/>
  <c r="AD48" i="7"/>
  <c r="AD49" i="7"/>
  <c r="AD50" i="7"/>
  <c r="AD51" i="7"/>
  <c r="AD52" i="7"/>
  <c r="AD53" i="7"/>
  <c r="AD54" i="7"/>
  <c r="AD55" i="7"/>
  <c r="AD56" i="7"/>
  <c r="AD57" i="7"/>
  <c r="AD58" i="7"/>
  <c r="AD59" i="7"/>
  <c r="AD60" i="7"/>
  <c r="AD61" i="7"/>
  <c r="AD62" i="7"/>
  <c r="AD63" i="7"/>
  <c r="AD64" i="7"/>
  <c r="AD65" i="7"/>
  <c r="AD66" i="7"/>
  <c r="AD67" i="7"/>
  <c r="AD68" i="7"/>
  <c r="AD69" i="7"/>
  <c r="AD70" i="7"/>
  <c r="AD71" i="7"/>
  <c r="AD72" i="7"/>
  <c r="AD73" i="7"/>
  <c r="AD74" i="7"/>
  <c r="AD75" i="7"/>
  <c r="AD76" i="7"/>
  <c r="AD77" i="7"/>
  <c r="AD78" i="7"/>
  <c r="AD79" i="7"/>
  <c r="AD80" i="7"/>
  <c r="AD81" i="7"/>
  <c r="AD82" i="7"/>
  <c r="AD83" i="7"/>
  <c r="AD84" i="7"/>
  <c r="AD85" i="7"/>
  <c r="AD86" i="7"/>
  <c r="AD87" i="7"/>
  <c r="AD88" i="7"/>
  <c r="AD89" i="7"/>
  <c r="AD90" i="7"/>
  <c r="AD91" i="7"/>
  <c r="AD92" i="7"/>
  <c r="AD93" i="7"/>
  <c r="AD94" i="7"/>
  <c r="AD95" i="7"/>
  <c r="AD96" i="7"/>
  <c r="AD97" i="7"/>
  <c r="AD98" i="7"/>
  <c r="AD99" i="7"/>
  <c r="AD100" i="7"/>
  <c r="AD101" i="7"/>
  <c r="AD102" i="7"/>
  <c r="AD103" i="7"/>
  <c r="AD104" i="7"/>
  <c r="AD105" i="7"/>
  <c r="AD106" i="7"/>
  <c r="AD107" i="7"/>
  <c r="AD108" i="7"/>
  <c r="AD109" i="7"/>
  <c r="AD110" i="7"/>
  <c r="AD111" i="7"/>
  <c r="AD112" i="7"/>
  <c r="AD113" i="7"/>
  <c r="AD114" i="7"/>
  <c r="AD115" i="7"/>
  <c r="AD116" i="7"/>
  <c r="AD117" i="7"/>
  <c r="AD118" i="7"/>
  <c r="AD119" i="7"/>
  <c r="AD120" i="7"/>
  <c r="AD121" i="7"/>
  <c r="AD122" i="7"/>
  <c r="AD123" i="7"/>
  <c r="AD124" i="7"/>
  <c r="AD125" i="7"/>
  <c r="AD126" i="7"/>
  <c r="AD127" i="7"/>
  <c r="AD128" i="7"/>
  <c r="AD129" i="7"/>
  <c r="AD130" i="7"/>
  <c r="AD131" i="7"/>
  <c r="AD132" i="7"/>
  <c r="AD133" i="7"/>
  <c r="AD134" i="7"/>
  <c r="AD135" i="7"/>
  <c r="AD136" i="7"/>
  <c r="AD137" i="7"/>
  <c r="AD138" i="7"/>
  <c r="AD139" i="7"/>
  <c r="AD140" i="7"/>
  <c r="AD141" i="7"/>
  <c r="AD142" i="7"/>
  <c r="AD143" i="7"/>
  <c r="AD144" i="7"/>
  <c r="AD145" i="7"/>
  <c r="AD146" i="7"/>
  <c r="AD147" i="7"/>
  <c r="AD148" i="7"/>
  <c r="AD149" i="7"/>
  <c r="AD150" i="7"/>
  <c r="AD151" i="7"/>
  <c r="AD152" i="7"/>
  <c r="AD153" i="7"/>
  <c r="AD154" i="7"/>
  <c r="AD155" i="7"/>
  <c r="AD156" i="7"/>
  <c r="AD157" i="7"/>
  <c r="AD158" i="7"/>
  <c r="AD159" i="7"/>
  <c r="AD160" i="7"/>
  <c r="AD161" i="7"/>
  <c r="AD162" i="7"/>
  <c r="AD163" i="7"/>
  <c r="AC162" i="7"/>
  <c r="Z162" i="7"/>
  <c r="X162" i="7"/>
  <c r="C162" i="7"/>
  <c r="AD2" i="2"/>
  <c r="AC2" i="2"/>
  <c r="AB2" i="2"/>
  <c r="AD58" i="2"/>
  <c r="AC58" i="2"/>
  <c r="AB58" i="2"/>
  <c r="AD11" i="2"/>
  <c r="AC11" i="2"/>
  <c r="AB11" i="2"/>
  <c r="AD12" i="2"/>
  <c r="AC12" i="2"/>
  <c r="AB12" i="2"/>
  <c r="AD14" i="2"/>
  <c r="AC14" i="2"/>
  <c r="AB14" i="2"/>
  <c r="AD15" i="2"/>
  <c r="AC15" i="2"/>
  <c r="AB15" i="2"/>
  <c r="AD70" i="2"/>
  <c r="AC70" i="2"/>
  <c r="AB70" i="2"/>
  <c r="AD100" i="2"/>
  <c r="AC100" i="2"/>
  <c r="AB100" i="2"/>
  <c r="AD114" i="2"/>
  <c r="AC114" i="2"/>
  <c r="AB114" i="2"/>
  <c r="AD113" i="2"/>
  <c r="AC113" i="2"/>
  <c r="AB113" i="2"/>
  <c r="AD99" i="2"/>
  <c r="AC99" i="2"/>
  <c r="AB99" i="2"/>
  <c r="AD151" i="2"/>
  <c r="AC151" i="2"/>
  <c r="AB151" i="2"/>
  <c r="AD21" i="2"/>
  <c r="AC21" i="2"/>
  <c r="AB21" i="2"/>
  <c r="AD16" i="2"/>
  <c r="AC16" i="2"/>
  <c r="AB16" i="2"/>
  <c r="AD23" i="2"/>
  <c r="AC23" i="2"/>
  <c r="AB23" i="2"/>
  <c r="AD152" i="2"/>
  <c r="AC152" i="2"/>
  <c r="AB152" i="2"/>
  <c r="AD101" i="2"/>
  <c r="AC101" i="2"/>
  <c r="AB101" i="2"/>
  <c r="AD13" i="2"/>
  <c r="AC13" i="2"/>
  <c r="AB13" i="2"/>
  <c r="AD28" i="2"/>
  <c r="AC28" i="2"/>
  <c r="AB28" i="2"/>
  <c r="AD27" i="2"/>
  <c r="AC27" i="2"/>
  <c r="AB27" i="2"/>
  <c r="AD116" i="2"/>
  <c r="AC116" i="2"/>
  <c r="AB116" i="2"/>
  <c r="AD97" i="2"/>
  <c r="AC97" i="2"/>
  <c r="AB97" i="2"/>
  <c r="AD154" i="2"/>
  <c r="AC154" i="2"/>
  <c r="AB154" i="2"/>
  <c r="AD55" i="2"/>
  <c r="AC55" i="2"/>
  <c r="AB55" i="2"/>
  <c r="AD95" i="2"/>
  <c r="AC95" i="2"/>
  <c r="AB95" i="2"/>
  <c r="AD98" i="2"/>
  <c r="AC98" i="2"/>
  <c r="AB98" i="2"/>
  <c r="AD146" i="2"/>
  <c r="AC146" i="2"/>
  <c r="AB146" i="2"/>
  <c r="AD75" i="2"/>
  <c r="AC75" i="2"/>
  <c r="AB75" i="2"/>
  <c r="AD112" i="2"/>
  <c r="AC112" i="2"/>
  <c r="AB112" i="2"/>
  <c r="AD137" i="2"/>
  <c r="AC137" i="2"/>
  <c r="AB137" i="2"/>
  <c r="AD153" i="2"/>
  <c r="AC153" i="2"/>
  <c r="AB153" i="2"/>
  <c r="AD117" i="2"/>
  <c r="AC117" i="2"/>
  <c r="AB117" i="2"/>
  <c r="AD107" i="2"/>
  <c r="AC107" i="2"/>
  <c r="AB107" i="2"/>
  <c r="AD26" i="2"/>
  <c r="AC26" i="2"/>
  <c r="AB26" i="2"/>
  <c r="AD161" i="2"/>
  <c r="AC161" i="2"/>
  <c r="AB161" i="2"/>
  <c r="AD54" i="2"/>
  <c r="AC54" i="2"/>
  <c r="AB54" i="2"/>
  <c r="AD123" i="2"/>
  <c r="AC123" i="2"/>
  <c r="AB123" i="2"/>
  <c r="AD155" i="2"/>
  <c r="AC155" i="2"/>
  <c r="AB155" i="2"/>
  <c r="AD96" i="2"/>
  <c r="AC96" i="2"/>
  <c r="AB96" i="2"/>
  <c r="AD91" i="2"/>
  <c r="AC91" i="2"/>
  <c r="AB91" i="2"/>
  <c r="AD59" i="2"/>
  <c r="AC59" i="2"/>
  <c r="AB59" i="2"/>
  <c r="AD57" i="2"/>
  <c r="AC57" i="2"/>
  <c r="AB57" i="2"/>
  <c r="AD78" i="2"/>
  <c r="AC78" i="2"/>
  <c r="AB78" i="2"/>
  <c r="AD8" i="2"/>
  <c r="AC8" i="2"/>
  <c r="AB8" i="2"/>
  <c r="AD128" i="2"/>
  <c r="AC128" i="2"/>
  <c r="AB128" i="2"/>
  <c r="AD142" i="2"/>
  <c r="AC142" i="2"/>
  <c r="AB142" i="2"/>
  <c r="AD138" i="2"/>
  <c r="AC138" i="2"/>
  <c r="AB138" i="2"/>
  <c r="AD136" i="2"/>
  <c r="AC136" i="2"/>
  <c r="AB136" i="2"/>
  <c r="AD141" i="2"/>
  <c r="AC141" i="2"/>
  <c r="AB141" i="2"/>
  <c r="AD72" i="2"/>
  <c r="AC72" i="2"/>
  <c r="AB72" i="2"/>
  <c r="AD65" i="2"/>
  <c r="AC65" i="2"/>
  <c r="AB65" i="2"/>
  <c r="AD5" i="2"/>
  <c r="AC5" i="2"/>
  <c r="AB5" i="2"/>
  <c r="AD19" i="2"/>
  <c r="AC19" i="2"/>
  <c r="AB19" i="2"/>
  <c r="AD82" i="2"/>
  <c r="AC82" i="2"/>
  <c r="AB82" i="2"/>
  <c r="AD32" i="2"/>
  <c r="AC32" i="2"/>
  <c r="AB32" i="2"/>
  <c r="AD140" i="2"/>
  <c r="AC140" i="2"/>
  <c r="AB140" i="2"/>
  <c r="AD139" i="2"/>
  <c r="AC139" i="2"/>
  <c r="AB139" i="2"/>
  <c r="AD4" i="2"/>
  <c r="AC4" i="2"/>
  <c r="AB4" i="2"/>
  <c r="AD156" i="2"/>
  <c r="AC156" i="2"/>
  <c r="AB156" i="2"/>
  <c r="AD47" i="2"/>
  <c r="AC47" i="2"/>
  <c r="AB47" i="2"/>
  <c r="AD158" i="2"/>
  <c r="AC158" i="2"/>
  <c r="AB158" i="2"/>
  <c r="AD76" i="2"/>
  <c r="AC76" i="2"/>
  <c r="AB76" i="2"/>
  <c r="AD129" i="2"/>
  <c r="AC129" i="2"/>
  <c r="AB129" i="2"/>
  <c r="AD111" i="2"/>
  <c r="AC111" i="2"/>
  <c r="AB111" i="2"/>
  <c r="AD94" i="2"/>
  <c r="AC94" i="2"/>
  <c r="AB94" i="2"/>
  <c r="AD41" i="2"/>
  <c r="AC41" i="2"/>
  <c r="AB41" i="2"/>
  <c r="AD115" i="2"/>
  <c r="AC115" i="2"/>
  <c r="AB115" i="2"/>
  <c r="AD64" i="2"/>
  <c r="AC64" i="2"/>
  <c r="AB64" i="2"/>
  <c r="AD63" i="2"/>
  <c r="AC63" i="2"/>
  <c r="AB63" i="2"/>
  <c r="AD62" i="2"/>
  <c r="AC62" i="2"/>
  <c r="AB62" i="2"/>
  <c r="AD61" i="2"/>
  <c r="AC61" i="2"/>
  <c r="AB61" i="2"/>
  <c r="AD60" i="2"/>
  <c r="AC60" i="2"/>
  <c r="AB60" i="2"/>
  <c r="AD83" i="2"/>
  <c r="AC83" i="2"/>
  <c r="AB83" i="2"/>
  <c r="AD77" i="2"/>
  <c r="AC77" i="2"/>
  <c r="AB77" i="2"/>
  <c r="AD53" i="2"/>
  <c r="AC53" i="2"/>
  <c r="AB53" i="2"/>
  <c r="AD131" i="2"/>
  <c r="AC131" i="2"/>
  <c r="AB131" i="2"/>
  <c r="AD79" i="2"/>
  <c r="AC79" i="2"/>
  <c r="AB79" i="2"/>
  <c r="AD104" i="2"/>
  <c r="AC104" i="2"/>
  <c r="AB104" i="2"/>
  <c r="AD74" i="2"/>
  <c r="AC74" i="2"/>
  <c r="AB74" i="2"/>
  <c r="AD73" i="2"/>
  <c r="AC73" i="2"/>
  <c r="AB73" i="2"/>
  <c r="AD6" i="2"/>
  <c r="AC6" i="2"/>
  <c r="AB6" i="2"/>
  <c r="AD160" i="2"/>
  <c r="AC160" i="2"/>
  <c r="AB160" i="2"/>
  <c r="AD103" i="2"/>
  <c r="AC103" i="2"/>
  <c r="AB103" i="2"/>
  <c r="AD88" i="2"/>
  <c r="AC88" i="2"/>
  <c r="AB88" i="2"/>
  <c r="AD71" i="2"/>
  <c r="AC71" i="2"/>
  <c r="AB71" i="2"/>
  <c r="AD69" i="2"/>
  <c r="AC69" i="2"/>
  <c r="AB69" i="2"/>
  <c r="AD68" i="2"/>
  <c r="AC68" i="2"/>
  <c r="AB68" i="2"/>
  <c r="AD159" i="2"/>
  <c r="AC159" i="2"/>
  <c r="AB159" i="2"/>
  <c r="AD108" i="2"/>
  <c r="AC108" i="2"/>
  <c r="AB108" i="2"/>
  <c r="AD40" i="2"/>
  <c r="AC40" i="2"/>
  <c r="AB40" i="2"/>
  <c r="AD10" i="2"/>
  <c r="AC10" i="2"/>
  <c r="AB10" i="2"/>
  <c r="AD37" i="2"/>
  <c r="AC37" i="2"/>
  <c r="AB37" i="2"/>
  <c r="AD30" i="2"/>
  <c r="AC30" i="2"/>
  <c r="AB30" i="2"/>
  <c r="AD85" i="2"/>
  <c r="AC85" i="2"/>
  <c r="AB85" i="2"/>
  <c r="AD84" i="2"/>
  <c r="AC84" i="2"/>
  <c r="AB84" i="2"/>
  <c r="AD43" i="2"/>
  <c r="AC43" i="2"/>
  <c r="AB43" i="2"/>
  <c r="AD93" i="2"/>
  <c r="AC93" i="2"/>
  <c r="AB93" i="2"/>
  <c r="AD46" i="2"/>
  <c r="AC46" i="2"/>
  <c r="AB46" i="2"/>
  <c r="AD20" i="2"/>
  <c r="AC20" i="2"/>
  <c r="AB20" i="2"/>
  <c r="AD17" i="2"/>
  <c r="AC17" i="2"/>
  <c r="AB17" i="2"/>
  <c r="AD22" i="2"/>
  <c r="AC22" i="2"/>
  <c r="AB22" i="2"/>
  <c r="AD9" i="2"/>
  <c r="AC9" i="2"/>
  <c r="AB9" i="2"/>
  <c r="AD162" i="2"/>
  <c r="AC162" i="2"/>
  <c r="AB162" i="2"/>
  <c r="AD92" i="2"/>
  <c r="AC92" i="2"/>
  <c r="AB92" i="2"/>
  <c r="AD80" i="2"/>
  <c r="AC80" i="2"/>
  <c r="AB80" i="2"/>
  <c r="AD122" i="2"/>
  <c r="AC122" i="2"/>
  <c r="AB122" i="2"/>
  <c r="AD56" i="2"/>
  <c r="AC56" i="2"/>
  <c r="AB56" i="2"/>
  <c r="AD52" i="2"/>
  <c r="AC52" i="2"/>
  <c r="AB52" i="2"/>
  <c r="AD42" i="2"/>
  <c r="AC42" i="2"/>
  <c r="AB42" i="2"/>
  <c r="AD118" i="2"/>
  <c r="AC118" i="2"/>
  <c r="AB118" i="2"/>
  <c r="AD109" i="2"/>
  <c r="AC109" i="2"/>
  <c r="AB109" i="2"/>
  <c r="AD31" i="2"/>
  <c r="AC31" i="2"/>
  <c r="AB31" i="2"/>
  <c r="AD150" i="2"/>
  <c r="AC150" i="2"/>
  <c r="AB150" i="2"/>
  <c r="AD145" i="2"/>
  <c r="AC145" i="2"/>
  <c r="AB145" i="2"/>
  <c r="AD144" i="2"/>
  <c r="AC144" i="2"/>
  <c r="AB144" i="2"/>
  <c r="AD105" i="2"/>
  <c r="AC105" i="2"/>
  <c r="AB105" i="2"/>
  <c r="AD44" i="2"/>
  <c r="AC44" i="2"/>
  <c r="AB44" i="2"/>
  <c r="AD7" i="2"/>
  <c r="AC7" i="2"/>
  <c r="AB7" i="2"/>
  <c r="AD3" i="2"/>
  <c r="AC3" i="2"/>
  <c r="AB3" i="2"/>
  <c r="AD157" i="2"/>
  <c r="AC157" i="2"/>
  <c r="AB157" i="2"/>
  <c r="AD87" i="2"/>
  <c r="AC87" i="2"/>
  <c r="AB87" i="2"/>
  <c r="AD39" i="2"/>
  <c r="AC39" i="2"/>
  <c r="AB39" i="2"/>
  <c r="AD66" i="2"/>
  <c r="AC66" i="2"/>
  <c r="AB66" i="2"/>
  <c r="AD29" i="2"/>
  <c r="AC29" i="2"/>
  <c r="AB29" i="2"/>
  <c r="AD132" i="2"/>
  <c r="AC132" i="2"/>
  <c r="AB132" i="2"/>
  <c r="AD89" i="2"/>
  <c r="AC89" i="2"/>
  <c r="AB89" i="2"/>
  <c r="AD81" i="2"/>
  <c r="AC81" i="2"/>
  <c r="AB81" i="2"/>
  <c r="AD149" i="2"/>
  <c r="AC149" i="2"/>
  <c r="AB149" i="2"/>
  <c r="AD148" i="2"/>
  <c r="AC148" i="2"/>
  <c r="AB148" i="2"/>
  <c r="AD147" i="2"/>
  <c r="AC147" i="2"/>
  <c r="AB147" i="2"/>
  <c r="AD36" i="2"/>
  <c r="AC36" i="2"/>
  <c r="AB36" i="2"/>
  <c r="AD35" i="2"/>
  <c r="AC35" i="2"/>
  <c r="AB35" i="2"/>
  <c r="AD130" i="2"/>
  <c r="AC130" i="2"/>
  <c r="AB130" i="2"/>
  <c r="AD127" i="2"/>
  <c r="AC127" i="2"/>
  <c r="AB127" i="2"/>
  <c r="AD45" i="2"/>
  <c r="AC45" i="2"/>
  <c r="AB45" i="2"/>
  <c r="AD143" i="2"/>
  <c r="AC143" i="2"/>
  <c r="AB143" i="2"/>
  <c r="AD124" i="2"/>
  <c r="AC124" i="2"/>
  <c r="AB124" i="2"/>
  <c r="AD110" i="2"/>
  <c r="AC110" i="2"/>
  <c r="AB110" i="2"/>
  <c r="AD67" i="2"/>
  <c r="AC67" i="2"/>
  <c r="AB67" i="2"/>
  <c r="AD106" i="2"/>
  <c r="AC106" i="2"/>
  <c r="AB106" i="2"/>
  <c r="AD120" i="2"/>
  <c r="AC120" i="2"/>
  <c r="AB120" i="2"/>
  <c r="AD102" i="2"/>
  <c r="AC102" i="2"/>
  <c r="AB102" i="2"/>
  <c r="AD135" i="2"/>
  <c r="AC135" i="2"/>
  <c r="AB135" i="2"/>
  <c r="AD134" i="2"/>
  <c r="AC134" i="2"/>
  <c r="AB134" i="2"/>
  <c r="AD133" i="2"/>
  <c r="AC133" i="2"/>
  <c r="AB133" i="2"/>
  <c r="AD25" i="2"/>
  <c r="AC25" i="2"/>
  <c r="AB25" i="2"/>
  <c r="AD18" i="2"/>
  <c r="AC18" i="2"/>
  <c r="AB18" i="2"/>
  <c r="AD34" i="2"/>
  <c r="AC34" i="2"/>
  <c r="AB34" i="2"/>
  <c r="AD33" i="2"/>
  <c r="AC33" i="2"/>
  <c r="AB33" i="2"/>
  <c r="AD24" i="2"/>
  <c r="AC24" i="2"/>
  <c r="AB24" i="2"/>
  <c r="AD119" i="2"/>
  <c r="AC119" i="2"/>
  <c r="AB119" i="2"/>
  <c r="AD90" i="2"/>
  <c r="AC90" i="2"/>
  <c r="AB90" i="2"/>
  <c r="AD50" i="2"/>
  <c r="AC50" i="2"/>
  <c r="AB50" i="2"/>
  <c r="AD38" i="2"/>
  <c r="AC38" i="2"/>
  <c r="AB38" i="2"/>
  <c r="AD48" i="2"/>
  <c r="AC48" i="2"/>
  <c r="AB48" i="2"/>
  <c r="AD86" i="2"/>
  <c r="AC86" i="2"/>
  <c r="AB86" i="2"/>
  <c r="AD51" i="2"/>
  <c r="AC51" i="2"/>
  <c r="AB51" i="2"/>
  <c r="AD121" i="2"/>
  <c r="AC121" i="2"/>
  <c r="AB121" i="2"/>
  <c r="AD125" i="2"/>
  <c r="AC125" i="2"/>
  <c r="AB125" i="2"/>
  <c r="AD126" i="2"/>
  <c r="AC126" i="2"/>
  <c r="AB126" i="2"/>
  <c r="U151" i="2"/>
  <c r="T151" i="2" s="1"/>
  <c r="U152" i="2"/>
  <c r="I118" i="6" l="1"/>
  <c r="I263" i="6"/>
  <c r="I264" i="6"/>
  <c r="I265" i="6"/>
  <c r="I266" i="6"/>
  <c r="I256" i="6"/>
  <c r="I260" i="6"/>
  <c r="I257" i="6"/>
  <c r="I261" i="6"/>
  <c r="I258" i="6"/>
  <c r="I262" i="6"/>
  <c r="I255" i="6"/>
  <c r="I259" i="6"/>
  <c r="I251" i="6"/>
  <c r="I252" i="6"/>
  <c r="I253" i="6"/>
  <c r="I254" i="6"/>
  <c r="J186" i="3"/>
  <c r="I224" i="6"/>
  <c r="I228" i="6"/>
  <c r="I225" i="6"/>
  <c r="I229" i="6"/>
  <c r="I226" i="6"/>
  <c r="I230" i="6"/>
  <c r="I227" i="6"/>
  <c r="I231" i="6"/>
  <c r="AC1130" i="4"/>
  <c r="AC1126" i="4"/>
  <c r="AC1122" i="4"/>
  <c r="AC1118" i="4"/>
  <c r="AC1114" i="4"/>
  <c r="AC1110" i="4"/>
  <c r="AC1106" i="4"/>
  <c r="AC1102" i="4"/>
  <c r="AC1098" i="4"/>
  <c r="AC1094" i="4"/>
  <c r="AC1090" i="4"/>
  <c r="AC1086" i="4"/>
  <c r="AC1082" i="4"/>
  <c r="AC1078" i="4"/>
  <c r="AC1074" i="4"/>
  <c r="AC1070" i="4"/>
  <c r="AC1066" i="4"/>
  <c r="AC1062" i="4"/>
  <c r="AC1058" i="4"/>
  <c r="AC1054" i="4"/>
  <c r="AC1050" i="4"/>
  <c r="AC1046" i="4"/>
  <c r="AC1042" i="4"/>
  <c r="AC1038" i="4"/>
  <c r="AC1034" i="4"/>
  <c r="AC1030" i="4"/>
  <c r="AC1026" i="4"/>
  <c r="AC1022" i="4"/>
  <c r="AC1018" i="4"/>
  <c r="AC1014" i="4"/>
  <c r="AC1010" i="4"/>
  <c r="AC1006" i="4"/>
  <c r="AC1002" i="4"/>
  <c r="AC998" i="4"/>
  <c r="AC994" i="4"/>
  <c r="AC990" i="4"/>
  <c r="AC986" i="4"/>
  <c r="AC982" i="4"/>
  <c r="AC978" i="4"/>
  <c r="AC974" i="4"/>
  <c r="AC970" i="4"/>
  <c r="AC966" i="4"/>
  <c r="AC962" i="4"/>
  <c r="AC958" i="4"/>
  <c r="AC954" i="4"/>
  <c r="AC950" i="4"/>
  <c r="AC946" i="4"/>
  <c r="AC942" i="4"/>
  <c r="AC938" i="4"/>
  <c r="AC934" i="4"/>
  <c r="AC930" i="4"/>
  <c r="AC926" i="4"/>
  <c r="AC922" i="4"/>
  <c r="AC918" i="4"/>
  <c r="AC914" i="4"/>
  <c r="AC910" i="4"/>
  <c r="AC906" i="4"/>
  <c r="AC902" i="4"/>
  <c r="AC898" i="4"/>
  <c r="AC894" i="4"/>
  <c r="AC890" i="4"/>
  <c r="AC886" i="4"/>
  <c r="AC882" i="4"/>
  <c r="AC878" i="4"/>
  <c r="AC874" i="4"/>
  <c r="AC870" i="4"/>
  <c r="AC866" i="4"/>
  <c r="AC862" i="4"/>
  <c r="AC858" i="4"/>
  <c r="AC854" i="4"/>
  <c r="AC850" i="4"/>
  <c r="AC846" i="4"/>
  <c r="AC842" i="4"/>
  <c r="AC838" i="4"/>
  <c r="AC834" i="4"/>
  <c r="AC830" i="4"/>
  <c r="AC826" i="4"/>
  <c r="AC822" i="4"/>
  <c r="AC818" i="4"/>
  <c r="AC1128" i="4"/>
  <c r="AC1123" i="4"/>
  <c r="AC1117" i="4"/>
  <c r="AC1112" i="4"/>
  <c r="AC1107" i="4"/>
  <c r="AC1101" i="4"/>
  <c r="AC1096" i="4"/>
  <c r="AC1091" i="4"/>
  <c r="AC1085" i="4"/>
  <c r="AC1080" i="4"/>
  <c r="AC1075" i="4"/>
  <c r="AC1069" i="4"/>
  <c r="AC1064" i="4"/>
  <c r="AC1059" i="4"/>
  <c r="AC1053" i="4"/>
  <c r="AC1048" i="4"/>
  <c r="AC1043" i="4"/>
  <c r="AC1037" i="4"/>
  <c r="AC1032" i="4"/>
  <c r="AC1027" i="4"/>
  <c r="AC1021" i="4"/>
  <c r="AC1016" i="4"/>
  <c r="AC1011" i="4"/>
  <c r="AC1005" i="4"/>
  <c r="AC1000" i="4"/>
  <c r="AC995" i="4"/>
  <c r="AC989" i="4"/>
  <c r="AC984" i="4"/>
  <c r="AC979" i="4"/>
  <c r="AC973" i="4"/>
  <c r="AC968" i="4"/>
  <c r="AC963" i="4"/>
  <c r="AC957" i="4"/>
  <c r="AC952" i="4"/>
  <c r="AC947" i="4"/>
  <c r="AC941" i="4"/>
  <c r="AC936" i="4"/>
  <c r="AC931" i="4"/>
  <c r="AC925" i="4"/>
  <c r="AC920" i="4"/>
  <c r="AC915" i="4"/>
  <c r="AC909" i="4"/>
  <c r="AC904" i="4"/>
  <c r="AC899" i="4"/>
  <c r="AC893" i="4"/>
  <c r="AC888" i="4"/>
  <c r="AC883" i="4"/>
  <c r="AC877" i="4"/>
  <c r="AC872" i="4"/>
  <c r="AC867" i="4"/>
  <c r="AC861" i="4"/>
  <c r="AC856" i="4"/>
  <c r="AC851" i="4"/>
  <c r="AC845" i="4"/>
  <c r="AC840" i="4"/>
  <c r="AC835" i="4"/>
  <c r="AC829" i="4"/>
  <c r="AC824" i="4"/>
  <c r="AC819" i="4"/>
  <c r="AC814" i="4"/>
  <c r="AC810" i="4"/>
  <c r="AC806" i="4"/>
  <c r="AC802" i="4"/>
  <c r="AC798" i="4"/>
  <c r="AC794" i="4"/>
  <c r="AC790" i="4"/>
  <c r="AC786" i="4"/>
  <c r="AC782" i="4"/>
  <c r="AC778" i="4"/>
  <c r="AC774" i="4"/>
  <c r="AC770" i="4"/>
  <c r="AC766" i="4"/>
  <c r="AC762" i="4"/>
  <c r="AC758" i="4"/>
  <c r="AC754" i="4"/>
  <c r="AC750" i="4"/>
  <c r="AC746" i="4"/>
  <c r="AC742" i="4"/>
  <c r="AC738" i="4"/>
  <c r="AC734" i="4"/>
  <c r="AC730" i="4"/>
  <c r="AC726" i="4"/>
  <c r="AC722" i="4"/>
  <c r="AC718" i="4"/>
  <c r="AC714" i="4"/>
  <c r="AC710" i="4"/>
  <c r="AC706" i="4"/>
  <c r="AC702" i="4"/>
  <c r="AC698" i="4"/>
  <c r="AC694" i="4"/>
  <c r="AC690" i="4"/>
  <c r="AC686" i="4"/>
  <c r="AC682" i="4"/>
  <c r="AC678" i="4"/>
  <c r="AC674" i="4"/>
  <c r="AC670" i="4"/>
  <c r="AC666" i="4"/>
  <c r="AC662" i="4"/>
  <c r="AC658" i="4"/>
  <c r="AC654" i="4"/>
  <c r="AC650" i="4"/>
  <c r="AC646" i="4"/>
  <c r="AC642" i="4"/>
  <c r="AC638" i="4"/>
  <c r="AC634" i="4"/>
  <c r="AC630" i="4"/>
  <c r="AC626" i="4"/>
  <c r="AC622" i="4"/>
  <c r="AC618" i="4"/>
  <c r="AC614" i="4"/>
  <c r="AC610" i="4"/>
  <c r="AC606" i="4"/>
  <c r="AC602" i="4"/>
  <c r="AC598" i="4"/>
  <c r="AC594" i="4"/>
  <c r="AC590" i="4"/>
  <c r="AC586" i="4"/>
  <c r="AC582" i="4"/>
  <c r="AC578" i="4"/>
  <c r="AC574" i="4"/>
  <c r="AC570" i="4"/>
  <c r="AC566" i="4"/>
  <c r="AC562" i="4"/>
  <c r="AC558" i="4"/>
  <c r="AC554" i="4"/>
  <c r="AC550" i="4"/>
  <c r="AC546" i="4"/>
  <c r="AC542" i="4"/>
  <c r="AC538" i="4"/>
  <c r="AC534" i="4"/>
  <c r="AC530" i="4"/>
  <c r="AC526" i="4"/>
  <c r="AC522" i="4"/>
  <c r="AC518" i="4"/>
  <c r="AC514" i="4"/>
  <c r="AC510" i="4"/>
  <c r="AC506" i="4"/>
  <c r="AC502" i="4"/>
  <c r="AC498" i="4"/>
  <c r="AC494" i="4"/>
  <c r="AC490" i="4"/>
  <c r="AC486" i="4"/>
  <c r="AC482" i="4"/>
  <c r="AC478" i="4"/>
  <c r="AC474" i="4"/>
  <c r="AC470" i="4"/>
  <c r="AC466" i="4"/>
  <c r="AC462" i="4"/>
  <c r="AC458" i="4"/>
  <c r="AC454" i="4"/>
  <c r="AC450" i="4"/>
  <c r="AC446" i="4"/>
  <c r="AC442" i="4"/>
  <c r="AC438" i="4"/>
  <c r="AC434" i="4"/>
  <c r="AC430" i="4"/>
  <c r="AC426" i="4"/>
  <c r="AC422" i="4"/>
  <c r="AC418" i="4"/>
  <c r="AC414" i="4"/>
  <c r="AC410" i="4"/>
  <c r="AC406" i="4"/>
  <c r="AC402" i="4"/>
  <c r="AC398" i="4"/>
  <c r="AC394" i="4"/>
  <c r="AC1127" i="4"/>
  <c r="AC1120" i="4"/>
  <c r="AC1113" i="4"/>
  <c r="AC1105" i="4"/>
  <c r="AC1099" i="4"/>
  <c r="AC1092" i="4"/>
  <c r="AC1084" i="4"/>
  <c r="AC1077" i="4"/>
  <c r="AC1071" i="4"/>
  <c r="AC1063" i="4"/>
  <c r="AC1056" i="4"/>
  <c r="AC1049" i="4"/>
  <c r="AC1041" i="4"/>
  <c r="AC1035" i="4"/>
  <c r="AC1028" i="4"/>
  <c r="AC1020" i="4"/>
  <c r="AC1013" i="4"/>
  <c r="AC1007" i="4"/>
  <c r="AC999" i="4"/>
  <c r="AC992" i="4"/>
  <c r="AC985" i="4"/>
  <c r="AC977" i="4"/>
  <c r="AC971" i="4"/>
  <c r="AC964" i="4"/>
  <c r="AC956" i="4"/>
  <c r="AC949" i="4"/>
  <c r="AC943" i="4"/>
  <c r="AC935" i="4"/>
  <c r="AC928" i="4"/>
  <c r="AC921" i="4"/>
  <c r="AC913" i="4"/>
  <c r="AC907" i="4"/>
  <c r="AC900" i="4"/>
  <c r="AC892" i="4"/>
  <c r="AC885" i="4"/>
  <c r="AC879" i="4"/>
  <c r="AC871" i="4"/>
  <c r="AC864" i="4"/>
  <c r="AC857" i="4"/>
  <c r="AC849" i="4"/>
  <c r="AC843" i="4"/>
  <c r="AC836" i="4"/>
  <c r="AC828" i="4"/>
  <c r="AC821" i="4"/>
  <c r="AC815" i="4"/>
  <c r="AC809" i="4"/>
  <c r="AC804" i="4"/>
  <c r="AC799" i="4"/>
  <c r="AC793" i="4"/>
  <c r="AC788" i="4"/>
  <c r="AC783" i="4"/>
  <c r="AC777" i="4"/>
  <c r="AC772" i="4"/>
  <c r="AC767" i="4"/>
  <c r="AC761" i="4"/>
  <c r="AC756" i="4"/>
  <c r="AC751" i="4"/>
  <c r="AC745" i="4"/>
  <c r="AC740" i="4"/>
  <c r="AC735" i="4"/>
  <c r="AC729" i="4"/>
  <c r="AC724" i="4"/>
  <c r="AC719" i="4"/>
  <c r="AC713" i="4"/>
  <c r="AC708" i="4"/>
  <c r="AC703" i="4"/>
  <c r="AC697" i="4"/>
  <c r="AC692" i="4"/>
  <c r="AC687" i="4"/>
  <c r="AC681" i="4"/>
  <c r="AC676" i="4"/>
  <c r="AC671" i="4"/>
  <c r="AC665" i="4"/>
  <c r="AC660" i="4"/>
  <c r="AC655" i="4"/>
  <c r="AC649" i="4"/>
  <c r="AC644" i="4"/>
  <c r="AC639" i="4"/>
  <c r="AC1125" i="4"/>
  <c r="AC1119" i="4"/>
  <c r="AC1111" i="4"/>
  <c r="AC1104" i="4"/>
  <c r="AC1097" i="4"/>
  <c r="AC1089" i="4"/>
  <c r="AC1083" i="4"/>
  <c r="AC1076" i="4"/>
  <c r="AC1068" i="4"/>
  <c r="AC1061" i="4"/>
  <c r="AC1055" i="4"/>
  <c r="AC1047" i="4"/>
  <c r="AC1040" i="4"/>
  <c r="AC1033" i="4"/>
  <c r="AC1025" i="4"/>
  <c r="AC1019" i="4"/>
  <c r="AC1012" i="4"/>
  <c r="AC1004" i="4"/>
  <c r="AC997" i="4"/>
  <c r="AC991" i="4"/>
  <c r="AC983" i="4"/>
  <c r="AC976" i="4"/>
  <c r="AC969" i="4"/>
  <c r="AC961" i="4"/>
  <c r="AC955" i="4"/>
  <c r="AC948" i="4"/>
  <c r="AC940" i="4"/>
  <c r="AC933" i="4"/>
  <c r="AC927" i="4"/>
  <c r="AC919" i="4"/>
  <c r="AC912" i="4"/>
  <c r="AC905" i="4"/>
  <c r="AC897" i="4"/>
  <c r="AC891" i="4"/>
  <c r="AC884" i="4"/>
  <c r="AC876" i="4"/>
  <c r="AC869" i="4"/>
  <c r="AC863" i="4"/>
  <c r="AC855" i="4"/>
  <c r="AC848" i="4"/>
  <c r="AC841" i="4"/>
  <c r="AC833" i="4"/>
  <c r="AC827" i="4"/>
  <c r="AC820" i="4"/>
  <c r="AC813" i="4"/>
  <c r="AC808" i="4"/>
  <c r="AC803" i="4"/>
  <c r="AC797" i="4"/>
  <c r="AC792" i="4"/>
  <c r="AC787" i="4"/>
  <c r="AC781" i="4"/>
  <c r="AC776" i="4"/>
  <c r="AC771" i="4"/>
  <c r="AC765" i="4"/>
  <c r="AC760" i="4"/>
  <c r="AC755" i="4"/>
  <c r="AC749" i="4"/>
  <c r="AC744" i="4"/>
  <c r="AC739" i="4"/>
  <c r="AC733" i="4"/>
  <c r="AC728" i="4"/>
  <c r="AC723" i="4"/>
  <c r="AC717" i="4"/>
  <c r="AC712" i="4"/>
  <c r="AC707" i="4"/>
  <c r="AC701" i="4"/>
  <c r="AC696" i="4"/>
  <c r="AC691" i="4"/>
  <c r="AC685" i="4"/>
  <c r="AC680" i="4"/>
  <c r="AC675" i="4"/>
  <c r="AC669" i="4"/>
  <c r="AC664" i="4"/>
  <c r="AC659" i="4"/>
  <c r="AC653" i="4"/>
  <c r="AC648" i="4"/>
  <c r="AC643" i="4"/>
  <c r="AC637" i="4"/>
  <c r="AC632" i="4"/>
  <c r="AC627" i="4"/>
  <c r="AC621" i="4"/>
  <c r="AC616" i="4"/>
  <c r="AC611" i="4"/>
  <c r="AC605" i="4"/>
  <c r="AC600" i="4"/>
  <c r="AC595" i="4"/>
  <c r="AC589" i="4"/>
  <c r="AC584" i="4"/>
  <c r="AC579" i="4"/>
  <c r="AC573" i="4"/>
  <c r="AC568" i="4"/>
  <c r="AC563" i="4"/>
  <c r="AC557" i="4"/>
  <c r="AC552" i="4"/>
  <c r="AC547" i="4"/>
  <c r="AC541" i="4"/>
  <c r="AC536" i="4"/>
  <c r="AC531" i="4"/>
  <c r="AC525" i="4"/>
  <c r="AC520" i="4"/>
  <c r="AC515" i="4"/>
  <c r="AC509" i="4"/>
  <c r="AC504" i="4"/>
  <c r="AC499" i="4"/>
  <c r="AC493" i="4"/>
  <c r="AC488" i="4"/>
  <c r="AC483" i="4"/>
  <c r="AC477" i="4"/>
  <c r="AC472" i="4"/>
  <c r="AC467" i="4"/>
  <c r="AC461" i="4"/>
  <c r="AC456" i="4"/>
  <c r="AC451" i="4"/>
  <c r="AC445" i="4"/>
  <c r="AC440" i="4"/>
  <c r="AC435" i="4"/>
  <c r="AC429" i="4"/>
  <c r="AC424" i="4"/>
  <c r="AC419" i="4"/>
  <c r="AC413" i="4"/>
  <c r="AC408" i="4"/>
  <c r="AC403" i="4"/>
  <c r="AC397" i="4"/>
  <c r="AC392" i="4"/>
  <c r="AC388" i="4"/>
  <c r="AC384" i="4"/>
  <c r="AC380" i="4"/>
  <c r="AC376" i="4"/>
  <c r="AC372" i="4"/>
  <c r="AC368" i="4"/>
  <c r="AC364" i="4"/>
  <c r="AC360" i="4"/>
  <c r="AC356" i="4"/>
  <c r="AC352" i="4"/>
  <c r="AC348" i="4"/>
  <c r="AC344" i="4"/>
  <c r="AC340" i="4"/>
  <c r="AC336" i="4"/>
  <c r="AC332" i="4"/>
  <c r="AC328" i="4"/>
  <c r="AC324" i="4"/>
  <c r="AC320" i="4"/>
  <c r="AC316" i="4"/>
  <c r="AC312" i="4"/>
  <c r="AC308" i="4"/>
  <c r="AC304" i="4"/>
  <c r="AC300" i="4"/>
  <c r="AC296" i="4"/>
  <c r="AC292" i="4"/>
  <c r="AC288" i="4"/>
  <c r="AC284" i="4"/>
  <c r="AC280" i="4"/>
  <c r="AC276" i="4"/>
  <c r="AC272" i="4"/>
  <c r="AC268" i="4"/>
  <c r="AC264" i="4"/>
  <c r="AC260" i="4"/>
  <c r="AC256" i="4"/>
  <c r="AC252" i="4"/>
  <c r="AC248" i="4"/>
  <c r="AC244" i="4"/>
  <c r="AC240" i="4"/>
  <c r="AC236" i="4"/>
  <c r="AC232" i="4"/>
  <c r="AC228" i="4"/>
  <c r="AC224" i="4"/>
  <c r="AC220" i="4"/>
  <c r="AC216" i="4"/>
  <c r="AC212" i="4"/>
  <c r="AC208" i="4"/>
  <c r="AC204" i="4"/>
  <c r="AC200" i="4"/>
  <c r="AC196" i="4"/>
  <c r="AC192" i="4"/>
  <c r="AC188" i="4"/>
  <c r="AC184" i="4"/>
  <c r="AC180" i="4"/>
  <c r="AC176" i="4"/>
  <c r="AC172" i="4"/>
  <c r="AC168" i="4"/>
  <c r="AC164" i="4"/>
  <c r="AC160" i="4"/>
  <c r="AC156" i="4"/>
  <c r="AC152" i="4"/>
  <c r="AC148" i="4"/>
  <c r="AC144" i="4"/>
  <c r="AC140" i="4"/>
  <c r="AC136" i="4"/>
  <c r="AC132" i="4"/>
  <c r="AC128" i="4"/>
  <c r="AC124" i="4"/>
  <c r="AC120" i="4"/>
  <c r="AC116" i="4"/>
  <c r="AC112" i="4"/>
  <c r="AC108" i="4"/>
  <c r="AC104" i="4"/>
  <c r="AC100" i="4"/>
  <c r="AC96" i="4"/>
  <c r="AC92" i="4"/>
  <c r="AC88" i="4"/>
  <c r="AC84" i="4"/>
  <c r="AC80" i="4"/>
  <c r="AC76" i="4"/>
  <c r="AC72" i="4"/>
  <c r="AC68" i="4"/>
  <c r="AC64" i="4"/>
  <c r="AC60" i="4"/>
  <c r="AC56" i="4"/>
  <c r="AC1129" i="4"/>
  <c r="AC1115" i="4"/>
  <c r="AC1100" i="4"/>
  <c r="AC1087" i="4"/>
  <c r="AC1072" i="4"/>
  <c r="AC1057" i="4"/>
  <c r="AC1044" i="4"/>
  <c r="AC1029" i="4"/>
  <c r="AC1015" i="4"/>
  <c r="AC1001" i="4"/>
  <c r="AC987" i="4"/>
  <c r="AC972" i="4"/>
  <c r="AC959" i="4"/>
  <c r="AC944" i="4"/>
  <c r="AC929" i="4"/>
  <c r="AC916" i="4"/>
  <c r="AC901" i="4"/>
  <c r="AC887" i="4"/>
  <c r="AC873" i="4"/>
  <c r="AC859" i="4"/>
  <c r="AC844" i="4"/>
  <c r="AC831" i="4"/>
  <c r="AC816" i="4"/>
  <c r="AC805" i="4"/>
  <c r="AC795" i="4"/>
  <c r="AC784" i="4"/>
  <c r="AC773" i="4"/>
  <c r="AC763" i="4"/>
  <c r="AC752" i="4"/>
  <c r="AC741" i="4"/>
  <c r="AC731" i="4"/>
  <c r="AC720" i="4"/>
  <c r="AC709" i="4"/>
  <c r="AC699" i="4"/>
  <c r="AC688" i="4"/>
  <c r="AC677" i="4"/>
  <c r="AC667" i="4"/>
  <c r="AC656" i="4"/>
  <c r="AC645" i="4"/>
  <c r="AC635" i="4"/>
  <c r="AC628" i="4"/>
  <c r="AC620" i="4"/>
  <c r="AC613" i="4"/>
  <c r="AC607" i="4"/>
  <c r="AC599" i="4"/>
  <c r="AC592" i="4"/>
  <c r="AC585" i="4"/>
  <c r="AC577" i="4"/>
  <c r="AC1131" i="4"/>
  <c r="AC1116" i="4"/>
  <c r="AC1103" i="4"/>
  <c r="AC1088" i="4"/>
  <c r="AC1073" i="4"/>
  <c r="AC1060" i="4"/>
  <c r="AC1045" i="4"/>
  <c r="AC1031" i="4"/>
  <c r="AC1017" i="4"/>
  <c r="AC1003" i="4"/>
  <c r="AC988" i="4"/>
  <c r="AC975" i="4"/>
  <c r="AC960" i="4"/>
  <c r="AC945" i="4"/>
  <c r="AC932" i="4"/>
  <c r="AC917" i="4"/>
  <c r="AC903" i="4"/>
  <c r="AC889" i="4"/>
  <c r="AC875" i="4"/>
  <c r="AC860" i="4"/>
  <c r="AC847" i="4"/>
  <c r="AC832" i="4"/>
  <c r="AC817" i="4"/>
  <c r="AC807" i="4"/>
  <c r="AC796" i="4"/>
  <c r="AC785" i="4"/>
  <c r="AC775" i="4"/>
  <c r="AC764" i="4"/>
  <c r="AC753" i="4"/>
  <c r="AC743" i="4"/>
  <c r="AC732" i="4"/>
  <c r="AC721" i="4"/>
  <c r="AC711" i="4"/>
  <c r="AC700" i="4"/>
  <c r="AC689" i="4"/>
  <c r="AC679" i="4"/>
  <c r="AC668" i="4"/>
  <c r="AC657" i="4"/>
  <c r="AC647" i="4"/>
  <c r="AC636" i="4"/>
  <c r="AC629" i="4"/>
  <c r="AC623" i="4"/>
  <c r="AC615" i="4"/>
  <c r="AC608" i="4"/>
  <c r="AC601" i="4"/>
  <c r="AC593" i="4"/>
  <c r="AC587" i="4"/>
  <c r="AC580" i="4"/>
  <c r="AC572" i="4"/>
  <c r="AC565" i="4"/>
  <c r="AC559" i="4"/>
  <c r="AC551" i="4"/>
  <c r="AC544" i="4"/>
  <c r="AC537" i="4"/>
  <c r="AC529" i="4"/>
  <c r="AC523" i="4"/>
  <c r="AC516" i="4"/>
  <c r="AC508" i="4"/>
  <c r="AC501" i="4"/>
  <c r="AC495" i="4"/>
  <c r="AC487" i="4"/>
  <c r="AC480" i="4"/>
  <c r="AC473" i="4"/>
  <c r="AC465" i="4"/>
  <c r="AC459" i="4"/>
  <c r="AC452" i="4"/>
  <c r="AC444" i="4"/>
  <c r="AC437" i="4"/>
  <c r="AC431" i="4"/>
  <c r="AC423" i="4"/>
  <c r="AC416" i="4"/>
  <c r="AC409" i="4"/>
  <c r="AC401" i="4"/>
  <c r="AC395" i="4"/>
  <c r="AC389" i="4"/>
  <c r="AC383" i="4"/>
  <c r="AC378" i="4"/>
  <c r="AC373" i="4"/>
  <c r="AC367" i="4"/>
  <c r="AC362" i="4"/>
  <c r="AC357" i="4"/>
  <c r="AC351" i="4"/>
  <c r="AC346" i="4"/>
  <c r="AC1124" i="4"/>
  <c r="AC1095" i="4"/>
  <c r="AC1067" i="4"/>
  <c r="AC1039" i="4"/>
  <c r="AC1009" i="4"/>
  <c r="AC981" i="4"/>
  <c r="AC953" i="4"/>
  <c r="AC924" i="4"/>
  <c r="AC896" i="4"/>
  <c r="AC868" i="4"/>
  <c r="AC839" i="4"/>
  <c r="AC812" i="4"/>
  <c r="AC791" i="4"/>
  <c r="AC769" i="4"/>
  <c r="AC748" i="4"/>
  <c r="AC727" i="4"/>
  <c r="AC705" i="4"/>
  <c r="AC684" i="4"/>
  <c r="AC663" i="4"/>
  <c r="AC641" i="4"/>
  <c r="AC625" i="4"/>
  <c r="AC612" i="4"/>
  <c r="AC597" i="4"/>
  <c r="AC583" i="4"/>
  <c r="AC571" i="4"/>
  <c r="AC561" i="4"/>
  <c r="AC553" i="4"/>
  <c r="AC543" i="4"/>
  <c r="AC533" i="4"/>
  <c r="AC524" i="4"/>
  <c r="AC513" i="4"/>
  <c r="AC505" i="4"/>
  <c r="AC496" i="4"/>
  <c r="AC485" i="4"/>
  <c r="AC476" i="4"/>
  <c r="AC468" i="4"/>
  <c r="AC457" i="4"/>
  <c r="AC448" i="4"/>
  <c r="AC439" i="4"/>
  <c r="AC428" i="4"/>
  <c r="AC420" i="4"/>
  <c r="AC411" i="4"/>
  <c r="AC400" i="4"/>
  <c r="AC391" i="4"/>
  <c r="AC385" i="4"/>
  <c r="AC377" i="4"/>
  <c r="AC370" i="4"/>
  <c r="AC363" i="4"/>
  <c r="AC355" i="4"/>
  <c r="AC349" i="4"/>
  <c r="AC342" i="4"/>
  <c r="AC337" i="4"/>
  <c r="AC331" i="4"/>
  <c r="AC326" i="4"/>
  <c r="AC321" i="4"/>
  <c r="AC315" i="4"/>
  <c r="AC310" i="4"/>
  <c r="AC305" i="4"/>
  <c r="AC299" i="4"/>
  <c r="AC294" i="4"/>
  <c r="AC289" i="4"/>
  <c r="AC283" i="4"/>
  <c r="AC278" i="4"/>
  <c r="AC273" i="4"/>
  <c r="AC267" i="4"/>
  <c r="AC262" i="4"/>
  <c r="AC257" i="4"/>
  <c r="AC251" i="4"/>
  <c r="AC246" i="4"/>
  <c r="AC241" i="4"/>
  <c r="AC235" i="4"/>
  <c r="AC230" i="4"/>
  <c r="AC225" i="4"/>
  <c r="AC219" i="4"/>
  <c r="AC214" i="4"/>
  <c r="AC209" i="4"/>
  <c r="AC203" i="4"/>
  <c r="AC198" i="4"/>
  <c r="AC193" i="4"/>
  <c r="AC187" i="4"/>
  <c r="AC182" i="4"/>
  <c r="AC177" i="4"/>
  <c r="AC171" i="4"/>
  <c r="AC166" i="4"/>
  <c r="AC161" i="4"/>
  <c r="AC155" i="4"/>
  <c r="AC150" i="4"/>
  <c r="AC145" i="4"/>
  <c r="AC139" i="4"/>
  <c r="AC134" i="4"/>
  <c r="AC129" i="4"/>
  <c r="AC123" i="4"/>
  <c r="AC118" i="4"/>
  <c r="AC113" i="4"/>
  <c r="AC107" i="4"/>
  <c r="AC102" i="4"/>
  <c r="AC97" i="4"/>
  <c r="AC91" i="4"/>
  <c r="AC86" i="4"/>
  <c r="AC81" i="4"/>
  <c r="AC75" i="4"/>
  <c r="AC70" i="4"/>
  <c r="AC65" i="4"/>
  <c r="AC59" i="4"/>
  <c r="AC54" i="4"/>
  <c r="AC1108" i="4"/>
  <c r="AC1079" i="4"/>
  <c r="AC1051" i="4"/>
  <c r="AC1023" i="4"/>
  <c r="AC993" i="4"/>
  <c r="AC965" i="4"/>
  <c r="AC937" i="4"/>
  <c r="AC908" i="4"/>
  <c r="AC880" i="4"/>
  <c r="AC852" i="4"/>
  <c r="AC823" i="4"/>
  <c r="AC800" i="4"/>
  <c r="AC779" i="4"/>
  <c r="AC757" i="4"/>
  <c r="AC736" i="4"/>
  <c r="AC715" i="4"/>
  <c r="AC693" i="4"/>
  <c r="AC672" i="4"/>
  <c r="AC651" i="4"/>
  <c r="AC631" i="4"/>
  <c r="AC617" i="4"/>
  <c r="AC603" i="4"/>
  <c r="AC588" i="4"/>
  <c r="AC575" i="4"/>
  <c r="AC564" i="4"/>
  <c r="AC555" i="4"/>
  <c r="AC545" i="4"/>
  <c r="AC535" i="4"/>
  <c r="AC527" i="4"/>
  <c r="AC517" i="4"/>
  <c r="AC507" i="4"/>
  <c r="AC497" i="4"/>
  <c r="AC489" i="4"/>
  <c r="AC479" i="4"/>
  <c r="AC469" i="4"/>
  <c r="AC460" i="4"/>
  <c r="AC449" i="4"/>
  <c r="AC441" i="4"/>
  <c r="AC432" i="4"/>
  <c r="AC421" i="4"/>
  <c r="AC412" i="4"/>
  <c r="AC404" i="4"/>
  <c r="AC393" i="4"/>
  <c r="AC386" i="4"/>
  <c r="AC379" i="4"/>
  <c r="AC371" i="4"/>
  <c r="AC365" i="4"/>
  <c r="AC358" i="4"/>
  <c r="AC350" i="4"/>
  <c r="AC343" i="4"/>
  <c r="AC338" i="4"/>
  <c r="AC333" i="4"/>
  <c r="AC327" i="4"/>
  <c r="AC322" i="4"/>
  <c r="AC317" i="4"/>
  <c r="AC311" i="4"/>
  <c r="AC306" i="4"/>
  <c r="AC301" i="4"/>
  <c r="AC295" i="4"/>
  <c r="AC290" i="4"/>
  <c r="AC285" i="4"/>
  <c r="AC279" i="4"/>
  <c r="AC274" i="4"/>
  <c r="AC269" i="4"/>
  <c r="AC263" i="4"/>
  <c r="AC258" i="4"/>
  <c r="AC253" i="4"/>
  <c r="AC247" i="4"/>
  <c r="AC242" i="4"/>
  <c r="AC237" i="4"/>
  <c r="AC231" i="4"/>
  <c r="AC226" i="4"/>
  <c r="AC221" i="4"/>
  <c r="AC215" i="4"/>
  <c r="AC210" i="4"/>
  <c r="AC205" i="4"/>
  <c r="AC199" i="4"/>
  <c r="AC194" i="4"/>
  <c r="AC189" i="4"/>
  <c r="AC183" i="4"/>
  <c r="AC178" i="4"/>
  <c r="AC173" i="4"/>
  <c r="AC167" i="4"/>
  <c r="AC162" i="4"/>
  <c r="AC157" i="4"/>
  <c r="AC151" i="4"/>
  <c r="AC146" i="4"/>
  <c r="AC141" i="4"/>
  <c r="AC135" i="4"/>
  <c r="AC130" i="4"/>
  <c r="AC125" i="4"/>
  <c r="AC119" i="4"/>
  <c r="AC114" i="4"/>
  <c r="AC109" i="4"/>
  <c r="AC103" i="4"/>
  <c r="AC98" i="4"/>
  <c r="AC93" i="4"/>
  <c r="AC87" i="4"/>
  <c r="AC82" i="4"/>
  <c r="AC77" i="4"/>
  <c r="AC71" i="4"/>
  <c r="AC66" i="4"/>
  <c r="AC61" i="4"/>
  <c r="AC55" i="4"/>
  <c r="AC1081" i="4"/>
  <c r="AC1024" i="4"/>
  <c r="AC967" i="4"/>
  <c r="AC911" i="4"/>
  <c r="AC853" i="4"/>
  <c r="AC801" i="4"/>
  <c r="AC759" i="4"/>
  <c r="AC716" i="4"/>
  <c r="AC673" i="4"/>
  <c r="AC633" i="4"/>
  <c r="AC604" i="4"/>
  <c r="AC576" i="4"/>
  <c r="AC556" i="4"/>
  <c r="AC539" i="4"/>
  <c r="AC519" i="4"/>
  <c r="AC500" i="4"/>
  <c r="AC481" i="4"/>
  <c r="AC463" i="4"/>
  <c r="AC443" i="4"/>
  <c r="AC425" i="4"/>
  <c r="AC405" i="4"/>
  <c r="AC387" i="4"/>
  <c r="AC374" i="4"/>
  <c r="AC359" i="4"/>
  <c r="AC345" i="4"/>
  <c r="AC334" i="4"/>
  <c r="AC323" i="4"/>
  <c r="AC313" i="4"/>
  <c r="AC302" i="4"/>
  <c r="AC291" i="4"/>
  <c r="AC281" i="4"/>
  <c r="AC270" i="4"/>
  <c r="AC259" i="4"/>
  <c r="AC249" i="4"/>
  <c r="AC238" i="4"/>
  <c r="AC227" i="4"/>
  <c r="AC217" i="4"/>
  <c r="AC206" i="4"/>
  <c r="AC195" i="4"/>
  <c r="AC185" i="4"/>
  <c r="AC174" i="4"/>
  <c r="AC163" i="4"/>
  <c r="AC153" i="4"/>
  <c r="AC142" i="4"/>
  <c r="AC131" i="4"/>
  <c r="AC121" i="4"/>
  <c r="AC110" i="4"/>
  <c r="AC99" i="4"/>
  <c r="AC89" i="4"/>
  <c r="AC78" i="4"/>
  <c r="AC67" i="4"/>
  <c r="AC57" i="4"/>
  <c r="AC1121" i="4"/>
  <c r="AC1065" i="4"/>
  <c r="AC1008" i="4"/>
  <c r="AC951" i="4"/>
  <c r="AC895" i="4"/>
  <c r="AC837" i="4"/>
  <c r="AC789" i="4"/>
  <c r="AC747" i="4"/>
  <c r="AC704" i="4"/>
  <c r="AC661" i="4"/>
  <c r="AC624" i="4"/>
  <c r="AC596" i="4"/>
  <c r="AC569" i="4"/>
  <c r="AC549" i="4"/>
  <c r="AC532" i="4"/>
  <c r="AC512" i="4"/>
  <c r="AC492" i="4"/>
  <c r="AC475" i="4"/>
  <c r="AC455" i="4"/>
  <c r="AC436" i="4"/>
  <c r="AC417" i="4"/>
  <c r="AC399" i="4"/>
  <c r="AC382" i="4"/>
  <c r="AC369" i="4"/>
  <c r="AC354" i="4"/>
  <c r="AC341" i="4"/>
  <c r="AC330" i="4"/>
  <c r="AC319" i="4"/>
  <c r="AC309" i="4"/>
  <c r="AC298" i="4"/>
  <c r="AC287" i="4"/>
  <c r="AC277" i="4"/>
  <c r="AC266" i="4"/>
  <c r="AC255" i="4"/>
  <c r="AC245" i="4"/>
  <c r="AC234" i="4"/>
  <c r="AC223" i="4"/>
  <c r="AC213" i="4"/>
  <c r="AC202" i="4"/>
  <c r="AC191" i="4"/>
  <c r="AC181" i="4"/>
  <c r="AC170" i="4"/>
  <c r="AC159" i="4"/>
  <c r="AC149" i="4"/>
  <c r="AC138" i="4"/>
  <c r="AC127" i="4"/>
  <c r="AC117" i="4"/>
  <c r="AC106" i="4"/>
  <c r="AC95" i="4"/>
  <c r="AC85" i="4"/>
  <c r="AC74" i="4"/>
  <c r="AC63" i="4"/>
  <c r="AC1109" i="4"/>
  <c r="AC1052" i="4"/>
  <c r="AC996" i="4"/>
  <c r="AC939" i="4"/>
  <c r="AC881" i="4"/>
  <c r="AC825" i="4"/>
  <c r="AC780" i="4"/>
  <c r="AC737" i="4"/>
  <c r="AC695" i="4"/>
  <c r="AC652" i="4"/>
  <c r="AC619" i="4"/>
  <c r="AC591" i="4"/>
  <c r="AC567" i="4"/>
  <c r="AC548" i="4"/>
  <c r="AC528" i="4"/>
  <c r="AC511" i="4"/>
  <c r="AC491" i="4"/>
  <c r="AC471" i="4"/>
  <c r="AC453" i="4"/>
  <c r="AC433" i="4"/>
  <c r="AC415" i="4"/>
  <c r="AC396" i="4"/>
  <c r="AC381" i="4"/>
  <c r="AC366" i="4"/>
  <c r="AC353" i="4"/>
  <c r="AC339" i="4"/>
  <c r="AC329" i="4"/>
  <c r="AC318" i="4"/>
  <c r="AC307" i="4"/>
  <c r="AC297" i="4"/>
  <c r="AC286" i="4"/>
  <c r="AC275" i="4"/>
  <c r="AC265" i="4"/>
  <c r="AC254" i="4"/>
  <c r="AC243" i="4"/>
  <c r="AC233" i="4"/>
  <c r="AC222" i="4"/>
  <c r="AC211" i="4"/>
  <c r="AC201" i="4"/>
  <c r="AC190" i="4"/>
  <c r="AC179" i="4"/>
  <c r="AC169" i="4"/>
  <c r="AC158" i="4"/>
  <c r="AC147" i="4"/>
  <c r="AC137" i="4"/>
  <c r="AC126" i="4"/>
  <c r="AC115" i="4"/>
  <c r="AC105" i="4"/>
  <c r="AC94" i="4"/>
  <c r="AC83" i="4"/>
  <c r="AC73" i="4"/>
  <c r="AC62" i="4"/>
  <c r="AC1093" i="4"/>
  <c r="AC1036" i="4"/>
  <c r="AC980" i="4"/>
  <c r="AC923" i="4"/>
  <c r="AC865" i="4"/>
  <c r="AC811" i="4"/>
  <c r="AC768" i="4"/>
  <c r="AC725" i="4"/>
  <c r="AC683" i="4"/>
  <c r="AC640" i="4"/>
  <c r="AC609" i="4"/>
  <c r="AC581" i="4"/>
  <c r="AC560" i="4"/>
  <c r="AC540" i="4"/>
  <c r="AC521" i="4"/>
  <c r="AC503" i="4"/>
  <c r="AC484" i="4"/>
  <c r="AC464" i="4"/>
  <c r="AC447" i="4"/>
  <c r="AC427" i="4"/>
  <c r="AC407" i="4"/>
  <c r="AC390" i="4"/>
  <c r="AC375" i="4"/>
  <c r="AC361" i="4"/>
  <c r="AC347" i="4"/>
  <c r="AC335" i="4"/>
  <c r="AC325" i="4"/>
  <c r="AC314" i="4"/>
  <c r="AC303" i="4"/>
  <c r="AC293" i="4"/>
  <c r="AC282" i="4"/>
  <c r="AC271" i="4"/>
  <c r="AC261" i="4"/>
  <c r="AC250" i="4"/>
  <c r="AC239" i="4"/>
  <c r="AC229" i="4"/>
  <c r="AC218" i="4"/>
  <c r="AC207" i="4"/>
  <c r="AC197" i="4"/>
  <c r="AC186" i="4"/>
  <c r="AC175" i="4"/>
  <c r="AC165" i="4"/>
  <c r="AC154" i="4"/>
  <c r="AC143" i="4"/>
  <c r="AC133" i="4"/>
  <c r="AC122" i="4"/>
  <c r="AC111" i="4"/>
  <c r="AC101" i="4"/>
  <c r="AC90" i="4"/>
  <c r="AC79" i="4"/>
  <c r="AC69" i="4"/>
  <c r="AC58" i="4"/>
  <c r="D162" i="7"/>
  <c r="AH162" i="7" s="1"/>
  <c r="I232" i="6"/>
  <c r="I236" i="6"/>
  <c r="I240" i="6"/>
  <c r="I244" i="6"/>
  <c r="I248" i="6"/>
  <c r="I245" i="6"/>
  <c r="I247" i="6"/>
  <c r="I250" i="6"/>
  <c r="I234" i="6"/>
  <c r="I241" i="6"/>
  <c r="I243" i="6"/>
  <c r="I246" i="6"/>
  <c r="I237" i="6"/>
  <c r="I239" i="6"/>
  <c r="I242" i="6"/>
  <c r="I249" i="6"/>
  <c r="I233" i="6"/>
  <c r="I235" i="6"/>
  <c r="I238" i="6"/>
  <c r="AB162" i="7"/>
  <c r="I214" i="6"/>
  <c r="I202" i="6"/>
  <c r="I190" i="6"/>
  <c r="I182" i="6"/>
  <c r="I220" i="6"/>
  <c r="I218" i="6"/>
  <c r="I194" i="6"/>
  <c r="I198" i="6"/>
  <c r="I206" i="6"/>
  <c r="I181" i="6"/>
  <c r="I186" i="6"/>
  <c r="I189" i="6"/>
  <c r="I193" i="6"/>
  <c r="I197" i="6"/>
  <c r="I201" i="6"/>
  <c r="I205" i="6"/>
  <c r="I209" i="6"/>
  <c r="I213" i="6"/>
  <c r="I217" i="6"/>
  <c r="I221" i="6"/>
  <c r="I180" i="6"/>
  <c r="I183" i="6"/>
  <c r="I188" i="6"/>
  <c r="I192" i="6"/>
  <c r="I196" i="6"/>
  <c r="I200" i="6"/>
  <c r="I204" i="6"/>
  <c r="I208" i="6"/>
  <c r="I212" i="6"/>
  <c r="I216" i="6"/>
  <c r="I184" i="6"/>
  <c r="I187" i="6"/>
  <c r="I191" i="6"/>
  <c r="I195" i="6"/>
  <c r="I199" i="6"/>
  <c r="I203" i="6"/>
  <c r="I207" i="6"/>
  <c r="I210" i="6"/>
  <c r="I215" i="6"/>
  <c r="I219" i="6"/>
  <c r="I211" i="6"/>
  <c r="I185" i="6"/>
  <c r="I222" i="6"/>
  <c r="I10" i="6"/>
  <c r="I14" i="6"/>
  <c r="I18" i="6"/>
  <c r="I22" i="6"/>
  <c r="I26" i="6"/>
  <c r="I30" i="6"/>
  <c r="I34" i="6"/>
  <c r="I38" i="6"/>
  <c r="I42" i="6"/>
  <c r="I46" i="6"/>
  <c r="I50" i="6"/>
  <c r="I54" i="6"/>
  <c r="I58" i="6"/>
  <c r="I62" i="6"/>
  <c r="I66" i="6"/>
  <c r="I70" i="6"/>
  <c r="I5" i="6"/>
  <c r="I9" i="6"/>
  <c r="I74" i="6"/>
  <c r="I78" i="6"/>
  <c r="I82" i="6"/>
  <c r="I86" i="6"/>
  <c r="I90" i="6"/>
  <c r="I94" i="6"/>
  <c r="I98" i="6"/>
  <c r="I102" i="6"/>
  <c r="I106" i="6"/>
  <c r="I110" i="6"/>
  <c r="I114" i="6"/>
  <c r="I122" i="6"/>
  <c r="I126" i="6"/>
  <c r="I130" i="6"/>
  <c r="I134" i="6"/>
  <c r="I138" i="6"/>
  <c r="I142" i="6"/>
  <c r="I146" i="6"/>
  <c r="I150" i="6"/>
  <c r="I154" i="6"/>
  <c r="I158" i="6"/>
  <c r="I162" i="6"/>
  <c r="I166" i="6"/>
  <c r="I169" i="6"/>
  <c r="I173" i="6"/>
  <c r="I178" i="6"/>
  <c r="I11" i="6"/>
  <c r="I15" i="6"/>
  <c r="I19" i="6"/>
  <c r="I23" i="6"/>
  <c r="I27" i="6"/>
  <c r="I31" i="6"/>
  <c r="I35" i="6"/>
  <c r="I39" i="6"/>
  <c r="I43" i="6"/>
  <c r="I47" i="6"/>
  <c r="I51" i="6"/>
  <c r="I55" i="6"/>
  <c r="I59" i="6"/>
  <c r="I63" i="6"/>
  <c r="I67" i="6"/>
  <c r="I2" i="6"/>
  <c r="I6" i="6"/>
  <c r="I71" i="6"/>
  <c r="I75" i="6"/>
  <c r="I79" i="6"/>
  <c r="I83" i="6"/>
  <c r="I87" i="6"/>
  <c r="I91" i="6"/>
  <c r="I95" i="6"/>
  <c r="I99" i="6"/>
  <c r="I103" i="6"/>
  <c r="I107" i="6"/>
  <c r="I111" i="6"/>
  <c r="I115" i="6"/>
  <c r="I119" i="6"/>
  <c r="I123" i="6"/>
  <c r="I127" i="6"/>
  <c r="I131" i="6"/>
  <c r="I135" i="6"/>
  <c r="I139" i="6"/>
  <c r="I143" i="6"/>
  <c r="I147" i="6"/>
  <c r="I151" i="6"/>
  <c r="I155" i="6"/>
  <c r="I159" i="6"/>
  <c r="I12" i="6"/>
  <c r="I16" i="6"/>
  <c r="I20" i="6"/>
  <c r="I24" i="6"/>
  <c r="I28" i="6"/>
  <c r="I32" i="6"/>
  <c r="I36" i="6"/>
  <c r="I40" i="6"/>
  <c r="I44" i="6"/>
  <c r="I48" i="6"/>
  <c r="I52" i="6"/>
  <c r="I56" i="6"/>
  <c r="I60" i="6"/>
  <c r="I64" i="6"/>
  <c r="I68" i="6"/>
  <c r="I3" i="6"/>
  <c r="I7" i="6"/>
  <c r="I72" i="6"/>
  <c r="I76" i="6"/>
  <c r="I80" i="6"/>
  <c r="I84" i="6"/>
  <c r="I88" i="6"/>
  <c r="I92" i="6"/>
  <c r="I96" i="6"/>
  <c r="I100" i="6"/>
  <c r="I104" i="6"/>
  <c r="I108" i="6"/>
  <c r="I112" i="6"/>
  <c r="I116" i="6"/>
  <c r="I120" i="6"/>
  <c r="I124" i="6"/>
  <c r="I128" i="6"/>
  <c r="I132" i="6"/>
  <c r="I136" i="6"/>
  <c r="I140" i="6"/>
  <c r="I144" i="6"/>
  <c r="I148" i="6"/>
  <c r="I152" i="6"/>
  <c r="I156" i="6"/>
  <c r="I160" i="6"/>
  <c r="I164" i="6"/>
  <c r="I168" i="6"/>
  <c r="I171" i="6"/>
  <c r="I175" i="6"/>
  <c r="I179" i="6"/>
  <c r="I13" i="6"/>
  <c r="I17" i="6"/>
  <c r="I21" i="6"/>
  <c r="I25" i="6"/>
  <c r="I29" i="6"/>
  <c r="I33" i="6"/>
  <c r="I37" i="6"/>
  <c r="I41" i="6"/>
  <c r="I45" i="6"/>
  <c r="I49" i="6"/>
  <c r="I53" i="6"/>
  <c r="I57" i="6"/>
  <c r="I61" i="6"/>
  <c r="I65" i="6"/>
  <c r="I69" i="6"/>
  <c r="I4" i="6"/>
  <c r="I8" i="6"/>
  <c r="I73" i="6"/>
  <c r="I77" i="6"/>
  <c r="I81" i="6"/>
  <c r="I85" i="6"/>
  <c r="I89" i="6"/>
  <c r="I93" i="6"/>
  <c r="I97" i="6"/>
  <c r="I101" i="6"/>
  <c r="I105" i="6"/>
  <c r="I109" i="6"/>
  <c r="I113" i="6"/>
  <c r="I117" i="6"/>
  <c r="I121" i="6"/>
  <c r="I172" i="6"/>
  <c r="I165" i="6"/>
  <c r="I153" i="6"/>
  <c r="I137" i="6"/>
  <c r="I176" i="6"/>
  <c r="I170" i="6"/>
  <c r="I163" i="6"/>
  <c r="I149" i="6"/>
  <c r="I133" i="6"/>
  <c r="I174" i="6"/>
  <c r="I223" i="6"/>
  <c r="I161" i="6"/>
  <c r="I145" i="6"/>
  <c r="I129" i="6"/>
  <c r="I177" i="6"/>
  <c r="I167" i="6"/>
  <c r="I157" i="6"/>
  <c r="I141" i="6"/>
  <c r="I125" i="6"/>
  <c r="AA173" i="7" l="1"/>
  <c r="Y173" i="7" s="1"/>
  <c r="AC24" i="4"/>
  <c r="AC16" i="4"/>
  <c r="AA183" i="7"/>
  <c r="Y183" i="7" s="1"/>
  <c r="AC29" i="4"/>
  <c r="AC36" i="4"/>
  <c r="AA171" i="7"/>
  <c r="Y171" i="7" s="1"/>
  <c r="AA166" i="7"/>
  <c r="Y166" i="7" s="1"/>
  <c r="AA170" i="7"/>
  <c r="Y170" i="7" s="1"/>
  <c r="AC6" i="4"/>
  <c r="AA175" i="7"/>
  <c r="Y175" i="7" s="1"/>
  <c r="AA167" i="7"/>
  <c r="Y167" i="7" s="1"/>
  <c r="AC10" i="4"/>
  <c r="AC4" i="4"/>
  <c r="AA182" i="7"/>
  <c r="Y182" i="7" s="1"/>
  <c r="AC52" i="4"/>
  <c r="AC47" i="4"/>
  <c r="AA172" i="7"/>
  <c r="Y172" i="7" s="1"/>
  <c r="AA164" i="7"/>
  <c r="Y164" i="7" s="1"/>
  <c r="AA168" i="7"/>
  <c r="Y168" i="7" s="1"/>
  <c r="AA165" i="7"/>
  <c r="Y165" i="7" s="1"/>
  <c r="AA178" i="7"/>
  <c r="Y178" i="7" s="1"/>
  <c r="AC27" i="4"/>
  <c r="AC20" i="4"/>
  <c r="AA181" i="7"/>
  <c r="Y181" i="7" s="1"/>
  <c r="AC39" i="4"/>
  <c r="AC33" i="4"/>
  <c r="AA169" i="7"/>
  <c r="Y169" i="7" s="1"/>
  <c r="AA177" i="7"/>
  <c r="Y177" i="7" s="1"/>
  <c r="AA179" i="7"/>
  <c r="Y179" i="7" s="1"/>
  <c r="AA176" i="7"/>
  <c r="Y176" i="7" s="1"/>
  <c r="AA180" i="7"/>
  <c r="Y180" i="7" s="1"/>
  <c r="AA174" i="7"/>
  <c r="Y174" i="7" s="1"/>
  <c r="AC12" i="4"/>
  <c r="AC8" i="4"/>
  <c r="AA184" i="7"/>
  <c r="Y184" i="7" s="1"/>
  <c r="I197" i="3" s="1"/>
  <c r="AC42" i="4"/>
  <c r="AC48" i="4"/>
  <c r="AC31" i="4"/>
  <c r="AC37" i="4"/>
  <c r="AC35" i="4"/>
  <c r="AC30" i="4"/>
  <c r="AC43" i="4"/>
  <c r="AC53" i="4"/>
  <c r="AC49" i="4"/>
  <c r="AC45" i="4"/>
  <c r="AC44" i="4"/>
  <c r="AC51" i="4"/>
  <c r="AC46" i="4"/>
  <c r="AC2" i="4"/>
  <c r="AC34" i="4"/>
  <c r="AC38" i="4"/>
  <c r="AC40" i="4"/>
  <c r="AC41" i="4"/>
  <c r="AC32" i="4"/>
  <c r="AD31" i="4" s="1"/>
  <c r="Y31" i="4" s="1"/>
  <c r="AC50" i="4"/>
  <c r="AC18" i="4"/>
  <c r="AC15" i="4"/>
  <c r="AC22" i="4"/>
  <c r="AC23" i="4"/>
  <c r="AC21" i="4"/>
  <c r="J187" i="3"/>
  <c r="AC17" i="4"/>
  <c r="AC9" i="4"/>
  <c r="AC25" i="4"/>
  <c r="AC7" i="4"/>
  <c r="AD6" i="4" s="1"/>
  <c r="Y6" i="4" s="1"/>
  <c r="AC14" i="4"/>
  <c r="AC13" i="4"/>
  <c r="AC26" i="4"/>
  <c r="AC11" i="4"/>
  <c r="AD10" i="4" s="1"/>
  <c r="Y10" i="4" s="1"/>
  <c r="AC28" i="4"/>
  <c r="AC19" i="4"/>
  <c r="AC3" i="4"/>
  <c r="AC5" i="4"/>
  <c r="AD5" i="4" s="1"/>
  <c r="Y5" i="4" s="1"/>
  <c r="I180" i="3" s="1"/>
  <c r="U162" i="2"/>
  <c r="F162" i="2"/>
  <c r="I189" i="3" l="1"/>
  <c r="I177" i="3"/>
  <c r="I187" i="3"/>
  <c r="I176" i="3"/>
  <c r="I181" i="3"/>
  <c r="I175" i="3"/>
  <c r="I174" i="3"/>
  <c r="I196" i="3"/>
  <c r="I165" i="3"/>
  <c r="I188" i="3"/>
  <c r="I183" i="3"/>
  <c r="I185" i="3"/>
  <c r="I186" i="3"/>
  <c r="I194" i="3"/>
  <c r="I173" i="3"/>
  <c r="I172" i="3"/>
  <c r="I195" i="3"/>
  <c r="I184" i="3"/>
  <c r="I178" i="3"/>
  <c r="I179" i="3"/>
  <c r="I182" i="3"/>
  <c r="AD29" i="4"/>
  <c r="Y29" i="4" s="1"/>
  <c r="I198" i="3" s="1"/>
  <c r="AD34" i="4"/>
  <c r="Y34" i="4" s="1"/>
  <c r="AD2" i="4"/>
  <c r="Y2" i="4" s="1"/>
  <c r="AD28" i="4"/>
  <c r="Y28" i="4" s="1"/>
  <c r="AD32" i="4"/>
  <c r="Y32" i="4" s="1"/>
  <c r="I199" i="3" s="1"/>
  <c r="AD33" i="4"/>
  <c r="Y33" i="4" s="1"/>
  <c r="AD30" i="4"/>
  <c r="Y30" i="4" s="1"/>
  <c r="AD16" i="4"/>
  <c r="Y16" i="4" s="1"/>
  <c r="AD18" i="4"/>
  <c r="Y18" i="4" s="1"/>
  <c r="AD12" i="4"/>
  <c r="Y12" i="4" s="1"/>
  <c r="AD9" i="4"/>
  <c r="Y9" i="4" s="1"/>
  <c r="AD8" i="4"/>
  <c r="Y8" i="4" s="1"/>
  <c r="AD20" i="4"/>
  <c r="Y20" i="4" s="1"/>
  <c r="AD15" i="4"/>
  <c r="Y15" i="4" s="1"/>
  <c r="AD7" i="4"/>
  <c r="Y7" i="4" s="1"/>
  <c r="AD11" i="4"/>
  <c r="Y11" i="4" s="1"/>
  <c r="AD25" i="4"/>
  <c r="Y25" i="4" s="1"/>
  <c r="AD14" i="4"/>
  <c r="Y14" i="4" s="1"/>
  <c r="AD23" i="4"/>
  <c r="Y23" i="4" s="1"/>
  <c r="J189" i="3"/>
  <c r="J188" i="3"/>
  <c r="AD17" i="4"/>
  <c r="Y17" i="4" s="1"/>
  <c r="AD13" i="4"/>
  <c r="Y13" i="4" s="1"/>
  <c r="AD22" i="4"/>
  <c r="Y22" i="4" s="1"/>
  <c r="AD19" i="4"/>
  <c r="Y19" i="4" s="1"/>
  <c r="AD21" i="4"/>
  <c r="Y21" i="4" s="1"/>
  <c r="AD26" i="4"/>
  <c r="Y26" i="4" s="1"/>
  <c r="AD24" i="4"/>
  <c r="Y24" i="4" s="1"/>
  <c r="AD27" i="4"/>
  <c r="Y27" i="4" s="1"/>
  <c r="AD4" i="4"/>
  <c r="Y4" i="4" s="1"/>
  <c r="AD3" i="4"/>
  <c r="Y3" i="4" s="1"/>
  <c r="T162" i="2"/>
  <c r="AF162" i="2" s="1"/>
  <c r="J2" i="3"/>
  <c r="M154" i="5"/>
  <c r="P154" i="5" s="1"/>
  <c r="M153" i="5"/>
  <c r="P153" i="5" s="1"/>
  <c r="M152" i="5"/>
  <c r="P152" i="5" s="1"/>
  <c r="M151" i="5"/>
  <c r="P151" i="5" s="1"/>
  <c r="M150" i="5"/>
  <c r="P150" i="5" s="1"/>
  <c r="M149" i="5"/>
  <c r="P149" i="5" s="1"/>
  <c r="M148" i="5"/>
  <c r="P148" i="5" s="1"/>
  <c r="M147" i="5"/>
  <c r="P147" i="5" s="1"/>
  <c r="M146" i="5"/>
  <c r="P146" i="5" s="1"/>
  <c r="M145" i="5"/>
  <c r="P145" i="5" s="1"/>
  <c r="M144" i="5"/>
  <c r="P144" i="5" s="1"/>
  <c r="M143" i="5"/>
  <c r="P143" i="5" s="1"/>
  <c r="M142" i="5"/>
  <c r="P142" i="5" s="1"/>
  <c r="M141" i="5"/>
  <c r="P141" i="5" s="1"/>
  <c r="M140" i="5"/>
  <c r="P140" i="5" s="1"/>
  <c r="M139" i="5"/>
  <c r="P139" i="5" s="1"/>
  <c r="M138" i="5"/>
  <c r="P138" i="5" s="1"/>
  <c r="M137" i="5"/>
  <c r="P137" i="5" s="1"/>
  <c r="M136" i="5"/>
  <c r="P136" i="5" s="1"/>
  <c r="M135" i="5"/>
  <c r="P135" i="5" s="1"/>
  <c r="M134" i="5"/>
  <c r="P134" i="5" s="1"/>
  <c r="M133" i="5"/>
  <c r="P133" i="5" s="1"/>
  <c r="M132" i="5"/>
  <c r="P132" i="5" s="1"/>
  <c r="M131" i="5"/>
  <c r="P131" i="5" s="1"/>
  <c r="M130" i="5"/>
  <c r="P130" i="5" s="1"/>
  <c r="M129" i="5"/>
  <c r="P129" i="5" s="1"/>
  <c r="M128" i="5"/>
  <c r="P128" i="5" s="1"/>
  <c r="M127" i="5"/>
  <c r="P127" i="5" s="1"/>
  <c r="M126" i="5"/>
  <c r="P126" i="5" s="1"/>
  <c r="M125" i="5"/>
  <c r="P125" i="5" s="1"/>
  <c r="M124" i="5"/>
  <c r="P124" i="5" s="1"/>
  <c r="M123" i="5"/>
  <c r="P123" i="5" s="1"/>
  <c r="M122" i="5"/>
  <c r="P122" i="5" s="1"/>
  <c r="M121" i="5"/>
  <c r="P121" i="5" s="1"/>
  <c r="M120" i="5"/>
  <c r="P120" i="5" s="1"/>
  <c r="M119" i="5"/>
  <c r="P119" i="5" s="1"/>
  <c r="M118" i="5"/>
  <c r="P118" i="5" s="1"/>
  <c r="M117" i="5"/>
  <c r="P117" i="5" s="1"/>
  <c r="M116" i="5"/>
  <c r="P116" i="5" s="1"/>
  <c r="M115" i="5"/>
  <c r="P115" i="5" s="1"/>
  <c r="M114" i="5"/>
  <c r="P114" i="5" s="1"/>
  <c r="M113" i="5"/>
  <c r="P113" i="5" s="1"/>
  <c r="M112" i="5"/>
  <c r="P112" i="5" s="1"/>
  <c r="M111" i="5"/>
  <c r="P111" i="5" s="1"/>
  <c r="M110" i="5"/>
  <c r="P110" i="5" s="1"/>
  <c r="M109" i="5"/>
  <c r="P109" i="5" s="1"/>
  <c r="M108" i="5"/>
  <c r="P108" i="5" s="1"/>
  <c r="M107" i="5"/>
  <c r="P107" i="5" s="1"/>
  <c r="M106" i="5"/>
  <c r="P106" i="5" s="1"/>
  <c r="M105" i="5"/>
  <c r="P105" i="5" s="1"/>
  <c r="M104" i="5"/>
  <c r="P104" i="5" s="1"/>
  <c r="M103" i="5"/>
  <c r="P103" i="5" s="1"/>
  <c r="M102" i="5"/>
  <c r="P102" i="5" s="1"/>
  <c r="M101" i="5"/>
  <c r="P101" i="5" s="1"/>
  <c r="M100" i="5"/>
  <c r="P100" i="5" s="1"/>
  <c r="M99" i="5"/>
  <c r="P99" i="5" s="1"/>
  <c r="M98" i="5"/>
  <c r="P98" i="5" s="1"/>
  <c r="M97" i="5"/>
  <c r="P97" i="5" s="1"/>
  <c r="M96" i="5"/>
  <c r="P96" i="5" s="1"/>
  <c r="M95" i="5"/>
  <c r="P95" i="5" s="1"/>
  <c r="M94" i="5"/>
  <c r="P94" i="5" s="1"/>
  <c r="M93" i="5"/>
  <c r="P93" i="5" s="1"/>
  <c r="M92" i="5"/>
  <c r="P92" i="5" s="1"/>
  <c r="M91" i="5"/>
  <c r="P91" i="5" s="1"/>
  <c r="M90" i="5"/>
  <c r="P90" i="5" s="1"/>
  <c r="M89" i="5"/>
  <c r="P89" i="5" s="1"/>
  <c r="M88" i="5"/>
  <c r="P88" i="5" s="1"/>
  <c r="M87" i="5"/>
  <c r="P87" i="5" s="1"/>
  <c r="M86" i="5"/>
  <c r="P86" i="5" s="1"/>
  <c r="M85" i="5"/>
  <c r="P85" i="5" s="1"/>
  <c r="M84" i="5"/>
  <c r="P84" i="5" s="1"/>
  <c r="M83" i="5"/>
  <c r="P83" i="5" s="1"/>
  <c r="M82" i="5"/>
  <c r="P82" i="5" s="1"/>
  <c r="M81" i="5"/>
  <c r="P81" i="5" s="1"/>
  <c r="M80" i="5"/>
  <c r="P80" i="5" s="1"/>
  <c r="M79" i="5"/>
  <c r="P79" i="5" s="1"/>
  <c r="M78" i="5"/>
  <c r="P78" i="5" s="1"/>
  <c r="M77" i="5"/>
  <c r="P77" i="5" s="1"/>
  <c r="M76" i="5"/>
  <c r="P76" i="5" s="1"/>
  <c r="M75" i="5"/>
  <c r="P75" i="5" s="1"/>
  <c r="M74" i="5"/>
  <c r="P74" i="5" s="1"/>
  <c r="M73" i="5"/>
  <c r="P73" i="5" s="1"/>
  <c r="M72" i="5"/>
  <c r="P72" i="5" s="1"/>
  <c r="M71" i="5"/>
  <c r="P71" i="5" s="1"/>
  <c r="M70" i="5"/>
  <c r="P70" i="5" s="1"/>
  <c r="M69" i="5"/>
  <c r="P69" i="5" s="1"/>
  <c r="M68" i="5"/>
  <c r="P68" i="5" s="1"/>
  <c r="M67" i="5"/>
  <c r="P67" i="5" s="1"/>
  <c r="M66" i="5"/>
  <c r="P66" i="5" s="1"/>
  <c r="M65" i="5"/>
  <c r="P65" i="5" s="1"/>
  <c r="M64" i="5"/>
  <c r="P64" i="5" s="1"/>
  <c r="M63" i="5"/>
  <c r="P63" i="5" s="1"/>
  <c r="M62" i="5"/>
  <c r="P62" i="5" s="1"/>
  <c r="M61" i="5"/>
  <c r="P61" i="5" s="1"/>
  <c r="M60" i="5"/>
  <c r="P60" i="5" s="1"/>
  <c r="M59" i="5"/>
  <c r="P59" i="5" s="1"/>
  <c r="M58" i="5"/>
  <c r="P58" i="5" s="1"/>
  <c r="M57" i="5"/>
  <c r="P57" i="5" s="1"/>
  <c r="M56" i="5"/>
  <c r="P56" i="5" s="1"/>
  <c r="M55" i="5"/>
  <c r="P55" i="5" s="1"/>
  <c r="M54" i="5"/>
  <c r="P54" i="5" s="1"/>
  <c r="M53" i="5"/>
  <c r="P53" i="5" s="1"/>
  <c r="M52" i="5"/>
  <c r="P52" i="5" s="1"/>
  <c r="M51" i="5"/>
  <c r="P51" i="5" s="1"/>
  <c r="M50" i="5"/>
  <c r="P50" i="5" s="1"/>
  <c r="M49" i="5"/>
  <c r="P49" i="5" s="1"/>
  <c r="M48" i="5"/>
  <c r="P48" i="5" s="1"/>
  <c r="M47" i="5"/>
  <c r="P47" i="5" s="1"/>
  <c r="M46" i="5"/>
  <c r="P46" i="5" s="1"/>
  <c r="M45" i="5"/>
  <c r="P45" i="5" s="1"/>
  <c r="M44" i="5"/>
  <c r="P44" i="5" s="1"/>
  <c r="M43" i="5"/>
  <c r="P43" i="5" s="1"/>
  <c r="M42" i="5"/>
  <c r="P42" i="5" s="1"/>
  <c r="M41" i="5"/>
  <c r="P41" i="5" s="1"/>
  <c r="M40" i="5"/>
  <c r="P40" i="5" s="1"/>
  <c r="M39" i="5"/>
  <c r="P39" i="5" s="1"/>
  <c r="M38" i="5"/>
  <c r="P38" i="5" s="1"/>
  <c r="M37" i="5"/>
  <c r="P37" i="5" s="1"/>
  <c r="M36" i="5"/>
  <c r="P36" i="5" s="1"/>
  <c r="M35" i="5"/>
  <c r="P35" i="5" s="1"/>
  <c r="M34" i="5"/>
  <c r="P34" i="5" s="1"/>
  <c r="M33" i="5"/>
  <c r="P33" i="5" s="1"/>
  <c r="M32" i="5"/>
  <c r="P32" i="5" s="1"/>
  <c r="M31" i="5"/>
  <c r="P31" i="5" s="1"/>
  <c r="M30" i="5"/>
  <c r="P30" i="5" s="1"/>
  <c r="M29" i="5"/>
  <c r="P29" i="5" s="1"/>
  <c r="M28" i="5"/>
  <c r="P28" i="5" s="1"/>
  <c r="M27" i="5"/>
  <c r="P27" i="5" s="1"/>
  <c r="M26" i="5"/>
  <c r="P26" i="5" s="1"/>
  <c r="M25" i="5"/>
  <c r="P25" i="5" s="1"/>
  <c r="M24" i="5"/>
  <c r="P24" i="5" s="1"/>
  <c r="M23" i="5"/>
  <c r="P23" i="5" s="1"/>
  <c r="M22" i="5"/>
  <c r="P22" i="5" s="1"/>
  <c r="M21" i="5"/>
  <c r="P21" i="5" s="1"/>
  <c r="M20" i="5"/>
  <c r="P20" i="5" s="1"/>
  <c r="M19" i="5"/>
  <c r="P19" i="5" s="1"/>
  <c r="M18" i="5"/>
  <c r="P18" i="5" s="1"/>
  <c r="M17" i="5"/>
  <c r="P17" i="5" s="1"/>
  <c r="M16" i="5"/>
  <c r="P16" i="5" s="1"/>
  <c r="M15" i="5"/>
  <c r="P15" i="5" s="1"/>
  <c r="M14" i="5"/>
  <c r="P14" i="5" s="1"/>
  <c r="M13" i="5"/>
  <c r="P13" i="5" s="1"/>
  <c r="M12" i="5"/>
  <c r="P12" i="5" s="1"/>
  <c r="M11" i="5"/>
  <c r="P11" i="5" s="1"/>
  <c r="M10" i="5"/>
  <c r="P10" i="5" s="1"/>
  <c r="M9" i="5"/>
  <c r="P9" i="5" s="1"/>
  <c r="M8" i="5"/>
  <c r="P8" i="5" s="1"/>
  <c r="M7" i="5"/>
  <c r="P7" i="5" s="1"/>
  <c r="M6" i="5"/>
  <c r="P6" i="5" s="1"/>
  <c r="M5" i="5"/>
  <c r="P5" i="5" s="1"/>
  <c r="M4" i="5"/>
  <c r="P4" i="5" s="1"/>
  <c r="M3" i="5"/>
  <c r="P3" i="5" s="1"/>
  <c r="M2" i="5"/>
  <c r="P2" i="5" s="1"/>
  <c r="M156" i="5"/>
  <c r="P156" i="5" s="1"/>
  <c r="M157" i="5"/>
  <c r="P157" i="5" s="1"/>
  <c r="M158" i="5"/>
  <c r="P158" i="5" s="1"/>
  <c r="M159" i="5"/>
  <c r="P159" i="5" s="1"/>
  <c r="M160" i="5"/>
  <c r="P160" i="5" s="1"/>
  <c r="M161" i="5"/>
  <c r="P161" i="5" s="1"/>
  <c r="M155" i="5"/>
  <c r="P155" i="5" s="1"/>
  <c r="J10" i="6"/>
  <c r="J11" i="6"/>
  <c r="K11" i="6"/>
  <c r="J12" i="6"/>
  <c r="K12" i="6"/>
  <c r="J13" i="6"/>
  <c r="K13" i="6"/>
  <c r="J14" i="6"/>
  <c r="K14" i="6"/>
  <c r="J15" i="6"/>
  <c r="K15" i="6"/>
  <c r="J16" i="6"/>
  <c r="K16" i="6"/>
  <c r="J17" i="6"/>
  <c r="K17" i="6"/>
  <c r="J18" i="6"/>
  <c r="K18" i="6"/>
  <c r="J19" i="6"/>
  <c r="K19" i="6"/>
  <c r="J20" i="6"/>
  <c r="K20" i="6"/>
  <c r="J21" i="6"/>
  <c r="K21" i="6"/>
  <c r="J22" i="6"/>
  <c r="K22" i="6"/>
  <c r="J23" i="6"/>
  <c r="K23" i="6"/>
  <c r="J24" i="6"/>
  <c r="K24" i="6"/>
  <c r="J25" i="6"/>
  <c r="K25" i="6"/>
  <c r="J26" i="6"/>
  <c r="K26" i="6"/>
  <c r="J27" i="6"/>
  <c r="K27" i="6"/>
  <c r="J28" i="6"/>
  <c r="K28" i="6"/>
  <c r="J29" i="6"/>
  <c r="K29" i="6"/>
  <c r="J30" i="6"/>
  <c r="K30" i="6"/>
  <c r="J31" i="6"/>
  <c r="K31" i="6"/>
  <c r="J32" i="6"/>
  <c r="K32" i="6"/>
  <c r="J33" i="6"/>
  <c r="K33" i="6"/>
  <c r="J34" i="6"/>
  <c r="K34" i="6"/>
  <c r="J35" i="6"/>
  <c r="K35" i="6"/>
  <c r="J36" i="6"/>
  <c r="K36" i="6"/>
  <c r="J37" i="6"/>
  <c r="K37" i="6"/>
  <c r="J38" i="6"/>
  <c r="K38" i="6"/>
  <c r="J39" i="6"/>
  <c r="K39" i="6"/>
  <c r="J40" i="6"/>
  <c r="K40" i="6"/>
  <c r="J41" i="6"/>
  <c r="K41" i="6"/>
  <c r="J42" i="6"/>
  <c r="K42" i="6"/>
  <c r="J43" i="6"/>
  <c r="K43" i="6"/>
  <c r="J44" i="6"/>
  <c r="K44" i="6"/>
  <c r="J45" i="6"/>
  <c r="K45" i="6"/>
  <c r="J46" i="6"/>
  <c r="K46" i="6"/>
  <c r="J47" i="6"/>
  <c r="K47" i="6"/>
  <c r="J48" i="6"/>
  <c r="K48" i="6"/>
  <c r="J49" i="6"/>
  <c r="K49" i="6"/>
  <c r="J50" i="6"/>
  <c r="K50" i="6"/>
  <c r="J51" i="6"/>
  <c r="K51" i="6"/>
  <c r="J52" i="6"/>
  <c r="K52" i="6"/>
  <c r="J53" i="6"/>
  <c r="K53" i="6"/>
  <c r="J54" i="6"/>
  <c r="K54" i="6"/>
  <c r="J55" i="6"/>
  <c r="K55" i="6"/>
  <c r="J56" i="6"/>
  <c r="K56" i="6"/>
  <c r="J57" i="6"/>
  <c r="K57" i="6"/>
  <c r="J58" i="6"/>
  <c r="K58" i="6"/>
  <c r="J59" i="6"/>
  <c r="K59" i="6"/>
  <c r="J60" i="6"/>
  <c r="K60" i="6"/>
  <c r="J61" i="6"/>
  <c r="K61" i="6"/>
  <c r="J62" i="6"/>
  <c r="K62" i="6"/>
  <c r="J63" i="6"/>
  <c r="K63" i="6"/>
  <c r="J64" i="6"/>
  <c r="K64" i="6"/>
  <c r="J65" i="6"/>
  <c r="K65" i="6"/>
  <c r="J66" i="6"/>
  <c r="K66" i="6"/>
  <c r="J67" i="6"/>
  <c r="K67" i="6"/>
  <c r="J68" i="6"/>
  <c r="K68" i="6"/>
  <c r="J69" i="6"/>
  <c r="K69" i="6"/>
  <c r="J70" i="6"/>
  <c r="K70" i="6"/>
  <c r="J2" i="6"/>
  <c r="K2" i="6"/>
  <c r="J3" i="6"/>
  <c r="K3" i="6"/>
  <c r="J4" i="6"/>
  <c r="J5" i="6"/>
  <c r="J6" i="6"/>
  <c r="J7" i="6"/>
  <c r="J8" i="6"/>
  <c r="J9" i="6"/>
  <c r="J71" i="6"/>
  <c r="K71" i="6"/>
  <c r="J72" i="6"/>
  <c r="K72" i="6"/>
  <c r="J73" i="6"/>
  <c r="K73" i="6"/>
  <c r="J74" i="6"/>
  <c r="K74" i="6"/>
  <c r="J75" i="6"/>
  <c r="K75" i="6"/>
  <c r="J76" i="6"/>
  <c r="K76" i="6"/>
  <c r="J77" i="6"/>
  <c r="K77" i="6"/>
  <c r="J78" i="6"/>
  <c r="K78" i="6"/>
  <c r="J79" i="6"/>
  <c r="K79" i="6"/>
  <c r="J80" i="6"/>
  <c r="K80" i="6"/>
  <c r="J81" i="6"/>
  <c r="K81" i="6"/>
  <c r="J82" i="6"/>
  <c r="K82" i="6"/>
  <c r="J83" i="6"/>
  <c r="K83" i="6"/>
  <c r="J84" i="6"/>
  <c r="K84" i="6"/>
  <c r="J85" i="6"/>
  <c r="K85" i="6"/>
  <c r="J86" i="6"/>
  <c r="K86" i="6"/>
  <c r="J87" i="6"/>
  <c r="K87" i="6"/>
  <c r="J88" i="6"/>
  <c r="K88" i="6"/>
  <c r="J89" i="6"/>
  <c r="K89" i="6"/>
  <c r="J90" i="6"/>
  <c r="K90" i="6"/>
  <c r="J91" i="6"/>
  <c r="K91" i="6"/>
  <c r="J92" i="6"/>
  <c r="K92" i="6"/>
  <c r="J93" i="6"/>
  <c r="K93" i="6"/>
  <c r="J94" i="6"/>
  <c r="K94" i="6"/>
  <c r="J95" i="6"/>
  <c r="K95" i="6"/>
  <c r="J96" i="6"/>
  <c r="K96" i="6"/>
  <c r="J97" i="6"/>
  <c r="K97" i="6"/>
  <c r="J98" i="6"/>
  <c r="K98" i="6"/>
  <c r="J99" i="6"/>
  <c r="K99" i="6"/>
  <c r="J100" i="6"/>
  <c r="K100" i="6"/>
  <c r="J101" i="6"/>
  <c r="K101" i="6"/>
  <c r="J102" i="6"/>
  <c r="K102" i="6"/>
  <c r="J103" i="6"/>
  <c r="K103" i="6"/>
  <c r="J104" i="6"/>
  <c r="K104" i="6"/>
  <c r="J105" i="6"/>
  <c r="K105" i="6"/>
  <c r="J106" i="6"/>
  <c r="K106" i="6"/>
  <c r="J107" i="6"/>
  <c r="K107" i="6"/>
  <c r="J108" i="6"/>
  <c r="K108" i="6"/>
  <c r="J109" i="6"/>
  <c r="K109" i="6"/>
  <c r="J110" i="6"/>
  <c r="K110" i="6"/>
  <c r="J111" i="6"/>
  <c r="K111" i="6"/>
  <c r="J112" i="6"/>
  <c r="K112" i="6"/>
  <c r="J113" i="6"/>
  <c r="K113" i="6"/>
  <c r="J114" i="6"/>
  <c r="K114" i="6"/>
  <c r="J115" i="6"/>
  <c r="K115" i="6"/>
  <c r="J116" i="6"/>
  <c r="K116" i="6"/>
  <c r="J117" i="6"/>
  <c r="K117" i="6"/>
  <c r="J118" i="6"/>
  <c r="K118" i="6"/>
  <c r="J119" i="6"/>
  <c r="K119" i="6"/>
  <c r="J120" i="6"/>
  <c r="K120" i="6"/>
  <c r="J121" i="6"/>
  <c r="K121" i="6"/>
  <c r="J122" i="6"/>
  <c r="K122" i="6"/>
  <c r="J123" i="6"/>
  <c r="K123" i="6"/>
  <c r="J124" i="6"/>
  <c r="K124" i="6"/>
  <c r="J125" i="6"/>
  <c r="K125" i="6"/>
  <c r="J126" i="6"/>
  <c r="K126" i="6"/>
  <c r="J127" i="6"/>
  <c r="K127" i="6"/>
  <c r="J128" i="6"/>
  <c r="K128" i="6"/>
  <c r="J129" i="6"/>
  <c r="K129" i="6"/>
  <c r="J130" i="6"/>
  <c r="K130" i="6"/>
  <c r="J131" i="6"/>
  <c r="K131" i="6"/>
  <c r="J132" i="6"/>
  <c r="K132" i="6"/>
  <c r="J133" i="6"/>
  <c r="K133" i="6"/>
  <c r="J134" i="6"/>
  <c r="K134" i="6"/>
  <c r="J135" i="6"/>
  <c r="K135" i="6"/>
  <c r="J136" i="6"/>
  <c r="K136" i="6"/>
  <c r="J137" i="6"/>
  <c r="K137" i="6"/>
  <c r="J138" i="6"/>
  <c r="K138" i="6"/>
  <c r="J139" i="6"/>
  <c r="K139" i="6"/>
  <c r="J140" i="6"/>
  <c r="K140" i="6"/>
  <c r="J141" i="6"/>
  <c r="K141" i="6"/>
  <c r="J142" i="6"/>
  <c r="K142" i="6"/>
  <c r="J143" i="6"/>
  <c r="K143" i="6"/>
  <c r="J144" i="6"/>
  <c r="K144" i="6"/>
  <c r="J145" i="6"/>
  <c r="K145" i="6"/>
  <c r="J146" i="6"/>
  <c r="K146" i="6"/>
  <c r="J147" i="6"/>
  <c r="K147" i="6"/>
  <c r="J148" i="6"/>
  <c r="K148" i="6"/>
  <c r="J149" i="6"/>
  <c r="K149" i="6"/>
  <c r="J150" i="6"/>
  <c r="K150" i="6"/>
  <c r="J151" i="6"/>
  <c r="K151" i="6"/>
  <c r="J152" i="6"/>
  <c r="K152" i="6"/>
  <c r="J153" i="6"/>
  <c r="K153" i="6"/>
  <c r="J154" i="6"/>
  <c r="K154" i="6"/>
  <c r="J155" i="6"/>
  <c r="K155" i="6"/>
  <c r="J156" i="6"/>
  <c r="K156" i="6"/>
  <c r="J157" i="6"/>
  <c r="K157" i="6"/>
  <c r="J158" i="6"/>
  <c r="K158" i="6"/>
  <c r="J159" i="6"/>
  <c r="K159" i="6"/>
  <c r="J160" i="6"/>
  <c r="K160" i="6"/>
  <c r="J161" i="6"/>
  <c r="K161" i="6"/>
  <c r="P2" i="6" l="1"/>
  <c r="I170" i="3"/>
  <c r="I164" i="3"/>
  <c r="I163" i="3"/>
  <c r="I169" i="3"/>
  <c r="I167" i="3"/>
  <c r="I166" i="3"/>
  <c r="I168" i="3"/>
  <c r="K176" i="6"/>
  <c r="J176" i="6"/>
  <c r="K178" i="6"/>
  <c r="J178" i="6"/>
  <c r="K174" i="6"/>
  <c r="J174" i="6"/>
  <c r="K175" i="6"/>
  <c r="J175" i="6"/>
  <c r="K177" i="6"/>
  <c r="J177" i="6"/>
  <c r="K173" i="6"/>
  <c r="J173" i="6"/>
  <c r="K172" i="6"/>
  <c r="J172" i="6"/>
  <c r="K171" i="6"/>
  <c r="J171" i="6"/>
  <c r="K170" i="6"/>
  <c r="J170" i="6"/>
  <c r="K169" i="6"/>
  <c r="J169" i="6"/>
  <c r="K223" i="6"/>
  <c r="J223" i="6"/>
  <c r="K168" i="6"/>
  <c r="J168" i="6"/>
  <c r="K167" i="6"/>
  <c r="J167" i="6"/>
  <c r="K166" i="6"/>
  <c r="J166" i="6"/>
  <c r="K165" i="6"/>
  <c r="J165" i="6"/>
  <c r="K164" i="6"/>
  <c r="J164" i="6"/>
  <c r="K163" i="6"/>
  <c r="J163" i="6"/>
  <c r="K162" i="6"/>
  <c r="J162" i="6"/>
  <c r="AA162" i="7" l="1"/>
  <c r="Y162" i="7" s="1"/>
  <c r="I162" i="3" s="1"/>
  <c r="F151" i="2"/>
  <c r="AF151" i="2" s="1"/>
  <c r="C151" i="7"/>
  <c r="C152" i="7"/>
  <c r="C153" i="7"/>
  <c r="C154" i="7"/>
  <c r="C155" i="7"/>
  <c r="C156" i="7"/>
  <c r="C157" i="7"/>
  <c r="C158" i="7"/>
  <c r="C159" i="7"/>
  <c r="C160" i="7"/>
  <c r="C161" i="7"/>
  <c r="X151" i="7"/>
  <c r="X152" i="7"/>
  <c r="X153" i="7"/>
  <c r="X154" i="7"/>
  <c r="X155" i="7"/>
  <c r="X156" i="7"/>
  <c r="X157" i="7"/>
  <c r="X158" i="7"/>
  <c r="X159" i="7"/>
  <c r="X160" i="7"/>
  <c r="X161" i="7"/>
  <c r="Z151" i="7"/>
  <c r="Z152" i="7"/>
  <c r="Z153" i="7"/>
  <c r="Z154" i="7"/>
  <c r="Z155" i="7"/>
  <c r="Z156" i="7"/>
  <c r="Z157" i="7"/>
  <c r="Z158" i="7"/>
  <c r="Z159" i="7"/>
  <c r="Z160" i="7"/>
  <c r="Z161" i="7"/>
  <c r="AC151" i="7"/>
  <c r="AC152" i="7"/>
  <c r="AC153" i="7"/>
  <c r="AC154" i="7"/>
  <c r="AC155" i="7"/>
  <c r="AC156" i="7"/>
  <c r="AC157" i="7"/>
  <c r="AC158" i="7"/>
  <c r="AC159" i="7"/>
  <c r="AC160" i="7"/>
  <c r="AC161" i="7"/>
  <c r="AB156" i="7" l="1"/>
  <c r="D152" i="7"/>
  <c r="AH152" i="7" s="1"/>
  <c r="D159" i="7"/>
  <c r="AH159" i="7" s="1"/>
  <c r="AB155" i="7"/>
  <c r="AB151" i="7"/>
  <c r="AB157" i="7"/>
  <c r="D153" i="7"/>
  <c r="AH153" i="7" s="1"/>
  <c r="AB159" i="7"/>
  <c r="D155" i="7"/>
  <c r="AH155" i="7" s="1"/>
  <c r="D151" i="7"/>
  <c r="AH151" i="7" s="1"/>
  <c r="AB161" i="7"/>
  <c r="AB152" i="7"/>
  <c r="D161" i="7"/>
  <c r="AH161" i="7" s="1"/>
  <c r="D157" i="7"/>
  <c r="AH157" i="7" s="1"/>
  <c r="AB158" i="7"/>
  <c r="AB154" i="7"/>
  <c r="D154" i="7"/>
  <c r="AH154" i="7" s="1"/>
  <c r="AB153" i="7"/>
  <c r="D158" i="7"/>
  <c r="AH158" i="7" s="1"/>
  <c r="AB160" i="7"/>
  <c r="D160" i="7"/>
  <c r="AH160" i="7" s="1"/>
  <c r="D156" i="7"/>
  <c r="AH156" i="7" s="1"/>
  <c r="AC150" i="7" l="1"/>
  <c r="Z150" i="7"/>
  <c r="X150" i="7"/>
  <c r="AC149" i="7"/>
  <c r="Z149" i="7"/>
  <c r="X149" i="7"/>
  <c r="AC148" i="7"/>
  <c r="Z148" i="7"/>
  <c r="X148" i="7"/>
  <c r="AC147" i="7"/>
  <c r="Z147" i="7"/>
  <c r="X147" i="7"/>
  <c r="AC146" i="7"/>
  <c r="Z146" i="7"/>
  <c r="X146" i="7"/>
  <c r="AC145" i="7"/>
  <c r="Z145" i="7"/>
  <c r="X145" i="7"/>
  <c r="AC144" i="7"/>
  <c r="Z144" i="7"/>
  <c r="X144" i="7"/>
  <c r="AC143" i="7"/>
  <c r="Z143" i="7"/>
  <c r="X143" i="7"/>
  <c r="AC142" i="7"/>
  <c r="Z142" i="7"/>
  <c r="X142" i="7"/>
  <c r="AC141" i="7"/>
  <c r="Z141" i="7"/>
  <c r="X141" i="7"/>
  <c r="AC140" i="7"/>
  <c r="Z140" i="7"/>
  <c r="X140" i="7"/>
  <c r="AC139" i="7"/>
  <c r="Z139" i="7"/>
  <c r="X139" i="7"/>
  <c r="AC138" i="7"/>
  <c r="Z138" i="7"/>
  <c r="X138" i="7"/>
  <c r="AC137" i="7"/>
  <c r="Z137" i="7"/>
  <c r="X137" i="7"/>
  <c r="AC136" i="7"/>
  <c r="Z136" i="7"/>
  <c r="X136" i="7"/>
  <c r="AC135" i="7"/>
  <c r="Z135" i="7"/>
  <c r="X135" i="7"/>
  <c r="AC134" i="7"/>
  <c r="Z134" i="7"/>
  <c r="X134" i="7"/>
  <c r="AC133" i="7"/>
  <c r="Z133" i="7"/>
  <c r="X133" i="7"/>
  <c r="AC132" i="7"/>
  <c r="Z132" i="7"/>
  <c r="X132" i="7"/>
  <c r="AC131" i="7"/>
  <c r="Z131" i="7"/>
  <c r="X131" i="7"/>
  <c r="AC130" i="7"/>
  <c r="Z130" i="7"/>
  <c r="X130" i="7"/>
  <c r="AC129" i="7"/>
  <c r="Z129" i="7"/>
  <c r="X129" i="7"/>
  <c r="AC128" i="7"/>
  <c r="Z128" i="7"/>
  <c r="X128" i="7"/>
  <c r="AC127" i="7"/>
  <c r="Z127" i="7"/>
  <c r="X127" i="7"/>
  <c r="AC126" i="7"/>
  <c r="Z126" i="7"/>
  <c r="X126" i="7"/>
  <c r="AC125" i="7"/>
  <c r="Z125" i="7"/>
  <c r="X125" i="7"/>
  <c r="AC124" i="7"/>
  <c r="Z124" i="7"/>
  <c r="X124" i="7"/>
  <c r="AC123" i="7"/>
  <c r="Z123" i="7"/>
  <c r="X123" i="7"/>
  <c r="AC122" i="7"/>
  <c r="Z122" i="7"/>
  <c r="X122" i="7"/>
  <c r="AC121" i="7"/>
  <c r="Z121" i="7"/>
  <c r="X121" i="7"/>
  <c r="AC120" i="7"/>
  <c r="Z120" i="7"/>
  <c r="X120" i="7"/>
  <c r="AC119" i="7"/>
  <c r="Z119" i="7"/>
  <c r="X119" i="7"/>
  <c r="AC118" i="7"/>
  <c r="Z118" i="7"/>
  <c r="X118" i="7"/>
  <c r="AC117" i="7"/>
  <c r="Z117" i="7"/>
  <c r="X117" i="7"/>
  <c r="AC116" i="7"/>
  <c r="Z116" i="7"/>
  <c r="X116" i="7"/>
  <c r="AC115" i="7"/>
  <c r="Z115" i="7"/>
  <c r="X115" i="7"/>
  <c r="AC114" i="7"/>
  <c r="Z114" i="7"/>
  <c r="X114" i="7"/>
  <c r="AC113" i="7"/>
  <c r="Z113" i="7"/>
  <c r="X113" i="7"/>
  <c r="AC112" i="7"/>
  <c r="Z112" i="7"/>
  <c r="X112" i="7"/>
  <c r="AC111" i="7"/>
  <c r="Z111" i="7"/>
  <c r="X111" i="7"/>
  <c r="AC110" i="7"/>
  <c r="Z110" i="7"/>
  <c r="X110" i="7"/>
  <c r="AC109" i="7"/>
  <c r="Z109" i="7"/>
  <c r="X109" i="7"/>
  <c r="AC108" i="7"/>
  <c r="Z108" i="7"/>
  <c r="X108" i="7"/>
  <c r="AC107" i="7"/>
  <c r="Z107" i="7"/>
  <c r="X107" i="7"/>
  <c r="AC106" i="7"/>
  <c r="Z106" i="7"/>
  <c r="X106" i="7"/>
  <c r="AC105" i="7"/>
  <c r="Z105" i="7"/>
  <c r="X105" i="7"/>
  <c r="AC104" i="7"/>
  <c r="Z104" i="7"/>
  <c r="X104" i="7"/>
  <c r="AC103" i="7"/>
  <c r="Z103" i="7"/>
  <c r="X103" i="7"/>
  <c r="AC102" i="7"/>
  <c r="Z102" i="7"/>
  <c r="X102" i="7"/>
  <c r="AC101" i="7"/>
  <c r="Z101" i="7"/>
  <c r="X101" i="7"/>
  <c r="AC100" i="7"/>
  <c r="Z100" i="7"/>
  <c r="X100" i="7"/>
  <c r="AC99" i="7"/>
  <c r="Z99" i="7"/>
  <c r="X99" i="7"/>
  <c r="AC98" i="7"/>
  <c r="Z98" i="7"/>
  <c r="X98" i="7"/>
  <c r="AC97" i="7"/>
  <c r="Z97" i="7"/>
  <c r="X97" i="7"/>
  <c r="AC96" i="7"/>
  <c r="Z96" i="7"/>
  <c r="X96" i="7"/>
  <c r="AC95" i="7"/>
  <c r="Z95" i="7"/>
  <c r="X95" i="7"/>
  <c r="AC94" i="7"/>
  <c r="Z94" i="7"/>
  <c r="X94" i="7"/>
  <c r="AC93" i="7"/>
  <c r="Z93" i="7"/>
  <c r="X93" i="7"/>
  <c r="AC92" i="7"/>
  <c r="Z92" i="7"/>
  <c r="X92" i="7"/>
  <c r="AC91" i="7"/>
  <c r="Z91" i="7"/>
  <c r="X91" i="7"/>
  <c r="AC90" i="7"/>
  <c r="Z90" i="7"/>
  <c r="X90" i="7"/>
  <c r="AC89" i="7"/>
  <c r="Z89" i="7"/>
  <c r="X89" i="7"/>
  <c r="AC88" i="7"/>
  <c r="Z88" i="7"/>
  <c r="X88" i="7"/>
  <c r="AC87" i="7"/>
  <c r="Z87" i="7"/>
  <c r="X87" i="7"/>
  <c r="AC86" i="7"/>
  <c r="Z86" i="7"/>
  <c r="X86" i="7"/>
  <c r="AC85" i="7"/>
  <c r="Z85" i="7"/>
  <c r="X85" i="7"/>
  <c r="AC84" i="7"/>
  <c r="Z84" i="7"/>
  <c r="X84" i="7"/>
  <c r="AC83" i="7"/>
  <c r="Z83" i="7"/>
  <c r="X83" i="7"/>
  <c r="AC82" i="7"/>
  <c r="Z82" i="7"/>
  <c r="X82" i="7"/>
  <c r="AC81" i="7"/>
  <c r="Z81" i="7"/>
  <c r="X81" i="7"/>
  <c r="AC80" i="7"/>
  <c r="Z80" i="7"/>
  <c r="X80" i="7"/>
  <c r="AC79" i="7"/>
  <c r="Z79" i="7"/>
  <c r="X79" i="7"/>
  <c r="AC78" i="7"/>
  <c r="Z78" i="7"/>
  <c r="X78" i="7"/>
  <c r="AC77" i="7"/>
  <c r="Z77" i="7"/>
  <c r="X77" i="7"/>
  <c r="AC76" i="7"/>
  <c r="Z76" i="7"/>
  <c r="X76" i="7"/>
  <c r="AC75" i="7"/>
  <c r="Z75" i="7"/>
  <c r="X75" i="7"/>
  <c r="AC74" i="7"/>
  <c r="Z74" i="7"/>
  <c r="X74" i="7"/>
  <c r="AC73" i="7"/>
  <c r="Z73" i="7"/>
  <c r="X73" i="7"/>
  <c r="AC72" i="7"/>
  <c r="Z72" i="7"/>
  <c r="X72" i="7"/>
  <c r="AC71" i="7"/>
  <c r="Z71" i="7"/>
  <c r="X71" i="7"/>
  <c r="AC70" i="7"/>
  <c r="Z70" i="7"/>
  <c r="X70" i="7"/>
  <c r="AC69" i="7"/>
  <c r="Z69" i="7"/>
  <c r="X69" i="7"/>
  <c r="AC68" i="7"/>
  <c r="Z68" i="7"/>
  <c r="X68" i="7"/>
  <c r="AC67" i="7"/>
  <c r="Z67" i="7"/>
  <c r="X67" i="7"/>
  <c r="AC66" i="7"/>
  <c r="Z66" i="7"/>
  <c r="X66" i="7"/>
  <c r="AC65" i="7"/>
  <c r="Z65" i="7"/>
  <c r="X65" i="7"/>
  <c r="AC64" i="7"/>
  <c r="Z64" i="7"/>
  <c r="X64" i="7"/>
  <c r="AC63" i="7"/>
  <c r="Z63" i="7"/>
  <c r="X63" i="7"/>
  <c r="AC62" i="7"/>
  <c r="Z62" i="7"/>
  <c r="X62" i="7"/>
  <c r="AC61" i="7"/>
  <c r="Z61" i="7"/>
  <c r="X61" i="7"/>
  <c r="AC60" i="7"/>
  <c r="Z60" i="7"/>
  <c r="X60" i="7"/>
  <c r="AC59" i="7"/>
  <c r="Z59" i="7"/>
  <c r="X59" i="7"/>
  <c r="AC58" i="7"/>
  <c r="Z58" i="7"/>
  <c r="X58" i="7"/>
  <c r="AC57" i="7"/>
  <c r="Z57" i="7"/>
  <c r="X57" i="7"/>
  <c r="AC56" i="7"/>
  <c r="Z56" i="7"/>
  <c r="X56" i="7"/>
  <c r="AC55" i="7"/>
  <c r="Z55" i="7"/>
  <c r="X55" i="7"/>
  <c r="AC54" i="7"/>
  <c r="Z54" i="7"/>
  <c r="X54" i="7"/>
  <c r="AC53" i="7"/>
  <c r="Z53" i="7"/>
  <c r="X53" i="7"/>
  <c r="AC52" i="7"/>
  <c r="Z52" i="7"/>
  <c r="X52" i="7"/>
  <c r="AC51" i="7"/>
  <c r="Z51" i="7"/>
  <c r="X51" i="7"/>
  <c r="AC50" i="7"/>
  <c r="Z50" i="7"/>
  <c r="X50" i="7"/>
  <c r="AC49" i="7"/>
  <c r="Z49" i="7"/>
  <c r="X49" i="7"/>
  <c r="AC48" i="7"/>
  <c r="Z48" i="7"/>
  <c r="X48" i="7"/>
  <c r="AC47" i="7"/>
  <c r="Z47" i="7"/>
  <c r="X47" i="7"/>
  <c r="AC46" i="7"/>
  <c r="Z46" i="7"/>
  <c r="X46" i="7"/>
  <c r="AC45" i="7"/>
  <c r="Z45" i="7"/>
  <c r="X45" i="7"/>
  <c r="AC44" i="7"/>
  <c r="Z44" i="7"/>
  <c r="X44" i="7"/>
  <c r="AC43" i="7"/>
  <c r="Z43" i="7"/>
  <c r="X43" i="7"/>
  <c r="AC42" i="7"/>
  <c r="Z42" i="7"/>
  <c r="X42" i="7"/>
  <c r="AC41" i="7"/>
  <c r="Z41" i="7"/>
  <c r="X41" i="7"/>
  <c r="AC40" i="7"/>
  <c r="Z40" i="7"/>
  <c r="X40" i="7"/>
  <c r="AC39" i="7"/>
  <c r="Z39" i="7"/>
  <c r="X39" i="7"/>
  <c r="AC38" i="7"/>
  <c r="Z38" i="7"/>
  <c r="X38" i="7"/>
  <c r="AC37" i="7"/>
  <c r="Z37" i="7"/>
  <c r="X37" i="7"/>
  <c r="AC36" i="7"/>
  <c r="Z36" i="7"/>
  <c r="X36" i="7"/>
  <c r="AC35" i="7"/>
  <c r="Z35" i="7"/>
  <c r="X35" i="7"/>
  <c r="AC34" i="7"/>
  <c r="Z34" i="7"/>
  <c r="X34" i="7"/>
  <c r="AC33" i="7"/>
  <c r="Z33" i="7"/>
  <c r="X33" i="7"/>
  <c r="AC32" i="7"/>
  <c r="Z32" i="7"/>
  <c r="X32" i="7"/>
  <c r="AC31" i="7"/>
  <c r="Z31" i="7"/>
  <c r="X31" i="7"/>
  <c r="AC30" i="7"/>
  <c r="Z30" i="7"/>
  <c r="X30" i="7"/>
  <c r="AC29" i="7"/>
  <c r="Z29" i="7"/>
  <c r="X29" i="7"/>
  <c r="AC28" i="7"/>
  <c r="Z28" i="7"/>
  <c r="X28" i="7"/>
  <c r="AC27" i="7"/>
  <c r="Z27" i="7"/>
  <c r="X27" i="7"/>
  <c r="AC26" i="7"/>
  <c r="Z26" i="7"/>
  <c r="X26" i="7"/>
  <c r="AC25" i="7"/>
  <c r="Z25" i="7"/>
  <c r="X25" i="7"/>
  <c r="AC24" i="7"/>
  <c r="Z24" i="7"/>
  <c r="X24" i="7"/>
  <c r="AC23" i="7"/>
  <c r="Z23" i="7"/>
  <c r="X23" i="7"/>
  <c r="AC22" i="7"/>
  <c r="Z22" i="7"/>
  <c r="X22" i="7"/>
  <c r="AC21" i="7"/>
  <c r="Z21" i="7"/>
  <c r="X21" i="7"/>
  <c r="AC20" i="7"/>
  <c r="Z20" i="7"/>
  <c r="X20" i="7"/>
  <c r="AC19" i="7"/>
  <c r="Z19" i="7"/>
  <c r="X19" i="7"/>
  <c r="AC18" i="7"/>
  <c r="Z18" i="7"/>
  <c r="X18" i="7"/>
  <c r="AC17" i="7"/>
  <c r="Z17" i="7"/>
  <c r="X17" i="7"/>
  <c r="AC16" i="7"/>
  <c r="Z16" i="7"/>
  <c r="X16" i="7"/>
  <c r="AC15" i="7"/>
  <c r="Z15" i="7"/>
  <c r="X15" i="7"/>
  <c r="AC14" i="7"/>
  <c r="Z14" i="7"/>
  <c r="X14" i="7"/>
  <c r="AC13" i="7"/>
  <c r="Z13" i="7"/>
  <c r="X13" i="7"/>
  <c r="AC12" i="7"/>
  <c r="Z12" i="7"/>
  <c r="X12" i="7"/>
  <c r="AC11" i="7"/>
  <c r="Z11" i="7"/>
  <c r="X11" i="7"/>
  <c r="AC10" i="7"/>
  <c r="Z10" i="7"/>
  <c r="X10" i="7"/>
  <c r="AC9" i="7"/>
  <c r="Z9" i="7"/>
  <c r="X9" i="7"/>
  <c r="AC8" i="7"/>
  <c r="Z8" i="7"/>
  <c r="X8" i="7"/>
  <c r="AC7" i="7"/>
  <c r="Z7" i="7"/>
  <c r="X7" i="7"/>
  <c r="AC6" i="7"/>
  <c r="Z6" i="7"/>
  <c r="X6" i="7"/>
  <c r="AC5" i="7"/>
  <c r="Z5" i="7"/>
  <c r="X5" i="7"/>
  <c r="AC4" i="7"/>
  <c r="Z4" i="7"/>
  <c r="X4" i="7"/>
  <c r="AC3" i="7"/>
  <c r="Z3" i="7"/>
  <c r="X3" i="7"/>
  <c r="U29" i="2"/>
  <c r="T29" i="2" s="1"/>
  <c r="AF29" i="2" s="1"/>
  <c r="C29" i="7"/>
  <c r="F29" i="2"/>
  <c r="AB29" i="7" l="1"/>
  <c r="D29" i="7"/>
  <c r="AH29" i="7" s="1"/>
  <c r="F156" i="2"/>
  <c r="F157" i="2"/>
  <c r="F158" i="2"/>
  <c r="F159" i="2"/>
  <c r="F160" i="2"/>
  <c r="F161" i="2"/>
  <c r="U156" i="2"/>
  <c r="U157" i="2"/>
  <c r="U158" i="2"/>
  <c r="U159" i="2"/>
  <c r="U160" i="2"/>
  <c r="U161" i="2"/>
  <c r="T161" i="2" s="1"/>
  <c r="AF161" i="2" s="1"/>
  <c r="F152" i="2"/>
  <c r="F153" i="2"/>
  <c r="F154" i="2"/>
  <c r="F155" i="2"/>
  <c r="T152" i="2"/>
  <c r="AF152" i="2" s="1"/>
  <c r="U153" i="2"/>
  <c r="T153" i="2" s="1"/>
  <c r="AF153" i="2" s="1"/>
  <c r="U154" i="2"/>
  <c r="T154" i="2" s="1"/>
  <c r="AF154" i="2" s="1"/>
  <c r="U155" i="2"/>
  <c r="T155" i="2" s="1"/>
  <c r="AF155" i="2" s="1"/>
  <c r="C16" i="7"/>
  <c r="C17" i="7"/>
  <c r="C18" i="7"/>
  <c r="C19" i="7"/>
  <c r="C20" i="7"/>
  <c r="C21" i="7"/>
  <c r="C22" i="7"/>
  <c r="C23" i="7"/>
  <c r="C24" i="7"/>
  <c r="C25" i="7"/>
  <c r="C26" i="7"/>
  <c r="C27" i="7"/>
  <c r="C28"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AA79" i="7" s="1"/>
  <c r="C80" i="7"/>
  <c r="C81" i="7"/>
  <c r="C82" i="7"/>
  <c r="C83" i="7"/>
  <c r="C84" i="7"/>
  <c r="C85" i="7"/>
  <c r="C86" i="7"/>
  <c r="C87" i="7"/>
  <c r="C88" i="7"/>
  <c r="C89" i="7"/>
  <c r="C90" i="7"/>
  <c r="C91" i="7"/>
  <c r="C92" i="7"/>
  <c r="C93" i="7"/>
  <c r="C94" i="7"/>
  <c r="C95" i="7"/>
  <c r="C96" i="7"/>
  <c r="C97" i="7"/>
  <c r="C98" i="7"/>
  <c r="C99" i="7"/>
  <c r="C3" i="7"/>
  <c r="C4" i="7"/>
  <c r="C5" i="7"/>
  <c r="C6" i="7"/>
  <c r="C7" i="7"/>
  <c r="C8" i="7"/>
  <c r="C9" i="7"/>
  <c r="C10" i="7"/>
  <c r="C11" i="7"/>
  <c r="C12" i="7"/>
  <c r="C13" i="7"/>
  <c r="C14" i="7"/>
  <c r="C15"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F116" i="2"/>
  <c r="F119" i="2"/>
  <c r="F123" i="2"/>
  <c r="F124" i="2"/>
  <c r="F126" i="2"/>
  <c r="F127" i="2"/>
  <c r="F128" i="2"/>
  <c r="F130" i="2"/>
  <c r="F131" i="2"/>
  <c r="F132" i="2"/>
  <c r="F135" i="2"/>
  <c r="F137" i="2"/>
  <c r="F139" i="2"/>
  <c r="F140" i="2"/>
  <c r="F141" i="2"/>
  <c r="F142" i="2"/>
  <c r="F143" i="2"/>
  <c r="F147" i="2"/>
  <c r="F148" i="2"/>
  <c r="F149" i="2"/>
  <c r="F150" i="2"/>
  <c r="F144" i="2"/>
  <c r="F145" i="2"/>
  <c r="F146" i="2"/>
  <c r="U144" i="2"/>
  <c r="U145" i="2"/>
  <c r="U146" i="2"/>
  <c r="U147" i="2"/>
  <c r="U148" i="2"/>
  <c r="U149" i="2"/>
  <c r="U150" i="2"/>
  <c r="F117" i="2"/>
  <c r="F118" i="2"/>
  <c r="F120" i="2"/>
  <c r="F121" i="2"/>
  <c r="F122" i="2"/>
  <c r="F125" i="2"/>
  <c r="F129" i="2"/>
  <c r="F133" i="2"/>
  <c r="F134" i="2"/>
  <c r="F136" i="2"/>
  <c r="F138" i="2"/>
  <c r="U116" i="2"/>
  <c r="T116" i="2" s="1"/>
  <c r="AF116" i="2" s="1"/>
  <c r="U117" i="2"/>
  <c r="T117" i="2" s="1"/>
  <c r="AF117" i="2" s="1"/>
  <c r="U118" i="2"/>
  <c r="T118" i="2" s="1"/>
  <c r="AF118" i="2" s="1"/>
  <c r="U119" i="2"/>
  <c r="T119" i="2" s="1"/>
  <c r="AF119" i="2" s="1"/>
  <c r="U120" i="2"/>
  <c r="U121" i="2"/>
  <c r="T121" i="2" s="1"/>
  <c r="AF121" i="2" s="1"/>
  <c r="U122" i="2"/>
  <c r="T122" i="2" s="1"/>
  <c r="U123" i="2"/>
  <c r="T123" i="2" s="1"/>
  <c r="AF123" i="2" s="1"/>
  <c r="U124" i="2"/>
  <c r="T124" i="2" s="1"/>
  <c r="U125" i="2"/>
  <c r="T125" i="2" s="1"/>
  <c r="AF125" i="2" s="1"/>
  <c r="U126" i="2"/>
  <c r="T126" i="2" s="1"/>
  <c r="AF126" i="2" s="1"/>
  <c r="U127" i="2"/>
  <c r="T127" i="2" s="1"/>
  <c r="AF127" i="2" s="1"/>
  <c r="U128" i="2"/>
  <c r="T128" i="2" s="1"/>
  <c r="AF128" i="2" s="1"/>
  <c r="U129" i="2"/>
  <c r="T129" i="2" s="1"/>
  <c r="AF129" i="2" s="1"/>
  <c r="U130" i="2"/>
  <c r="T130" i="2" s="1"/>
  <c r="U131" i="2"/>
  <c r="T131" i="2" s="1"/>
  <c r="AF131" i="2" s="1"/>
  <c r="U132" i="2"/>
  <c r="T132" i="2" s="1"/>
  <c r="AF132" i="2" s="1"/>
  <c r="U133" i="2"/>
  <c r="T133" i="2" s="1"/>
  <c r="AF133" i="2" s="1"/>
  <c r="U134" i="2"/>
  <c r="T134" i="2" s="1"/>
  <c r="U135" i="2"/>
  <c r="T135" i="2" s="1"/>
  <c r="AF135" i="2" s="1"/>
  <c r="U136" i="2"/>
  <c r="T136" i="2" s="1"/>
  <c r="AF136" i="2" s="1"/>
  <c r="U137" i="2"/>
  <c r="T137" i="2" s="1"/>
  <c r="AF137" i="2" s="1"/>
  <c r="U138" i="2"/>
  <c r="T138" i="2" s="1"/>
  <c r="AF138" i="2" s="1"/>
  <c r="U139" i="2"/>
  <c r="T139" i="2" s="1"/>
  <c r="AF139" i="2" s="1"/>
  <c r="U140" i="2"/>
  <c r="T140" i="2" s="1"/>
  <c r="AF140" i="2" s="1"/>
  <c r="U141" i="2"/>
  <c r="T141" i="2" s="1"/>
  <c r="AF141" i="2" s="1"/>
  <c r="U142" i="2"/>
  <c r="T142" i="2" s="1"/>
  <c r="U143" i="2"/>
  <c r="T143" i="2" s="1"/>
  <c r="AF143" i="2" s="1"/>
  <c r="AF124" i="2" l="1"/>
  <c r="AF142" i="2"/>
  <c r="AF134" i="2"/>
  <c r="AF130" i="2"/>
  <c r="AF122" i="2"/>
  <c r="T157" i="2"/>
  <c r="AF157" i="2" s="1"/>
  <c r="T120" i="2"/>
  <c r="AF120" i="2" s="1"/>
  <c r="T159" i="2"/>
  <c r="AF159" i="2" s="1"/>
  <c r="T158" i="2"/>
  <c r="AF158" i="2" s="1"/>
  <c r="T160" i="2"/>
  <c r="AF160" i="2" s="1"/>
  <c r="T156" i="2"/>
  <c r="AF156" i="2" s="1"/>
  <c r="D141" i="7"/>
  <c r="AH141" i="7" s="1"/>
  <c r="AB141" i="7"/>
  <c r="D129" i="7"/>
  <c r="AH129" i="7" s="1"/>
  <c r="AB129" i="7"/>
  <c r="D117" i="7"/>
  <c r="AH117" i="7" s="1"/>
  <c r="AB117" i="7"/>
  <c r="D105" i="7"/>
  <c r="AH105" i="7" s="1"/>
  <c r="AB105" i="7"/>
  <c r="D9" i="7"/>
  <c r="AH9" i="7" s="1"/>
  <c r="AB9" i="7"/>
  <c r="D94" i="7"/>
  <c r="AH94" i="7" s="1"/>
  <c r="AB94" i="7"/>
  <c r="D90" i="7"/>
  <c r="AH90" i="7" s="1"/>
  <c r="AB90" i="7"/>
  <c r="D86" i="7"/>
  <c r="AH86" i="7" s="1"/>
  <c r="AB86" i="7"/>
  <c r="D82" i="7"/>
  <c r="AH82" i="7" s="1"/>
  <c r="AB82" i="7"/>
  <c r="D70" i="7"/>
  <c r="AH70" i="7" s="1"/>
  <c r="AB70" i="7"/>
  <c r="D66" i="7"/>
  <c r="AH66" i="7" s="1"/>
  <c r="AB66" i="7"/>
  <c r="D62" i="7"/>
  <c r="AH62" i="7" s="1"/>
  <c r="AB62" i="7"/>
  <c r="D58" i="7"/>
  <c r="AH58" i="7" s="1"/>
  <c r="AB58" i="7"/>
  <c r="D54" i="7"/>
  <c r="AH54" i="7" s="1"/>
  <c r="AB54" i="7"/>
  <c r="D50" i="7"/>
  <c r="AH50" i="7" s="1"/>
  <c r="AB50" i="7"/>
  <c r="D46" i="7"/>
  <c r="AH46" i="7" s="1"/>
  <c r="AB46" i="7"/>
  <c r="D42" i="7"/>
  <c r="AH42" i="7" s="1"/>
  <c r="AB42" i="7"/>
  <c r="D38" i="7"/>
  <c r="AH38" i="7" s="1"/>
  <c r="AB38" i="7"/>
  <c r="D34" i="7"/>
  <c r="AH34" i="7" s="1"/>
  <c r="AB34" i="7"/>
  <c r="D30" i="7"/>
  <c r="AH30" i="7" s="1"/>
  <c r="AB30" i="7"/>
  <c r="D25" i="7"/>
  <c r="AH25" i="7" s="1"/>
  <c r="AB25" i="7"/>
  <c r="D21" i="7"/>
  <c r="AH21" i="7" s="1"/>
  <c r="AB21" i="7"/>
  <c r="D17" i="7"/>
  <c r="AH17" i="7" s="1"/>
  <c r="AB17" i="7"/>
  <c r="D148" i="7"/>
  <c r="AH148" i="7" s="1"/>
  <c r="AB148" i="7"/>
  <c r="AB144" i="7"/>
  <c r="AB140" i="7"/>
  <c r="D136" i="7"/>
  <c r="AH136" i="7" s="1"/>
  <c r="AB136" i="7"/>
  <c r="AB132" i="7"/>
  <c r="AB128" i="7"/>
  <c r="AB124" i="7"/>
  <c r="D120" i="7"/>
  <c r="AH120" i="7" s="1"/>
  <c r="AB120" i="7"/>
  <c r="AB116" i="7"/>
  <c r="AB112" i="7"/>
  <c r="D108" i="7"/>
  <c r="AH108" i="7" s="1"/>
  <c r="AB108" i="7"/>
  <c r="D104" i="7"/>
  <c r="AH104" i="7" s="1"/>
  <c r="AB104" i="7"/>
  <c r="AB100" i="7"/>
  <c r="D12" i="7"/>
  <c r="AH12" i="7" s="1"/>
  <c r="AB12" i="7"/>
  <c r="D8" i="7"/>
  <c r="AH8" i="7" s="1"/>
  <c r="AB8" i="7"/>
  <c r="D4" i="7"/>
  <c r="AH4" i="7" s="1"/>
  <c r="AB4" i="7"/>
  <c r="D97" i="7"/>
  <c r="AH97" i="7" s="1"/>
  <c r="AB97" i="7"/>
  <c r="D93" i="7"/>
  <c r="AH93" i="7" s="1"/>
  <c r="AB93" i="7"/>
  <c r="D89" i="7"/>
  <c r="AH89" i="7" s="1"/>
  <c r="AB89" i="7"/>
  <c r="D85" i="7"/>
  <c r="AH85" i="7" s="1"/>
  <c r="AB85" i="7"/>
  <c r="D81" i="7"/>
  <c r="AH81" i="7" s="1"/>
  <c r="AB81" i="7"/>
  <c r="D77" i="7"/>
  <c r="AH77" i="7" s="1"/>
  <c r="AB77" i="7"/>
  <c r="D73" i="7"/>
  <c r="AH73" i="7" s="1"/>
  <c r="AB73" i="7"/>
  <c r="D69" i="7"/>
  <c r="AH69" i="7" s="1"/>
  <c r="AB69" i="7"/>
  <c r="D65" i="7"/>
  <c r="AH65" i="7" s="1"/>
  <c r="AB65" i="7"/>
  <c r="D61" i="7"/>
  <c r="AH61" i="7" s="1"/>
  <c r="AB61" i="7"/>
  <c r="D57" i="7"/>
  <c r="AH57" i="7" s="1"/>
  <c r="AB57" i="7"/>
  <c r="D53" i="7"/>
  <c r="AH53" i="7" s="1"/>
  <c r="AB53" i="7"/>
  <c r="D49" i="7"/>
  <c r="AH49" i="7" s="1"/>
  <c r="AB49" i="7"/>
  <c r="D45" i="7"/>
  <c r="AH45" i="7" s="1"/>
  <c r="AB45" i="7"/>
  <c r="D41" i="7"/>
  <c r="AH41" i="7" s="1"/>
  <c r="AB41" i="7"/>
  <c r="D37" i="7"/>
  <c r="AH37" i="7" s="1"/>
  <c r="AB37" i="7"/>
  <c r="D33" i="7"/>
  <c r="AH33" i="7" s="1"/>
  <c r="AB33" i="7"/>
  <c r="D28" i="7"/>
  <c r="AH28" i="7" s="1"/>
  <c r="AB28" i="7"/>
  <c r="D24" i="7"/>
  <c r="AH24" i="7" s="1"/>
  <c r="AB24" i="7"/>
  <c r="D20" i="7"/>
  <c r="AH20" i="7" s="1"/>
  <c r="AB20" i="7"/>
  <c r="D16" i="7"/>
  <c r="AH16" i="7" s="1"/>
  <c r="AB16" i="7"/>
  <c r="D149" i="7"/>
  <c r="AH149" i="7" s="1"/>
  <c r="AB149" i="7"/>
  <c r="D137" i="7"/>
  <c r="AH137" i="7" s="1"/>
  <c r="AB137" i="7"/>
  <c r="D125" i="7"/>
  <c r="AH125" i="7" s="1"/>
  <c r="AB125" i="7"/>
  <c r="D113" i="7"/>
  <c r="AH113" i="7" s="1"/>
  <c r="AB113" i="7"/>
  <c r="D101" i="7"/>
  <c r="AH101" i="7" s="1"/>
  <c r="AB101" i="7"/>
  <c r="D13" i="7"/>
  <c r="AH13" i="7" s="1"/>
  <c r="AB13" i="7"/>
  <c r="D5" i="7"/>
  <c r="AH5" i="7" s="1"/>
  <c r="AB5" i="7"/>
  <c r="D78" i="7"/>
  <c r="AH78" i="7" s="1"/>
  <c r="AB78" i="7"/>
  <c r="D147" i="7"/>
  <c r="AH147" i="7" s="1"/>
  <c r="AB147" i="7"/>
  <c r="AB139" i="7"/>
  <c r="D131" i="7"/>
  <c r="AH131" i="7" s="1"/>
  <c r="AB131" i="7"/>
  <c r="AB123" i="7"/>
  <c r="D115" i="7"/>
  <c r="AH115" i="7" s="1"/>
  <c r="AB115" i="7"/>
  <c r="D107" i="7"/>
  <c r="AH107" i="7" s="1"/>
  <c r="AB107" i="7"/>
  <c r="D15" i="7"/>
  <c r="AH15" i="7" s="1"/>
  <c r="AB15" i="7"/>
  <c r="D96" i="7"/>
  <c r="AH96" i="7" s="1"/>
  <c r="AB96" i="7"/>
  <c r="D76" i="7"/>
  <c r="AH76" i="7" s="1"/>
  <c r="AB76" i="7"/>
  <c r="D68" i="7"/>
  <c r="AH68" i="7" s="1"/>
  <c r="AB68" i="7"/>
  <c r="D60" i="7"/>
  <c r="AH60" i="7" s="1"/>
  <c r="AB60" i="7"/>
  <c r="D52" i="7"/>
  <c r="AH52" i="7" s="1"/>
  <c r="AB52" i="7"/>
  <c r="D44" i="7"/>
  <c r="AH44" i="7" s="1"/>
  <c r="AB44" i="7"/>
  <c r="D36" i="7"/>
  <c r="AH36" i="7" s="1"/>
  <c r="AB36" i="7"/>
  <c r="D27" i="7"/>
  <c r="AH27" i="7" s="1"/>
  <c r="AB27" i="7"/>
  <c r="D145" i="7"/>
  <c r="AH145" i="7" s="1"/>
  <c r="AB145" i="7"/>
  <c r="D133" i="7"/>
  <c r="AH133" i="7" s="1"/>
  <c r="AB133" i="7"/>
  <c r="D121" i="7"/>
  <c r="AH121" i="7" s="1"/>
  <c r="AB121" i="7"/>
  <c r="D109" i="7"/>
  <c r="AH109" i="7" s="1"/>
  <c r="AB109" i="7"/>
  <c r="D98" i="7"/>
  <c r="AH98" i="7" s="1"/>
  <c r="AB98" i="7"/>
  <c r="D74" i="7"/>
  <c r="AH74" i="7" s="1"/>
  <c r="AB74" i="7"/>
  <c r="AB143" i="7"/>
  <c r="AB135" i="7"/>
  <c r="AB127" i="7"/>
  <c r="AB119" i="7"/>
  <c r="AB111" i="7"/>
  <c r="AB103" i="7"/>
  <c r="D11" i="7"/>
  <c r="AH11" i="7" s="1"/>
  <c r="AB11" i="7"/>
  <c r="D7" i="7"/>
  <c r="AH7" i="7" s="1"/>
  <c r="AB7" i="7"/>
  <c r="D3" i="7"/>
  <c r="AH3" i="7" s="1"/>
  <c r="AB3" i="7"/>
  <c r="D92" i="7"/>
  <c r="AH92" i="7" s="1"/>
  <c r="AB92" i="7"/>
  <c r="D88" i="7"/>
  <c r="AH88" i="7" s="1"/>
  <c r="AB88" i="7"/>
  <c r="D84" i="7"/>
  <c r="AH84" i="7" s="1"/>
  <c r="AB84" i="7"/>
  <c r="D80" i="7"/>
  <c r="AH80" i="7" s="1"/>
  <c r="AB80" i="7"/>
  <c r="D72" i="7"/>
  <c r="AH72" i="7" s="1"/>
  <c r="AB72" i="7"/>
  <c r="D64" i="7"/>
  <c r="AH64" i="7" s="1"/>
  <c r="AB64" i="7"/>
  <c r="D56" i="7"/>
  <c r="AH56" i="7" s="1"/>
  <c r="AB56" i="7"/>
  <c r="D48" i="7"/>
  <c r="AH48" i="7" s="1"/>
  <c r="AB48" i="7"/>
  <c r="D40" i="7"/>
  <c r="AH40" i="7" s="1"/>
  <c r="AB40" i="7"/>
  <c r="D32" i="7"/>
  <c r="AH32" i="7" s="1"/>
  <c r="AB32" i="7"/>
  <c r="D23" i="7"/>
  <c r="AH23" i="7" s="1"/>
  <c r="AB23" i="7"/>
  <c r="D19" i="7"/>
  <c r="AH19" i="7" s="1"/>
  <c r="AB19" i="7"/>
  <c r="D150" i="7"/>
  <c r="AH150" i="7" s="1"/>
  <c r="AB150" i="7"/>
  <c r="AB146" i="7"/>
  <c r="AB142" i="7"/>
  <c r="D138" i="7"/>
  <c r="AH138" i="7" s="1"/>
  <c r="AB138" i="7"/>
  <c r="AB134" i="7"/>
  <c r="AB130" i="7"/>
  <c r="D126" i="7"/>
  <c r="AH126" i="7" s="1"/>
  <c r="AB126" i="7"/>
  <c r="D122" i="7"/>
  <c r="AH122" i="7" s="1"/>
  <c r="AB122" i="7"/>
  <c r="AB118" i="7"/>
  <c r="AB114" i="7"/>
  <c r="D110" i="7"/>
  <c r="AH110" i="7" s="1"/>
  <c r="AB110" i="7"/>
  <c r="AB106" i="7"/>
  <c r="D102" i="7"/>
  <c r="AH102" i="7" s="1"/>
  <c r="AB102" i="7"/>
  <c r="D14" i="7"/>
  <c r="AH14" i="7" s="1"/>
  <c r="AB14" i="7"/>
  <c r="D10" i="7"/>
  <c r="AH10" i="7" s="1"/>
  <c r="AB10" i="7"/>
  <c r="D6" i="7"/>
  <c r="AH6" i="7" s="1"/>
  <c r="AB6" i="7"/>
  <c r="D99" i="7"/>
  <c r="AH99" i="7" s="1"/>
  <c r="AB99" i="7"/>
  <c r="D95" i="7"/>
  <c r="AH95" i="7" s="1"/>
  <c r="AB95" i="7"/>
  <c r="D91" i="7"/>
  <c r="AH91" i="7" s="1"/>
  <c r="AB91" i="7"/>
  <c r="D87" i="7"/>
  <c r="AH87" i="7" s="1"/>
  <c r="AB87" i="7"/>
  <c r="D83" i="7"/>
  <c r="AH83" i="7" s="1"/>
  <c r="AB83" i="7"/>
  <c r="D79" i="7"/>
  <c r="AH79" i="7" s="1"/>
  <c r="AB79" i="7"/>
  <c r="D75" i="7"/>
  <c r="AH75" i="7" s="1"/>
  <c r="AB75" i="7"/>
  <c r="D71" i="7"/>
  <c r="AH71" i="7" s="1"/>
  <c r="AB71" i="7"/>
  <c r="D67" i="7"/>
  <c r="AH67" i="7" s="1"/>
  <c r="AB67" i="7"/>
  <c r="D63" i="7"/>
  <c r="AH63" i="7" s="1"/>
  <c r="AB63" i="7"/>
  <c r="D59" i="7"/>
  <c r="AH59" i="7" s="1"/>
  <c r="AB59" i="7"/>
  <c r="D55" i="7"/>
  <c r="AH55" i="7" s="1"/>
  <c r="AB55" i="7"/>
  <c r="D51" i="7"/>
  <c r="AH51" i="7" s="1"/>
  <c r="AB51" i="7"/>
  <c r="D47" i="7"/>
  <c r="AH47" i="7" s="1"/>
  <c r="AB47" i="7"/>
  <c r="D43" i="7"/>
  <c r="AH43" i="7" s="1"/>
  <c r="AB43" i="7"/>
  <c r="D39" i="7"/>
  <c r="AH39" i="7" s="1"/>
  <c r="AB39" i="7"/>
  <c r="D35" i="7"/>
  <c r="AH35" i="7" s="1"/>
  <c r="AB35" i="7"/>
  <c r="D31" i="7"/>
  <c r="AH31" i="7" s="1"/>
  <c r="AB31" i="7"/>
  <c r="D26" i="7"/>
  <c r="AH26" i="7" s="1"/>
  <c r="AB26" i="7"/>
  <c r="D22" i="7"/>
  <c r="AH22" i="7" s="1"/>
  <c r="AB22" i="7"/>
  <c r="D18" i="7"/>
  <c r="AH18" i="7" s="1"/>
  <c r="AB18" i="7"/>
  <c r="D140" i="7"/>
  <c r="AH140" i="7" s="1"/>
  <c r="D103" i="7"/>
  <c r="AH103" i="7" s="1"/>
  <c r="T150" i="2"/>
  <c r="AF150" i="2" s="1"/>
  <c r="T146" i="2"/>
  <c r="AF146" i="2" s="1"/>
  <c r="T147" i="2"/>
  <c r="AF147" i="2" s="1"/>
  <c r="T149" i="2"/>
  <c r="AF149" i="2" s="1"/>
  <c r="T145" i="2"/>
  <c r="AF145" i="2" s="1"/>
  <c r="T148" i="2"/>
  <c r="AF148" i="2" s="1"/>
  <c r="T144" i="2"/>
  <c r="AF144" i="2" s="1"/>
  <c r="D135" i="7"/>
  <c r="AH135" i="7" s="1"/>
  <c r="D134" i="7"/>
  <c r="AH134" i="7" s="1"/>
  <c r="D119" i="7"/>
  <c r="AH119" i="7" s="1"/>
  <c r="D118" i="7"/>
  <c r="AH118" i="7" s="1"/>
  <c r="D124" i="7"/>
  <c r="AH124" i="7" s="1"/>
  <c r="D111" i="7"/>
  <c r="AH111" i="7" s="1"/>
  <c r="D139" i="7"/>
  <c r="AH139" i="7" s="1"/>
  <c r="D123" i="7"/>
  <c r="AH123" i="7" s="1"/>
  <c r="D144" i="7"/>
  <c r="AH144" i="7" s="1"/>
  <c r="D146" i="7"/>
  <c r="AH146" i="7" s="1"/>
  <c r="D142" i="7"/>
  <c r="AH142" i="7" s="1"/>
  <c r="D130" i="7"/>
  <c r="AH130" i="7" s="1"/>
  <c r="D114" i="7"/>
  <c r="AH114" i="7" s="1"/>
  <c r="D106" i="7"/>
  <c r="AH106" i="7" s="1"/>
  <c r="D143" i="7"/>
  <c r="AH143" i="7" s="1"/>
  <c r="D127" i="7"/>
  <c r="AH127" i="7" s="1"/>
  <c r="D112" i="7"/>
  <c r="AH112" i="7" s="1"/>
  <c r="D128" i="7"/>
  <c r="AH128" i="7" s="1"/>
  <c r="D132" i="7"/>
  <c r="AH132" i="7" s="1"/>
  <c r="D116" i="7"/>
  <c r="AH116" i="7" s="1"/>
  <c r="D100" i="7"/>
  <c r="AH100" i="7" s="1"/>
  <c r="AD49" i="2"/>
  <c r="AC49" i="2"/>
  <c r="AB49" i="2"/>
  <c r="F115" i="2" l="1"/>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U115" i="2"/>
  <c r="T115" i="2" s="1"/>
  <c r="AF115" i="2" s="1"/>
  <c r="U114" i="2"/>
  <c r="T114" i="2" s="1"/>
  <c r="AF114" i="2" s="1"/>
  <c r="U113" i="2"/>
  <c r="T113" i="2" s="1"/>
  <c r="AF113" i="2" s="1"/>
  <c r="U112" i="2"/>
  <c r="T112" i="2" s="1"/>
  <c r="AF112" i="2" s="1"/>
  <c r="U111" i="2"/>
  <c r="T111" i="2" s="1"/>
  <c r="AF111" i="2" s="1"/>
  <c r="U110" i="2"/>
  <c r="T110" i="2" s="1"/>
  <c r="AF110" i="2" s="1"/>
  <c r="U109" i="2"/>
  <c r="T109" i="2" s="1"/>
  <c r="AF109" i="2" s="1"/>
  <c r="U108" i="2"/>
  <c r="T108" i="2" s="1"/>
  <c r="AF108" i="2" s="1"/>
  <c r="U107" i="2"/>
  <c r="T107" i="2" s="1"/>
  <c r="AF107" i="2" s="1"/>
  <c r="U106" i="2"/>
  <c r="T106" i="2" s="1"/>
  <c r="AF106" i="2" s="1"/>
  <c r="U105" i="2"/>
  <c r="T105" i="2" s="1"/>
  <c r="AF105" i="2" s="1"/>
  <c r="U104" i="2"/>
  <c r="T104" i="2" s="1"/>
  <c r="AF104" i="2" s="1"/>
  <c r="U103" i="2"/>
  <c r="T103" i="2" s="1"/>
  <c r="AF103" i="2" s="1"/>
  <c r="U102" i="2"/>
  <c r="T102" i="2" s="1"/>
  <c r="AF102" i="2" s="1"/>
  <c r="U101" i="2"/>
  <c r="T101" i="2" s="1"/>
  <c r="AF101" i="2" s="1"/>
  <c r="U100" i="2"/>
  <c r="T100" i="2" s="1"/>
  <c r="AF100" i="2" s="1"/>
  <c r="U99" i="2"/>
  <c r="T99" i="2" s="1"/>
  <c r="AF99" i="2" s="1"/>
  <c r="U98" i="2"/>
  <c r="T98" i="2" s="1"/>
  <c r="AF98" i="2" s="1"/>
  <c r="U97" i="2"/>
  <c r="T97" i="2" s="1"/>
  <c r="AF97" i="2" s="1"/>
  <c r="U96" i="2"/>
  <c r="T96" i="2" s="1"/>
  <c r="AF96" i="2" s="1"/>
  <c r="U95" i="2"/>
  <c r="T95" i="2" s="1"/>
  <c r="AF95" i="2" s="1"/>
  <c r="U94" i="2"/>
  <c r="T94" i="2" s="1"/>
  <c r="AF94" i="2" s="1"/>
  <c r="U93" i="2"/>
  <c r="T93" i="2" s="1"/>
  <c r="AF93" i="2" s="1"/>
  <c r="U92" i="2"/>
  <c r="T92" i="2" s="1"/>
  <c r="AF92" i="2" s="1"/>
  <c r="U91" i="2"/>
  <c r="T91" i="2" s="1"/>
  <c r="AF91" i="2" s="1"/>
  <c r="U90" i="2"/>
  <c r="T90" i="2" s="1"/>
  <c r="AF90" i="2" s="1"/>
  <c r="U89" i="2"/>
  <c r="T89" i="2" s="1"/>
  <c r="AF89" i="2" s="1"/>
  <c r="U88" i="2"/>
  <c r="T88" i="2" s="1"/>
  <c r="AF88" i="2" s="1"/>
  <c r="U87" i="2"/>
  <c r="T87" i="2" s="1"/>
  <c r="AF87" i="2" s="1"/>
  <c r="U86" i="2"/>
  <c r="T86" i="2" s="1"/>
  <c r="AF86" i="2" s="1"/>
  <c r="U85" i="2"/>
  <c r="T85" i="2" s="1"/>
  <c r="AF85" i="2" s="1"/>
  <c r="U84" i="2"/>
  <c r="T84" i="2" s="1"/>
  <c r="AF84" i="2" s="1"/>
  <c r="U83" i="2"/>
  <c r="T83" i="2" s="1"/>
  <c r="AF83" i="2" s="1"/>
  <c r="U82" i="2"/>
  <c r="T82" i="2" s="1"/>
  <c r="AF82" i="2" s="1"/>
  <c r="U81" i="2"/>
  <c r="T81" i="2" s="1"/>
  <c r="AF81" i="2" s="1"/>
  <c r="U80" i="2"/>
  <c r="T80" i="2" s="1"/>
  <c r="AF80" i="2" s="1"/>
  <c r="U79" i="2"/>
  <c r="T79" i="2" s="1"/>
  <c r="AF79" i="2" s="1"/>
  <c r="U78" i="2"/>
  <c r="T78" i="2" s="1"/>
  <c r="AF78" i="2" s="1"/>
  <c r="U77" i="2"/>
  <c r="T77" i="2" s="1"/>
  <c r="AF77" i="2" s="1"/>
  <c r="U76" i="2"/>
  <c r="T76" i="2" s="1"/>
  <c r="AF76" i="2" s="1"/>
  <c r="U75" i="2"/>
  <c r="T75" i="2" s="1"/>
  <c r="AF75" i="2" s="1"/>
  <c r="U74" i="2"/>
  <c r="T74" i="2" s="1"/>
  <c r="AF74" i="2" s="1"/>
  <c r="U73" i="2"/>
  <c r="T73" i="2" s="1"/>
  <c r="AF73" i="2" s="1"/>
  <c r="U72" i="2"/>
  <c r="T72" i="2" s="1"/>
  <c r="AF72" i="2" s="1"/>
  <c r="U71" i="2"/>
  <c r="T71" i="2" s="1"/>
  <c r="AF71" i="2" s="1"/>
  <c r="U70" i="2"/>
  <c r="T70" i="2" s="1"/>
  <c r="AF70" i="2" s="1"/>
  <c r="U69" i="2"/>
  <c r="T69" i="2" s="1"/>
  <c r="AF69" i="2" s="1"/>
  <c r="U68" i="2"/>
  <c r="T68" i="2" s="1"/>
  <c r="AF68" i="2" s="1"/>
  <c r="U67" i="2"/>
  <c r="T67" i="2" s="1"/>
  <c r="AF67" i="2" s="1"/>
  <c r="U66" i="2"/>
  <c r="T66" i="2" s="1"/>
  <c r="AF66" i="2" s="1"/>
  <c r="U65" i="2"/>
  <c r="T65" i="2" s="1"/>
  <c r="AF65" i="2" s="1"/>
  <c r="U64" i="2"/>
  <c r="T64" i="2" s="1"/>
  <c r="AF64" i="2" s="1"/>
  <c r="U63" i="2"/>
  <c r="T63" i="2" s="1"/>
  <c r="AF63" i="2" s="1"/>
  <c r="U62" i="2"/>
  <c r="T62" i="2" s="1"/>
  <c r="AF62" i="2" s="1"/>
  <c r="U61" i="2"/>
  <c r="T61" i="2" s="1"/>
  <c r="AF61" i="2" s="1"/>
  <c r="U60" i="2"/>
  <c r="T60" i="2" s="1"/>
  <c r="AF60" i="2" s="1"/>
  <c r="U59" i="2"/>
  <c r="T59" i="2" s="1"/>
  <c r="AF59" i="2" s="1"/>
  <c r="U58" i="2"/>
  <c r="T58" i="2" s="1"/>
  <c r="AF58" i="2" s="1"/>
  <c r="U57" i="2"/>
  <c r="T57" i="2" s="1"/>
  <c r="AF57" i="2" s="1"/>
  <c r="U56" i="2"/>
  <c r="T56" i="2" s="1"/>
  <c r="AF56" i="2" s="1"/>
  <c r="U55" i="2"/>
  <c r="T55" i="2" s="1"/>
  <c r="AF55" i="2" s="1"/>
  <c r="U54" i="2"/>
  <c r="T54" i="2" s="1"/>
  <c r="AF54" i="2" s="1"/>
  <c r="U53" i="2"/>
  <c r="T53" i="2" s="1"/>
  <c r="AF53" i="2" s="1"/>
  <c r="U52" i="2"/>
  <c r="T52" i="2" s="1"/>
  <c r="AF52" i="2" s="1"/>
  <c r="U51" i="2"/>
  <c r="T51" i="2" s="1"/>
  <c r="AF51" i="2" s="1"/>
  <c r="U50" i="2"/>
  <c r="T50" i="2" s="1"/>
  <c r="AF50" i="2" s="1"/>
  <c r="U49" i="2"/>
  <c r="T49" i="2" s="1"/>
  <c r="AF49" i="2" s="1"/>
  <c r="U48" i="2"/>
  <c r="T48" i="2" s="1"/>
  <c r="AF48" i="2" s="1"/>
  <c r="U47" i="2"/>
  <c r="T47" i="2" s="1"/>
  <c r="AF47" i="2" s="1"/>
  <c r="U46" i="2"/>
  <c r="T46" i="2" s="1"/>
  <c r="AF46" i="2" s="1"/>
  <c r="U45" i="2"/>
  <c r="T45" i="2" s="1"/>
  <c r="AF45" i="2" s="1"/>
  <c r="U44" i="2"/>
  <c r="T44" i="2" s="1"/>
  <c r="AF44" i="2" s="1"/>
  <c r="U43" i="2"/>
  <c r="T43" i="2" s="1"/>
  <c r="AF43" i="2" s="1"/>
  <c r="U42" i="2"/>
  <c r="T42" i="2" s="1"/>
  <c r="AF42" i="2" s="1"/>
  <c r="U41" i="2"/>
  <c r="T41" i="2" s="1"/>
  <c r="AF41" i="2" s="1"/>
  <c r="U40" i="2"/>
  <c r="T40" i="2" s="1"/>
  <c r="AF40" i="2" s="1"/>
  <c r="U39" i="2"/>
  <c r="T39" i="2" s="1"/>
  <c r="AF39" i="2" s="1"/>
  <c r="U38" i="2"/>
  <c r="T38" i="2" s="1"/>
  <c r="U37" i="2"/>
  <c r="T37" i="2" s="1"/>
  <c r="U36" i="2"/>
  <c r="T36" i="2" s="1"/>
  <c r="U35" i="2"/>
  <c r="T35" i="2" s="1"/>
  <c r="U34" i="2"/>
  <c r="T34" i="2" s="1"/>
  <c r="U33" i="2"/>
  <c r="T33" i="2" s="1"/>
  <c r="U32" i="2"/>
  <c r="T32" i="2" s="1"/>
  <c r="U31" i="2"/>
  <c r="T31" i="2" s="1"/>
  <c r="U30" i="2"/>
  <c r="T30" i="2" s="1"/>
  <c r="U28" i="2"/>
  <c r="T28" i="2" s="1"/>
  <c r="U27" i="2"/>
  <c r="T27" i="2" s="1"/>
  <c r="U26" i="2"/>
  <c r="T26" i="2" s="1"/>
  <c r="U25" i="2"/>
  <c r="T25" i="2" s="1"/>
  <c r="U24" i="2"/>
  <c r="T24" i="2" s="1"/>
  <c r="U23" i="2" l="1"/>
  <c r="T23" i="2" s="1"/>
  <c r="U22" i="2"/>
  <c r="T22" i="2" s="1"/>
  <c r="U21" i="2"/>
  <c r="T21" i="2" s="1"/>
  <c r="U20" i="2"/>
  <c r="T20" i="2" s="1"/>
  <c r="F38" i="2"/>
  <c r="AF38" i="2" s="1"/>
  <c r="F37" i="2"/>
  <c r="AF37" i="2" s="1"/>
  <c r="F36" i="2"/>
  <c r="AF36" i="2" s="1"/>
  <c r="F35" i="2"/>
  <c r="AF35" i="2" s="1"/>
  <c r="F34" i="2"/>
  <c r="AF34" i="2" s="1"/>
  <c r="F33" i="2"/>
  <c r="AF33" i="2" s="1"/>
  <c r="F32" i="2"/>
  <c r="AF32" i="2" s="1"/>
  <c r="F31" i="2"/>
  <c r="AF31" i="2" s="1"/>
  <c r="F30" i="2"/>
  <c r="AF30" i="2" s="1"/>
  <c r="F28" i="2"/>
  <c r="AF28" i="2" s="1"/>
  <c r="F27" i="2"/>
  <c r="AF27" i="2" s="1"/>
  <c r="F26" i="2"/>
  <c r="AF26" i="2" s="1"/>
  <c r="F25" i="2"/>
  <c r="AF25" i="2" s="1"/>
  <c r="F24" i="2"/>
  <c r="AF24" i="2" s="1"/>
  <c r="F23" i="2"/>
  <c r="F22" i="2"/>
  <c r="F21" i="2"/>
  <c r="F20" i="2"/>
  <c r="U19" i="2"/>
  <c r="T19" i="2" s="1"/>
  <c r="U18" i="2"/>
  <c r="T18" i="2" s="1"/>
  <c r="U17" i="2"/>
  <c r="T17" i="2" s="1"/>
  <c r="U16" i="2"/>
  <c r="T16" i="2" s="1"/>
  <c r="U7" i="2"/>
  <c r="T7" i="2" s="1"/>
  <c r="U8" i="2"/>
  <c r="T8" i="2" s="1"/>
  <c r="U9" i="2"/>
  <c r="T9" i="2" s="1"/>
  <c r="U10" i="2"/>
  <c r="T10" i="2" s="1"/>
  <c r="U11" i="2"/>
  <c r="T11" i="2" s="1"/>
  <c r="U12" i="2"/>
  <c r="T12" i="2" s="1"/>
  <c r="U13" i="2"/>
  <c r="T13" i="2" s="1"/>
  <c r="U14" i="2"/>
  <c r="T14" i="2" s="1"/>
  <c r="U15" i="2"/>
  <c r="T15" i="2" s="1"/>
  <c r="U3" i="2"/>
  <c r="U4" i="2"/>
  <c r="U5" i="2"/>
  <c r="T5" i="2" s="1"/>
  <c r="U6" i="2"/>
  <c r="T6" i="2" s="1"/>
  <c r="U2" i="2"/>
  <c r="AF22" i="2" l="1"/>
  <c r="AF23" i="2"/>
  <c r="AF20" i="2"/>
  <c r="AF7" i="2"/>
  <c r="AF21" i="2"/>
  <c r="F4" i="2"/>
  <c r="F5" i="2"/>
  <c r="AF5" i="2" s="1"/>
  <c r="F6" i="2"/>
  <c r="AF6" i="2" s="1"/>
  <c r="F19" i="2"/>
  <c r="AF19" i="2" s="1"/>
  <c r="F18" i="2"/>
  <c r="AF18" i="2" s="1"/>
  <c r="F17" i="2"/>
  <c r="AF17" i="2" s="1"/>
  <c r="F16" i="2"/>
  <c r="AF16" i="2" s="1"/>
  <c r="F15" i="2"/>
  <c r="AF15" i="2" s="1"/>
  <c r="F14" i="2"/>
  <c r="AF14" i="2" s="1"/>
  <c r="F13" i="2"/>
  <c r="AF13" i="2" s="1"/>
  <c r="F12" i="2"/>
  <c r="AF12" i="2" s="1"/>
  <c r="F11" i="2"/>
  <c r="AF11" i="2" s="1"/>
  <c r="F10" i="2"/>
  <c r="AF10" i="2" s="1"/>
  <c r="F9" i="2"/>
  <c r="AF9" i="2" s="1"/>
  <c r="F8" i="2"/>
  <c r="AF8" i="2" s="1"/>
  <c r="F7" i="2"/>
  <c r="T4" i="2"/>
  <c r="AF4" i="2" s="1"/>
  <c r="T3" i="2"/>
  <c r="AF3" i="2" s="1"/>
  <c r="F3" i="2"/>
  <c r="X2" i="7" l="1"/>
  <c r="AA155" i="7" l="1"/>
  <c r="Y155" i="7" s="1"/>
  <c r="AA158" i="7"/>
  <c r="Y158" i="7" s="1"/>
  <c r="AA152" i="7"/>
  <c r="Y152" i="7" s="1"/>
  <c r="AA153" i="7"/>
  <c r="Y153" i="7" s="1"/>
  <c r="AA156" i="7"/>
  <c r="Y156" i="7" s="1"/>
  <c r="AA154" i="7"/>
  <c r="Y154" i="7" s="1"/>
  <c r="AA159" i="7"/>
  <c r="Y159" i="7" s="1"/>
  <c r="AA160" i="7"/>
  <c r="Y160" i="7" s="1"/>
  <c r="AA161" i="7"/>
  <c r="Y161" i="7" s="1"/>
  <c r="AA151" i="7"/>
  <c r="Y151" i="7" s="1"/>
  <c r="AA157" i="7"/>
  <c r="Y157" i="7" s="1"/>
  <c r="AA29" i="7"/>
  <c r="Y29" i="7" s="1"/>
  <c r="AA140" i="7"/>
  <c r="Y140" i="7" s="1"/>
  <c r="AA136" i="7"/>
  <c r="Y136" i="7" s="1"/>
  <c r="AA116" i="7"/>
  <c r="Y116" i="7" s="1"/>
  <c r="AA139" i="7"/>
  <c r="Y139" i="7" s="1"/>
  <c r="AA131" i="7"/>
  <c r="Y131" i="7" s="1"/>
  <c r="AA96" i="7"/>
  <c r="Y96" i="7" s="1"/>
  <c r="AA76" i="7"/>
  <c r="Y76" i="7" s="1"/>
  <c r="AA68" i="7"/>
  <c r="Y68" i="7" s="1"/>
  <c r="AA60" i="7"/>
  <c r="Y60" i="7" s="1"/>
  <c r="AA36" i="7"/>
  <c r="Y36" i="7" s="1"/>
  <c r="AA127" i="7"/>
  <c r="Y127" i="7" s="1"/>
  <c r="AA134" i="7"/>
  <c r="Y134" i="7" s="1"/>
  <c r="AA106" i="7"/>
  <c r="Y106" i="7" s="1"/>
  <c r="AA102" i="7"/>
  <c r="Y102" i="7" s="1"/>
  <c r="AA55" i="7"/>
  <c r="Y55" i="7" s="1"/>
  <c r="AA43" i="7"/>
  <c r="Y43" i="7" s="1"/>
  <c r="AA39" i="7"/>
  <c r="Y39" i="7" s="1"/>
  <c r="AA35" i="7"/>
  <c r="Y35" i="7" s="1"/>
  <c r="AA31" i="7"/>
  <c r="Y31" i="7" s="1"/>
  <c r="AA40" i="7"/>
  <c r="Y40" i="7" s="1"/>
  <c r="AA142" i="7"/>
  <c r="Y142" i="7" s="1"/>
  <c r="AA138" i="7"/>
  <c r="Y138" i="7" s="1"/>
  <c r="AA114" i="7"/>
  <c r="Y114" i="7" s="1"/>
  <c r="AA110" i="7"/>
  <c r="Y110" i="7" s="1"/>
  <c r="AA11" i="7"/>
  <c r="Y11" i="7" s="1"/>
  <c r="AA10" i="7"/>
  <c r="Y10" i="7" s="1"/>
  <c r="AA95" i="7"/>
  <c r="Y95" i="7" s="1"/>
  <c r="AA83" i="7"/>
  <c r="Y83" i="7" s="1"/>
  <c r="AA71" i="7"/>
  <c r="Y71" i="7" s="1"/>
  <c r="AA59" i="7"/>
  <c r="Y59" i="7" s="1"/>
  <c r="AA51" i="7"/>
  <c r="Y51" i="7" s="1"/>
  <c r="AA141" i="7"/>
  <c r="Y141" i="7" s="1"/>
  <c r="AA105" i="7"/>
  <c r="Y105" i="7" s="1"/>
  <c r="AA94" i="7"/>
  <c r="Y94" i="7" s="1"/>
  <c r="AA86" i="7"/>
  <c r="Y86" i="7" s="1"/>
  <c r="AA66" i="7"/>
  <c r="Y66" i="7" s="1"/>
  <c r="AA54" i="7"/>
  <c r="Y54" i="7" s="1"/>
  <c r="AA132" i="7"/>
  <c r="Y132" i="7" s="1"/>
  <c r="AA93" i="7"/>
  <c r="Y93" i="7" s="1"/>
  <c r="AA85" i="7"/>
  <c r="Y85" i="7" s="1"/>
  <c r="AA77" i="7"/>
  <c r="Y77" i="7" s="1"/>
  <c r="AA69" i="7"/>
  <c r="Y69" i="7" s="1"/>
  <c r="AA61" i="7"/>
  <c r="Y61" i="7" s="1"/>
  <c r="AA53" i="7"/>
  <c r="Y53" i="7" s="1"/>
  <c r="AA113" i="7"/>
  <c r="Y113" i="7" s="1"/>
  <c r="AA5" i="7"/>
  <c r="Y5" i="7" s="1"/>
  <c r="AA78" i="7"/>
  <c r="Y78" i="7" s="1"/>
  <c r="AA52" i="7"/>
  <c r="Y52" i="7" s="1"/>
  <c r="AA44" i="7"/>
  <c r="Y44" i="7" s="1"/>
  <c r="AA119" i="7"/>
  <c r="Y119" i="7" s="1"/>
  <c r="AA126" i="7"/>
  <c r="Y126" i="7" s="1"/>
  <c r="AA26" i="7"/>
  <c r="Y26" i="7" s="1"/>
  <c r="AA18" i="7"/>
  <c r="Y18" i="7" s="1"/>
  <c r="AA25" i="7"/>
  <c r="Y25" i="7" s="1"/>
  <c r="AA21" i="7"/>
  <c r="Y21" i="7" s="1"/>
  <c r="AA17" i="7"/>
  <c r="Y17" i="7" s="1"/>
  <c r="AA144" i="7"/>
  <c r="Y144" i="7" s="1"/>
  <c r="AA124" i="7"/>
  <c r="Y124" i="7" s="1"/>
  <c r="AA120" i="7"/>
  <c r="Y120" i="7" s="1"/>
  <c r="AA37" i="7"/>
  <c r="Y37" i="7" s="1"/>
  <c r="AA33" i="7"/>
  <c r="Y33" i="7" s="1"/>
  <c r="AA13" i="7"/>
  <c r="Y13" i="7" s="1"/>
  <c r="AA147" i="7"/>
  <c r="Y147" i="7" s="1"/>
  <c r="AA15" i="7"/>
  <c r="Y15" i="7" s="1"/>
  <c r="AA27" i="7"/>
  <c r="Y27" i="7" s="1"/>
  <c r="AA145" i="7"/>
  <c r="Y145" i="7" s="1"/>
  <c r="AA133" i="7"/>
  <c r="Y133" i="7" s="1"/>
  <c r="AA121" i="7"/>
  <c r="Y121" i="7" s="1"/>
  <c r="AA109" i="7"/>
  <c r="Y109" i="7" s="1"/>
  <c r="AA98" i="7"/>
  <c r="Y98" i="7" s="1"/>
  <c r="AA74" i="7"/>
  <c r="Y74" i="7" s="1"/>
  <c r="AA135" i="7"/>
  <c r="Y135" i="7" s="1"/>
  <c r="AA103" i="7"/>
  <c r="Y103" i="7" s="1"/>
  <c r="AA3" i="7"/>
  <c r="Y3" i="7" s="1"/>
  <c r="AA56" i="7"/>
  <c r="Y56" i="7" s="1"/>
  <c r="AA48" i="7"/>
  <c r="Y48" i="7" s="1"/>
  <c r="AA7" i="7"/>
  <c r="Y7" i="7" s="1"/>
  <c r="AA92" i="7"/>
  <c r="Y92" i="7" s="1"/>
  <c r="AA84" i="7"/>
  <c r="Y84" i="7" s="1"/>
  <c r="AA72" i="7"/>
  <c r="Y72" i="7" s="1"/>
  <c r="AA146" i="7"/>
  <c r="Y146" i="7" s="1"/>
  <c r="AA118" i="7"/>
  <c r="Y118" i="7" s="1"/>
  <c r="AA6" i="7"/>
  <c r="Y6" i="7" s="1"/>
  <c r="AA91" i="7"/>
  <c r="Y91" i="7" s="1"/>
  <c r="Y79" i="7"/>
  <c r="I79" i="3" s="1"/>
  <c r="AA67" i="7"/>
  <c r="Y67" i="7" s="1"/>
  <c r="AA129" i="7"/>
  <c r="Y129" i="7" s="1"/>
  <c r="AA90" i="7"/>
  <c r="Y90" i="7" s="1"/>
  <c r="AA70" i="7"/>
  <c r="Y70" i="7" s="1"/>
  <c r="AA58" i="7"/>
  <c r="Y58" i="7" s="1"/>
  <c r="AA42" i="7"/>
  <c r="Y42" i="7" s="1"/>
  <c r="AA38" i="7"/>
  <c r="Y38" i="7" s="1"/>
  <c r="AA112" i="7"/>
  <c r="Y112" i="7" s="1"/>
  <c r="AA104" i="7"/>
  <c r="Y104" i="7" s="1"/>
  <c r="AA24" i="7"/>
  <c r="Y24" i="7" s="1"/>
  <c r="AA123" i="7"/>
  <c r="Y123" i="7" s="1"/>
  <c r="AA115" i="7"/>
  <c r="Y115" i="7" s="1"/>
  <c r="AA32" i="7"/>
  <c r="Y32" i="7" s="1"/>
  <c r="AA23" i="7"/>
  <c r="Y23" i="7" s="1"/>
  <c r="AA19" i="7"/>
  <c r="Y19" i="7" s="1"/>
  <c r="AA150" i="7"/>
  <c r="Y150" i="7" s="1"/>
  <c r="AA130" i="7"/>
  <c r="Y130" i="7" s="1"/>
  <c r="AA122" i="7"/>
  <c r="Y122" i="7" s="1"/>
  <c r="AA47" i="7"/>
  <c r="Y47" i="7" s="1"/>
  <c r="AA9" i="7"/>
  <c r="Y9" i="7" s="1"/>
  <c r="AA50" i="7"/>
  <c r="Y50" i="7" s="1"/>
  <c r="AA46" i="7"/>
  <c r="Y46" i="7" s="1"/>
  <c r="AA34" i="7"/>
  <c r="Y34" i="7" s="1"/>
  <c r="AA30" i="7"/>
  <c r="Y30" i="7" s="1"/>
  <c r="AA148" i="7"/>
  <c r="Y148" i="7" s="1"/>
  <c r="AA128" i="7"/>
  <c r="Y128" i="7" s="1"/>
  <c r="AA100" i="7"/>
  <c r="Y100" i="7" s="1"/>
  <c r="AA8" i="7"/>
  <c r="Y8" i="7" s="1"/>
  <c r="AA49" i="7"/>
  <c r="Y49" i="7" s="1"/>
  <c r="AA45" i="7"/>
  <c r="Y45" i="7" s="1"/>
  <c r="AA28" i="7"/>
  <c r="Y28" i="7" s="1"/>
  <c r="AA20" i="7"/>
  <c r="Y20" i="7" s="1"/>
  <c r="AA143" i="7"/>
  <c r="Y143" i="7" s="1"/>
  <c r="AA111" i="7"/>
  <c r="Y111" i="7" s="1"/>
  <c r="AA88" i="7"/>
  <c r="Y88" i="7" s="1"/>
  <c r="AA80" i="7"/>
  <c r="Y80" i="7" s="1"/>
  <c r="AA64" i="7"/>
  <c r="Y64" i="7" s="1"/>
  <c r="AA14" i="7"/>
  <c r="Y14" i="7" s="1"/>
  <c r="AA99" i="7"/>
  <c r="Y99" i="7" s="1"/>
  <c r="AA87" i="7"/>
  <c r="Y87" i="7" s="1"/>
  <c r="AA75" i="7"/>
  <c r="Y75" i="7" s="1"/>
  <c r="AA63" i="7"/>
  <c r="Y63" i="7" s="1"/>
  <c r="AA117" i="7"/>
  <c r="Y117" i="7" s="1"/>
  <c r="AA82" i="7"/>
  <c r="Y82" i="7" s="1"/>
  <c r="AA62" i="7"/>
  <c r="Y62" i="7" s="1"/>
  <c r="AA108" i="7"/>
  <c r="Y108" i="7" s="1"/>
  <c r="AA12" i="7"/>
  <c r="Y12" i="7" s="1"/>
  <c r="AA4" i="7"/>
  <c r="Y4" i="7" s="1"/>
  <c r="AA97" i="7"/>
  <c r="Y97" i="7" s="1"/>
  <c r="AA89" i="7"/>
  <c r="Y89" i="7" s="1"/>
  <c r="AA81" i="7"/>
  <c r="Y81" i="7" s="1"/>
  <c r="AA73" i="7"/>
  <c r="Y73" i="7" s="1"/>
  <c r="AA65" i="7"/>
  <c r="Y65" i="7" s="1"/>
  <c r="AA57" i="7"/>
  <c r="Y57" i="7" s="1"/>
  <c r="AA41" i="7"/>
  <c r="Y41" i="7" s="1"/>
  <c r="AA16" i="7"/>
  <c r="Y16" i="7" s="1"/>
  <c r="AA149" i="7"/>
  <c r="Y149" i="7" s="1"/>
  <c r="AA137" i="7"/>
  <c r="Y137" i="7" s="1"/>
  <c r="AA125" i="7"/>
  <c r="Y125" i="7" s="1"/>
  <c r="AA101" i="7"/>
  <c r="Y101" i="7" s="1"/>
  <c r="AA107" i="7"/>
  <c r="Y107" i="7" s="1"/>
  <c r="AA22" i="7"/>
  <c r="Y22" i="7" s="1"/>
  <c r="F2" i="2"/>
  <c r="I41" i="3" l="1"/>
  <c r="I117" i="3"/>
  <c r="I99" i="3"/>
  <c r="I88" i="3"/>
  <c r="I28" i="3"/>
  <c r="I100" i="3"/>
  <c r="I34" i="3"/>
  <c r="I47" i="3"/>
  <c r="I19" i="3"/>
  <c r="I123" i="3"/>
  <c r="I38" i="3"/>
  <c r="I90" i="3"/>
  <c r="I91" i="3"/>
  <c r="I72" i="3"/>
  <c r="I48" i="3"/>
  <c r="I135" i="3"/>
  <c r="I121" i="3"/>
  <c r="I15" i="3"/>
  <c r="I37" i="3"/>
  <c r="I17" i="3"/>
  <c r="I26" i="3"/>
  <c r="I52" i="3"/>
  <c r="I53" i="3"/>
  <c r="I85" i="3"/>
  <c r="I66" i="3"/>
  <c r="I141" i="3"/>
  <c r="I83" i="3"/>
  <c r="I110" i="3"/>
  <c r="I40" i="3"/>
  <c r="I43" i="3"/>
  <c r="I134" i="3"/>
  <c r="I68" i="3"/>
  <c r="I139" i="3"/>
  <c r="I29" i="3"/>
  <c r="I160" i="3"/>
  <c r="I153" i="3"/>
  <c r="I125" i="3"/>
  <c r="I137" i="3"/>
  <c r="I89" i="3"/>
  <c r="I63" i="3"/>
  <c r="I14" i="3"/>
  <c r="I45" i="3"/>
  <c r="I128" i="3"/>
  <c r="I46" i="3"/>
  <c r="I122" i="3"/>
  <c r="I23" i="3"/>
  <c r="I24" i="3"/>
  <c r="I42" i="3"/>
  <c r="I129" i="3"/>
  <c r="I6" i="3"/>
  <c r="I84" i="3"/>
  <c r="I56" i="3"/>
  <c r="I74" i="3"/>
  <c r="I133" i="3"/>
  <c r="I147" i="3"/>
  <c r="I120" i="3"/>
  <c r="I21" i="3"/>
  <c r="I126" i="3"/>
  <c r="I78" i="3"/>
  <c r="I61" i="3"/>
  <c r="I93" i="3"/>
  <c r="I86" i="3"/>
  <c r="I51" i="3"/>
  <c r="I95" i="3"/>
  <c r="I114" i="3"/>
  <c r="I31" i="3"/>
  <c r="I55" i="3"/>
  <c r="I127" i="3"/>
  <c r="I76" i="3"/>
  <c r="I116" i="3"/>
  <c r="I157" i="3"/>
  <c r="I159" i="3"/>
  <c r="I152" i="3"/>
  <c r="I81" i="3"/>
  <c r="I22" i="3"/>
  <c r="I57" i="3"/>
  <c r="I108" i="3"/>
  <c r="I111" i="3"/>
  <c r="I107" i="3"/>
  <c r="I149" i="3"/>
  <c r="I65" i="3"/>
  <c r="I97" i="3"/>
  <c r="I62" i="3"/>
  <c r="I75" i="3"/>
  <c r="I64" i="3"/>
  <c r="I143" i="3"/>
  <c r="I49" i="3"/>
  <c r="I148" i="3"/>
  <c r="I50" i="3"/>
  <c r="I130" i="3"/>
  <c r="I32" i="3"/>
  <c r="I104" i="3"/>
  <c r="I58" i="3"/>
  <c r="I67" i="3"/>
  <c r="I118" i="3"/>
  <c r="I92" i="3"/>
  <c r="I3" i="3"/>
  <c r="I98" i="3"/>
  <c r="I145" i="3"/>
  <c r="I13" i="3"/>
  <c r="I124" i="3"/>
  <c r="I25" i="3"/>
  <c r="I119" i="3"/>
  <c r="I5" i="3"/>
  <c r="I69" i="3"/>
  <c r="I132" i="3"/>
  <c r="I94" i="3"/>
  <c r="I59" i="3"/>
  <c r="I10" i="3"/>
  <c r="I138" i="3"/>
  <c r="I35" i="3"/>
  <c r="I102" i="3"/>
  <c r="I36" i="3"/>
  <c r="I96" i="3"/>
  <c r="I136" i="3"/>
  <c r="I151" i="3"/>
  <c r="I154" i="3"/>
  <c r="I158" i="3"/>
  <c r="I12" i="3"/>
  <c r="I101" i="3"/>
  <c r="I16" i="3"/>
  <c r="I73" i="3"/>
  <c r="I4" i="3"/>
  <c r="I82" i="3"/>
  <c r="I87" i="3"/>
  <c r="I80" i="3"/>
  <c r="I20" i="3"/>
  <c r="I8" i="3"/>
  <c r="I30" i="3"/>
  <c r="I9" i="3"/>
  <c r="I150" i="3"/>
  <c r="I115" i="3"/>
  <c r="I112" i="3"/>
  <c r="I70" i="3"/>
  <c r="I146" i="3"/>
  <c r="I7" i="3"/>
  <c r="I103" i="3"/>
  <c r="I109" i="3"/>
  <c r="I27" i="3"/>
  <c r="I33" i="3"/>
  <c r="I144" i="3"/>
  <c r="I18" i="3"/>
  <c r="I44" i="3"/>
  <c r="I113" i="3"/>
  <c r="I77" i="3"/>
  <c r="I54" i="3"/>
  <c r="I105" i="3"/>
  <c r="I71" i="3"/>
  <c r="I11" i="3"/>
  <c r="I142" i="3"/>
  <c r="I39" i="3"/>
  <c r="I106" i="3"/>
  <c r="I60" i="3"/>
  <c r="I131" i="3"/>
  <c r="I140" i="3"/>
  <c r="I161" i="3"/>
  <c r="I156" i="3"/>
  <c r="I155" i="3"/>
  <c r="T2" i="2"/>
  <c r="AF2" i="2" s="1"/>
  <c r="Z2" i="7" l="1"/>
  <c r="AC2" i="7"/>
  <c r="C2" i="7" l="1"/>
  <c r="D2" i="7" l="1"/>
  <c r="AH2" i="7" s="1"/>
  <c r="AB2" i="7"/>
  <c r="AA2" i="7"/>
  <c r="Y2" i="7" l="1"/>
  <c r="I2" i="3" l="1"/>
  <c r="O2" i="3" s="1"/>
  <c r="J62" i="8"/>
  <c r="J61" i="8"/>
  <c r="J60" i="8"/>
  <c r="J59" i="8"/>
  <c r="J58" i="8"/>
  <c r="J57" i="8"/>
  <c r="J56" i="8"/>
  <c r="J55" i="8"/>
  <c r="J54" i="8"/>
  <c r="J53" i="8"/>
  <c r="J52" i="8"/>
  <c r="J51" i="8"/>
  <c r="J50" i="8"/>
  <c r="J49" i="8"/>
  <c r="J48" i="8"/>
  <c r="J47" i="8"/>
  <c r="J46" i="8"/>
  <c r="J45" i="8"/>
  <c r="J44" i="8"/>
  <c r="J43" i="8"/>
  <c r="J42" i="8"/>
  <c r="J41" i="8"/>
  <c r="J40" i="8"/>
  <c r="J39" i="8"/>
  <c r="J38" i="8"/>
  <c r="J37" i="8"/>
  <c r="J36" i="8"/>
  <c r="J35" i="8"/>
  <c r="J34" i="8"/>
  <c r="J33" i="8"/>
  <c r="J32" i="8"/>
  <c r="J31" i="8"/>
  <c r="J30" i="8"/>
  <c r="J29" i="8"/>
  <c r="J28" i="8"/>
  <c r="J27" i="8"/>
  <c r="J26" i="8"/>
  <c r="J25" i="8"/>
  <c r="J24" i="8"/>
  <c r="J23" i="8"/>
  <c r="J22" i="8"/>
  <c r="J21" i="8"/>
  <c r="J20" i="8"/>
  <c r="J19" i="8"/>
  <c r="J18" i="8"/>
  <c r="J17" i="8"/>
  <c r="J16" i="8"/>
  <c r="J15" i="8"/>
  <c r="J14" i="8"/>
  <c r="J13" i="8"/>
  <c r="J12" i="8"/>
  <c r="J11" i="8"/>
  <c r="J10" i="8"/>
  <c r="J9" i="8"/>
  <c r="J8" i="8"/>
  <c r="J7" i="8"/>
  <c r="J6" i="8"/>
  <c r="J5" i="8"/>
  <c r="J4" i="8"/>
  <c r="J3" i="8"/>
  <c r="J2" i="8"/>
</calcChain>
</file>

<file path=xl/comments1.xml><?xml version="1.0" encoding="utf-8"?>
<comments xmlns="http://schemas.openxmlformats.org/spreadsheetml/2006/main">
  <authors>
    <author>User</author>
  </authors>
  <commentList>
    <comment ref="F1" authorId="0" shapeId="0">
      <text>
        <r>
          <rPr>
            <b/>
            <sz val="9"/>
            <color indexed="81"/>
            <rFont val="Tahoma"/>
            <family val="2"/>
          </rPr>
          <t>User:</t>
        </r>
        <r>
          <rPr>
            <sz val="9"/>
            <color indexed="81"/>
            <rFont val="Tahoma"/>
            <family val="2"/>
          </rPr>
          <t xml:space="preserve">
Moderno, gotico, vintage, vaquero, minimaista, simple, exotico, glamoroso, etc</t>
        </r>
      </text>
    </comment>
  </commentList>
</comments>
</file>

<file path=xl/comments2.xml><?xml version="1.0" encoding="utf-8"?>
<comments xmlns="http://schemas.openxmlformats.org/spreadsheetml/2006/main">
  <authors>
    <author>User</author>
  </authors>
  <commentList>
    <comment ref="F1" authorId="0" shapeId="0">
      <text>
        <r>
          <rPr>
            <b/>
            <sz val="9"/>
            <color indexed="81"/>
            <rFont val="Tahoma"/>
            <family val="2"/>
          </rPr>
          <t>User:</t>
        </r>
        <r>
          <rPr>
            <sz val="9"/>
            <color indexed="81"/>
            <rFont val="Tahoma"/>
            <family val="2"/>
          </rPr>
          <t xml:space="preserve">
Moderno, gotico, vintage, vaquero, minimaista, simple, exotico, glamoroso, etc</t>
        </r>
      </text>
    </comment>
  </commentList>
</comments>
</file>

<file path=xl/sharedStrings.xml><?xml version="1.0" encoding="utf-8"?>
<sst xmlns="http://schemas.openxmlformats.org/spreadsheetml/2006/main" count="7487" uniqueCount="1156">
  <si>
    <t>Modelo</t>
  </si>
  <si>
    <t>Descripción corta</t>
  </si>
  <si>
    <t>Descripcion de la marca</t>
  </si>
  <si>
    <t>Caract: Estilo</t>
  </si>
  <si>
    <t>Caract: Color tapiz</t>
  </si>
  <si>
    <t>Caract: Tipo tapiz</t>
  </si>
  <si>
    <t>Caract: Tipo relleno</t>
  </si>
  <si>
    <t>Caract: Tipo estructura</t>
  </si>
  <si>
    <t>Caract: Altura</t>
  </si>
  <si>
    <t>Caract: Ancho</t>
  </si>
  <si>
    <t>Caract: Profundidad</t>
  </si>
  <si>
    <t>Caract: Peso</t>
  </si>
  <si>
    <t>Nombre_producto</t>
  </si>
  <si>
    <t>id_Marca</t>
  </si>
  <si>
    <t>id_Proveedor</t>
  </si>
  <si>
    <t>Caract: Armado (si/no)</t>
  </si>
  <si>
    <t>Estado (Nuevo:1/Usado:2)</t>
  </si>
  <si>
    <t>Descuento</t>
  </si>
  <si>
    <t>Costo</t>
  </si>
  <si>
    <t>Precio_promocion</t>
  </si>
  <si>
    <t>Cantidad</t>
  </si>
  <si>
    <t>Meta titulo</t>
  </si>
  <si>
    <t>Duración_costo_inicio</t>
  </si>
  <si>
    <t>Duración_costo_final</t>
  </si>
  <si>
    <t>Costo_promocion</t>
  </si>
  <si>
    <t>Duración_precioo_final</t>
  </si>
  <si>
    <t>Duración_precio_inicio</t>
  </si>
  <si>
    <t>Puff</t>
  </si>
  <si>
    <t>Veladores</t>
  </si>
  <si>
    <t>sku proveedor-web</t>
  </si>
  <si>
    <t>Palabras clave</t>
  </si>
  <si>
    <t>codigo</t>
  </si>
  <si>
    <t>Nuevo nombre</t>
  </si>
  <si>
    <t>caracteristica principal</t>
  </si>
  <si>
    <t>Gris</t>
  </si>
  <si>
    <t>Blanco</t>
  </si>
  <si>
    <t>Naranja</t>
  </si>
  <si>
    <t>Negro</t>
  </si>
  <si>
    <t>Beige</t>
  </si>
  <si>
    <t>Amarillo</t>
  </si>
  <si>
    <t>Codigo</t>
  </si>
  <si>
    <t>Nombre item</t>
  </si>
  <si>
    <t>Mesa de centro</t>
  </si>
  <si>
    <t>Moderno</t>
  </si>
  <si>
    <t>Microfibra</t>
  </si>
  <si>
    <t>No</t>
  </si>
  <si>
    <t>Nombre</t>
  </si>
  <si>
    <t>Velvet</t>
  </si>
  <si>
    <t>Minimalista</t>
  </si>
  <si>
    <t>Chenille</t>
  </si>
  <si>
    <t>Ultracuero</t>
  </si>
  <si>
    <t>Rojo</t>
  </si>
  <si>
    <t>Poliseda</t>
  </si>
  <si>
    <t>Nombre combo</t>
  </si>
  <si>
    <t>Colores</t>
  </si>
  <si>
    <t>Azul</t>
  </si>
  <si>
    <t>Cat 3</t>
  </si>
  <si>
    <t>Caract 1</t>
  </si>
  <si>
    <t>Cract 2</t>
  </si>
  <si>
    <t>Chenille con Ultracuero</t>
  </si>
  <si>
    <t>Ultracuero con Microfibra</t>
  </si>
  <si>
    <t>Microfibra con Ultracuero</t>
  </si>
  <si>
    <t>Chenille con Jaquard</t>
  </si>
  <si>
    <t>Vinil</t>
  </si>
  <si>
    <t>Jacquard</t>
  </si>
  <si>
    <t>Suede</t>
  </si>
  <si>
    <t>Queen</t>
  </si>
  <si>
    <t>Epingle persa</t>
  </si>
  <si>
    <t>Caract: Garantía</t>
  </si>
  <si>
    <t>Goeblino jacquard</t>
  </si>
  <si>
    <t>Tela acolchada</t>
  </si>
  <si>
    <t>Regalo</t>
  </si>
  <si>
    <t>Modo de lavado</t>
  </si>
  <si>
    <t>Peso</t>
  </si>
  <si>
    <t>Aspiradora y cepillo suave para retirar el polvo, luego usar una esponja con agua fría y jabón líquido bien excurrido</t>
  </si>
  <si>
    <t>Aspiradora y cepillo suave para retirar el polvo, luego usar un cepillo de cerda suave con agua fría y jabón líquido.Trabaja en un área con buena ventilación. Si hay mancha localizada: Aplica un champú o una espuma en la mancha.</t>
  </si>
  <si>
    <t>Aspirar el polvo y luego limpiar con un trapo húmedecido en silicona frotar levemente el tapiz</t>
  </si>
  <si>
    <t>Aspirar el polvo y con un cepillo raspar las manchas, enjuagar las manchas con jabón y agua</t>
  </si>
  <si>
    <t>Con un paño en una solución de 1/4 cucharadita de detergente liquido en ½ taza de agua frota la zona manchada con mucha suavidad. Después puedes rociarlo con un spray protector de telas.</t>
  </si>
  <si>
    <t>Tipos</t>
  </si>
  <si>
    <t>Casual</t>
  </si>
  <si>
    <t>Clásico</t>
  </si>
  <si>
    <t>Exótico</t>
  </si>
  <si>
    <t>Glamoroso</t>
  </si>
  <si>
    <t>Romántico</t>
  </si>
  <si>
    <t>Sofisticado</t>
  </si>
  <si>
    <t>Gotico</t>
  </si>
  <si>
    <t xml:space="preserve">Colonial </t>
  </si>
  <si>
    <t>Vaquero</t>
  </si>
  <si>
    <t>Aspirador y cepillar suave para retirar el polvo, luego usar una esponja con agua fría y jabón líquido bien excurrido</t>
  </si>
  <si>
    <t>Chenille: Aspiradora y cepillo suave para retirar el polvo, luego usar un cepillo de cerda suave con agua fría y jabón líquido.Trabaja en un área con buena ventilación. Si hay mancha localizada: Aplica un champú o una espuma en la mancha.
Ultracuero: Aspirar el polvo y luego limpiar con un trapo húmedecido en silicona frotar levemente el tapiz</t>
  </si>
  <si>
    <t>Ultracuero: Aspirar el polvo y luego limpiar con un trapo húmedecido en silicona frotar levemente el tapiz
Microfibra: Aspirador y cepillo suave para retirar el polvo, luego usar una esponja con agua fría y jabón líquido bien excurrido</t>
  </si>
  <si>
    <t>Microfibra: Aspirador y cepillar suave para retirar el polvo, luego usar una esponja con agua fría y jabón líquido bien excurrido
Ultracuero: Aspirar el polvo y luego limpiar con un trapo húmedecido en silicona frotar levemente el tapiz</t>
  </si>
  <si>
    <t>Chenille: Aspiradora y cepillo suave para retirar el polvo, luego usar un cepillo de cerda suave con agua fría y jabón líquido.Trabaja en un área con buena ventilación. Si hay mancha localizada: Aplica un champú o una espuma en la mancha.
Jacquard: Con un paño en una solución de 1/4 cucharadita de detergente liquido en ½ taza de agua frota la zona manchada con mucha suavidad. Después puedes rociarlo con un spray protector de telas.</t>
  </si>
  <si>
    <t>Jacquard: Con un paño en una solución de 1/4 cucharadita de detergente liquido en ½ taza de agua frota la zona manchada con mucha suavidad. Después puedes rociarlo con un spray protector de telas.
Ultracuero: Aspirar el polvo y luego limpiar con un trapo húmedecido en silicona frotar levemente el tapiz</t>
  </si>
  <si>
    <t>Ultracuero: Aspirar el polvo y luego limpiar con un trapo húmedecido en silicona frotar levemente el tapiz
Velvet: Aspiradora y cepillo suave para retirar el polvo, luego usar una esponja con agua fría y jabón líquido bien excurrido</t>
  </si>
  <si>
    <t>Romano</t>
  </si>
  <si>
    <t>Playero</t>
  </si>
  <si>
    <t>Stock</t>
  </si>
  <si>
    <t>Jacquard con ultracuero</t>
  </si>
  <si>
    <t>Ultracuero con velvet</t>
  </si>
  <si>
    <t>Microfibra con jacquard</t>
  </si>
  <si>
    <t>Microfibra con Lino</t>
  </si>
  <si>
    <t>Jacquard: Con un paño en una solución de 1/4 cucharadita de detergente liquido en ½ taza de agua frota la zona manchada con mucha suavidad. Después puedes rociarlo con un spray protector de telas.
Microfibra: Aspirador y cepillar suave para retirar el polvo, luego usar una esponja con agua fría y jabón líquido bien excurrido</t>
  </si>
  <si>
    <t>Epingle persa: Con un cepillo de cerdas suaves lavar el asiento y respaldar con una solución de jabón liquido + agua en el sol, es importante que la tela humeda queda seca al término del lavado</t>
  </si>
  <si>
    <t>Aspirar la tela acolchada y con bicarbonato de sodio y agua oxigenada sobar las manchas de la tela</t>
  </si>
  <si>
    <t xml:space="preserve">Microfibra: Aspirador y cepillar suave para retirar el polvo, luego usar una esponja con agua fría y jabón líquido bien excurrido
Lino: Cepillar con cerdas suaves todas las manchas e inmediatamente espolvorear bicarbonato de sodio en la tela, luego con un paño de agua fria limpia la tela </t>
  </si>
  <si>
    <t>Con una tela humedezcala en Jabón neutro + agua caliente, si la mancha persiste use un cepillo de cerdas suave y si aún continua, emplee detergente + agua. En caso sea una mancha de tinta, usar agua + alcohol o si es pintura, usar una tela + nafta.</t>
  </si>
  <si>
    <t>Color</t>
  </si>
  <si>
    <t>Cantidad de color</t>
  </si>
  <si>
    <t>Resumen tipo 1</t>
  </si>
  <si>
    <t>Tela matriz</t>
  </si>
  <si>
    <t>Cat 1</t>
  </si>
  <si>
    <t>Cat 2</t>
  </si>
  <si>
    <t>Parte1</t>
  </si>
  <si>
    <t>Parte2</t>
  </si>
  <si>
    <t>Parte3</t>
  </si>
  <si>
    <t>Parte4</t>
  </si>
  <si>
    <t>Parte5</t>
  </si>
  <si>
    <t>Meta descripción</t>
  </si>
  <si>
    <t>1 +  2 cuerpos</t>
  </si>
  <si>
    <t>1 + 2 + 3 cuerpos</t>
  </si>
  <si>
    <t>2 + 3 cuerpos</t>
  </si>
  <si>
    <t>OTROS</t>
  </si>
  <si>
    <t>Sofas</t>
  </si>
  <si>
    <t>Banquetas</t>
  </si>
  <si>
    <t>sillones</t>
  </si>
  <si>
    <t>sillon reclinable</t>
  </si>
  <si>
    <t>Vitrinas consolas y espejos</t>
  </si>
  <si>
    <t>Organizadores</t>
  </si>
  <si>
    <t>Seccional combo</t>
  </si>
  <si>
    <t>Seccional simple</t>
  </si>
  <si>
    <t>2-4-5 sillas</t>
  </si>
  <si>
    <t>6 a + sillas</t>
  </si>
  <si>
    <t>Mesas de comedor</t>
  </si>
  <si>
    <t>Silla convencional</t>
  </si>
  <si>
    <t>Sillón antiguo</t>
  </si>
  <si>
    <t>Vitrina, consola y espejo</t>
  </si>
  <si>
    <t>Muebles de bar</t>
  </si>
  <si>
    <t>1.5 PLz</t>
  </si>
  <si>
    <t>2 Plz</t>
  </si>
  <si>
    <t>King</t>
  </si>
  <si>
    <t>Roperos</t>
  </si>
  <si>
    <t>Zapateras</t>
  </si>
  <si>
    <t>Organizadores de dormitorio</t>
  </si>
  <si>
    <t>Mantas, sabanas y frazadas</t>
  </si>
  <si>
    <t>almohada</t>
  </si>
  <si>
    <t>Mesas infantiles</t>
  </si>
  <si>
    <t>Sillas infantiles</t>
  </si>
  <si>
    <t>Camas y camarotes</t>
  </si>
  <si>
    <t>Cunas y corrales</t>
  </si>
  <si>
    <t>Juegos de terraza</t>
  </si>
  <si>
    <t>Toldos, mesas y sombrillas</t>
  </si>
  <si>
    <t>Parrillas</t>
  </si>
  <si>
    <t>Caja chinas</t>
  </si>
  <si>
    <t>Cilindros</t>
  </si>
  <si>
    <t>Escritorios</t>
  </si>
  <si>
    <t>Archiveros y estantes</t>
  </si>
  <si>
    <t>racks</t>
  </si>
  <si>
    <t>sillas de oficina</t>
  </si>
  <si>
    <t>repisas</t>
  </si>
  <si>
    <t>Muebles de cocina</t>
  </si>
  <si>
    <t>Ollas y sartenes</t>
  </si>
  <si>
    <t>Utensilios de cocina</t>
  </si>
  <si>
    <t>Tiempo de entrega</t>
  </si>
  <si>
    <t>En Hogaryspacios, tenemos los mejores juegos de sala en promoción, en donde nuestros proveedores te traerán muebles baratos online para decorar tu hogar. Nuestros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t>
  </si>
  <si>
    <t>En Hogaryspacios, tenemos los mejores juegos de sala en promoción, en donde nuestros proveedores te traerán muebles baratos online para decorar tu hogar. Nuestros Muebles de 3 cuerpos, muebles de 2 cuerpos y muebles de 1 cuerpo tienen todas las variedades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t>
  </si>
  <si>
    <t>En Hogaryspacios, tenemos los mejores juegos de sala en promoción, en donde nuestros proveedores te traerán muebles baratos online para decorar tu hogar. Nuestros Muebles de 2 cuerpos y muebles de 3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t>
  </si>
  <si>
    <t>En Hogaryspacios, tenemos los mejores juegos de sala en promoción, en donde nuestros proveedores te traerán muebles baratos online para decorar tu hogar. Nuestros Muebles de 3 cuerpos, muebles de 2 cuerpos y muebles de 1 cuerpo, mesas de centro,  tienen todas las variedades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t>
  </si>
  <si>
    <t>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t>
  </si>
  <si>
    <t>Busca los mejores sofás banquetas en Hogaryspacios.com, el mejor ecommerce para comprar tu mueble online al precio más barato. Nuestras banquetas en promoción tienen los ejores diseños gracias al tipo de tela usado como el tapiz microfibra, tapiz chenille, tapiz ultracuero, tapiz de cuero y más. Además todos nuestros proveedores tienen envio gratis a todo lima metropolitana y con envío en menos de 48 horas. Nuestro diseñadores de interiores te ayudarán a amoblar y decorar tu hogar con estos muebles baratos y online</t>
  </si>
  <si>
    <t>Los sillones más baratos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t>
  </si>
  <si>
    <t>Personaliza tu dormitorio con nuesras cabeceras baratas de 1.5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</si>
  <si>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Hogaryspacios te lleva a tu hogar las mejores vitrins baratas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t>
  </si>
  <si>
    <t>Personaliza tu dormitorio con nuesras cabeceras baratas de King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</si>
  <si>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Personaliza tu dormitorio con nuesras cabeceras baratas de queen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</si>
  <si>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Personaliza tu dormitorio con nuesras cabeceras baratas de 2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</si>
  <si>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 xml:space="preserve">Remodela tu dormitorio con HOGARYSPACIOS que te trae estos veladores flotantes, minimalistas, de 2 cajones, de 1 cajóon y más, usando la mejor madera de cedro, roble, pino, importado y más. Nuestro proveedores de muebles de dormitorio se especializan en traer muebles online con diseños personalizados. Aprovecha estos veladores baratos y en promocion que te llevaremos a tu casa en menos de 48 horas y con envio gratis a todo lima metropolitana a tan solo un click. </t>
  </si>
  <si>
    <t>Mejora tu descanso con nuestros colchones  de 1.5 plazas en las mejores marcas como Paraiso, Rosen, Drimer, Komfort, vive y más, además podras contar con colchones ortopédicos, colchones antiácaros, colchon refrigerante, colchon con espuma paraiso y colchon con resortes. Gracias a nuestros proveedores tenemos colchones baratos dentro de nuestro ecommerce y todo estará en promoción. Hogaryspacios te trae colchones online con envío de hasta 48 horas y al menor precio con envío a todo lima metropolitana y callao.</t>
  </si>
  <si>
    <t>Mejora tu descanso con nuestros colchones  de 2 plazas en las mejores marcas como Paraiso, Rosen, Drimer, Komfort, vive y más, además podras contar con colchones ortopédicos, colchones antiácaros, colchon refrigerante, colchon con espuma paraiso y colchon con resortes. Gracias a nuestros proveedores tenemos colchones baratos dentro de nuestro ecommerce y todo estará en promoción. Hogaryspacios te trae colchones online con envío de hasta 48 horas y al menor precio con envío a todo lima metropolitana y callao.</t>
  </si>
  <si>
    <t>Mejora tu descanso con nuestros colchones  de queen plazas en las mejores marcas como Paraiso, Rosen, Drimer, Komfort, vive y más, además podras contar con colchones ortopédicos, colchones antiácaros, colchon refrigerante, colchon con espuma paraiso y colchon con resortes. Gracias a nuestros proveedores tenemos colchones baratos dentro de nuestro ecommerce y todo estará en promoción. Hogaryspacios te trae colchones online con envío de hasta 48 horas y al menor precio con envío a todo lima metropolitana y callao.</t>
  </si>
  <si>
    <t>Mejora tu descanso con nuestros colchones  de king plazas en las mejores marcas como Paraiso, Rosen, Drimer, Komfort, vive y más, además podras contar con colchones ortopédicos, colchones antiácaros, colchon refrigerante, colchon con espuma paraiso y colchon con resortes. Gracias a nuestros proveedores tenemos colchones baratos dentro de nuestro ecommerce y todo estará en promoción. Hogaryspacios te trae colchones online con envío de hasta 48 horas y al menor precio con envío a todo lima metropolitana y callao.</t>
  </si>
  <si>
    <t>Mejora tu descanso con nuestros colchones y boxtarima  de 1.5 plazas en las mejores marcas como Paraiso, Rosen, Drimer, Komfort, vive y más, además podras contar con colchones y box tarima ortopédicos, colchones y box tarima antiácaros, colchon y box tarima refrigerante, colchon  y box tarima con espuma paraiso y colchon y box tarima  con resortes. Gracias a nuestros proveedores tenemos colchones y box tarima  baratos dentro de nuestro ecommerce y todo estará en promoción. Hogaryspacios te trae colchones online con envío de hasta 48 horas y al menor precio con envío a todo lima metropolitana y callao.</t>
  </si>
  <si>
    <t>Mejora tu descanso con nuestros colchones y boxtarima  de 2 plazas en las mejores marcas como Paraiso, Rosen, Drimer, Komfort, vive y más, además podras contar con colchones y box tarima ortopédicos, colchones y box tarima antiácaros, colchon y box tarima refrigerante, colchon  y box tarima con espuma paraiso y colchon y box tarima  con resortes. Gracias a nuestros proveedores tenemos colchones y box tarima  baratos dentro de nuestro ecommerce y todo estará en promoción. Hogaryspacios te trae colchones online con envío de hasta 48 horas y al menor precio con envío a todo lima metropolitana y callao.</t>
  </si>
  <si>
    <t>Mejora tu descanso con nuestros colchones y boxtarima  de queen plazas en las mejores marcas como Paraiso, Rosen, Drimer, Komfort, vive y más, además podras contar con colchones y box tarima ortopédicos, colchones y box tarima antiácaros, colchon y box tarima refrigerante, colchon  y box tarima con espuma paraiso y colchon y box tarima  con resortes. Gracias a nuestros proveedores tenemos colchones y box tarima  baratos dentro de nuestro ecommerce y todo estará en promoción. Hogaryspacios te trae colchones online con envío de hasta 48 horas y al menor precio con envío a todo lima metropolitana y callao.</t>
  </si>
  <si>
    <t>Mejora tu descanso con nuestros colchones y boxtarima  de king plazas en las mejores marcas como Paraiso, Rosen, Drimer, Komfort, vive y más, además podras contar con colchones y box tarima ortopédicos, colchones y box tarima antiácaros, colchon y box tarima refrigerante, colchon  y box tarima con espuma paraiso y colchon y box tarima  con resortes. Gracias a nuestros proveedores tenemos colchones y box tarima  baratos dentro de nuestro ecommerce y todo estará en promoción. Hogaryspacios te trae colchones online con envío de hasta 48 horas y al menor precio con envío a todo lima metropolitana y callao.</t>
  </si>
  <si>
    <t>Hogaryspacios te entrega mesas de centro de todos los diseños como centro de mesas minimalista, centro de mesa moderno, centro de mesa gotico y más con las maderas más importantes de cedro, roble, pino, importado y más. Nuestras mesas de centro son las más baratas y las puedes encontrar online con envío gratis a todo lima metropolitana y callao y con envío en menos de 48 horas</t>
  </si>
  <si>
    <t>Busca el mejor sueño con tus sabanas online en la tienda virtual Hogaryspacios.com de 1.5 plz, 2 plz, queen y king, así como tus frazadas baratas y en promoción para que puedas abrigarte en las noches de frio y unas modernas mantas que adornarán tu dormitorio y harán que tu cama se personalice a tu estilo. Aprovecha estas ofertas con envios a todo el Perú en menos de 48 horas.</t>
  </si>
  <si>
    <t>En Hogaryspacios tenemos los mejores muebles seccionales con mesas de centro, cojines y más. Nuestros muebles seccionales online, tienen el mejor diseño para decorar tu sala y hacer de tu hogar el mejor sitio para descansar. Nuestro proveedores usan telas como  tapiz microfibra, tapiz ultracuero, tapiz cuero, tapiz chenille, tapiz jacquard y más. Hacemos envios a todo lima metropolitana con envios en menos de 48 horas, Nuestros decoradores de interiores te aydarán a mejorar tu estilo</t>
  </si>
  <si>
    <t>Los puff más baratos y online los encuentras en nuestra ecommerce hogaryspacios.com. Tenemos los mejores muebles al estilo moderno de tu gusto para decorar y adornar tu sala y puedas disfrutar de un acogedor momento en tu hogar, nuestros envíos son gratuitos a todo lima metorpolitana y te llega el pedido en menos de 48 horas, aprovecha nuestras ofertas hoy y compra con un solo click</t>
  </si>
  <si>
    <t>Personaliza tu dormitorio con nuestras cabeceras baratas de 1.5 plaza,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</si>
  <si>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Personaliza tu dormitorio con nuestras cabeceras baratas de2 plaza,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</si>
  <si>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Personaliza tu dormitorio con nuestras cabeceras baratas de queen plaza,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</si>
  <si>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Personaliza tu dormitorio con nuestras cabeceras baratas de king plaza,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</si>
  <si>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t>
  </si>
  <si>
    <t>almohadas y cubrecamas</t>
  </si>
  <si>
    <t>Busca el mejor sueño con tus almohadas online en la tienda virtual Hogaryspacios.com de 1.5 plz, 2 plz, queen y king, así como tus cubrecamas baratas y en promoción para que puedas abrigarte en las noches de frio y unas modernas mantas que adornarán tu dormitorio y harán que tu cama se personalice a tu estilo. Aprovecha estas ofertas con envios a todo el Perú en menos de 48 horas.</t>
  </si>
  <si>
    <t>Busca el mejor sueño con tus almohadas online en la tienda virtual Hogaryspacios.com de plumas, algodon, refrigerante, ortopedico y más,  y puedas disfrutar de tus almohadas en promoción y baratas para que puedas descansar en las noches de frio y unas modernos modernos diseños que adornarán tu dormitorio y harán que tu cama se personalice a tu estilo. Aprovecha estas ofertas con envios a todo el Perú en menos de 48 horas.</t>
  </si>
  <si>
    <t>Item</t>
  </si>
  <si>
    <t>Nombre_parte</t>
  </si>
  <si>
    <t>Altura</t>
  </si>
  <si>
    <t>Ancho</t>
  </si>
  <si>
    <t>Profundidad</t>
  </si>
  <si>
    <t>Subcodigo</t>
  </si>
  <si>
    <t>COMERCIO (Hogaryspacios: 1 / Hogaryspacios premium: 2)</t>
  </si>
  <si>
    <t>Parte 2</t>
  </si>
  <si>
    <t>Parte 3</t>
  </si>
  <si>
    <t>Expande, mejora y decora tu dormitorio a tu estilo con esta gama perfecta de muebles para el cuarto, de todo solo en hogaryspacios.com. Nuestros roperos online y baratos los encuentras a bajo precio por la promoción de diversos muebles bajo el mejor estilo moderno. Nuestros proveedores llevar tu mueble de ropero a domicilio incluido el delivery gratis con envio de hasta 48 horas</t>
  </si>
  <si>
    <t>Expande, mejora y decora tu dormitorio a tu estilo con esta gama perfecta de muebles para el cuarto, de todo solo en hogaryspacios.com. Nuestros zapateros online y baratos los encuentras a bajo precio por la promoción de diversos muebles bajo el mejor estilo moderno. Nuestros proveedores llevar tu mueble de ropero a domicilio incluido el delivery gratis con envio de hasta 48 horas</t>
  </si>
  <si>
    <t>Id_category</t>
  </si>
  <si>
    <t>Nombre categorya</t>
  </si>
  <si>
    <t>Descripcion seo</t>
  </si>
  <si>
    <t>Nombre de marca</t>
  </si>
  <si>
    <t>Estado: 1(Prendido) - 0 (Apagado)</t>
  </si>
  <si>
    <t>Envio (0:Gratuito al departamento - 1: Costo de envío)</t>
  </si>
  <si>
    <t>Nombre del producto del proveedor</t>
  </si>
  <si>
    <t>Items de sku</t>
  </si>
  <si>
    <t>&lt;ul&gt;&lt;li&gt; Marrón: Genera un ambiente natural&lt;/li&gt;
&lt;li&gt; Verde: Crea espacios frescos&lt;/li&gt;
&lt;li&gt; Blanco: Alumenta la luminosidad y agranda el espacio&lt;/li&gt;&lt;/ul&gt;</t>
  </si>
  <si>
    <t>Parte 6</t>
  </si>
  <si>
    <t>&lt;ul&gt;&lt;li&gt;Amarillo: Genera un ambiente deportivo&lt;/li&gt;
&lt;li&gt;Blanco: Crea un espacio de tranquilidad y armonia&lt;/li&gt;
&lt;li&gt;Rojo o rosados: Mantiene un espacio sensible y cariñoso&lt;/ul&gt;&lt;/li&gt;</t>
  </si>
  <si>
    <t>&lt;ul&gt;&lt;li&gt;Rojo: Aumenta la fortalecey energía del lugar (No es recomendable para estudio)&lt;/li&gt;
&lt;li&gt;Blanco: Crea ambientes luminosos&lt;/li&gt;
&lt;li&gt;Gris: Genera un ambiente deportivo&lt;/ul&gt;&lt;/li&gt;</t>
  </si>
  <si>
    <t>&lt;ul&gt;&lt;li&gt;Blanco: Crea espacios frescos y luminosos&lt;/li&gt;
&lt;li&gt; Gris: Crea espacios sofisticados y contemporaneos&lt;/li&gt;
&lt;li&gt;Marrón: Crea espacios naturales y tranquilos&lt;/li&gt;
&lt;li&gt;Azul: Crea espacios frescos&lt;/li&gt;
&lt;li&gt;Amarillo: Crea espacios calidos&lt;/ul&gt;&lt;/li&gt;</t>
  </si>
  <si>
    <t>&lt;ul&gt;&lt;li&gt;Amarillo: Aumenta la fortalecey energía del lugar (No es recomendable para estudio)&lt;/li&gt;
&lt;li&gt;Negro: Deja un espacio elegante&lt;/li&gt;
&lt;li&gt;Blanco: Crea un ambiente de frescura&lt;/li&gt;
&lt;li&gt;Verde: Crea un espacio hogareño&lt;/ul&gt;&lt;/li&gt;</t>
  </si>
  <si>
    <t>&lt;ul&gt;&lt;li&gt;Marrón: Genera un ambiente natural&lt;/li&gt;
&lt;li&gt;Verde: Crea espacios frescos&lt;/li&gt;
&lt;li&gt;Blanco: Alumenta la luminosidad y agranda el espacio&lt;/ul&gt;&lt;/li&gt;</t>
  </si>
  <si>
    <t>&lt;ul&gt;&lt;li&gt;Blanco: Auenta la frescura del espacio&lt;/li&gt;
&lt;li&gt;Negro: Genera un espacio elegante&lt;/li&gt;
&lt;li&gt;Rojo: Aumenta la energía del espacio&lt;/ul&gt;&lt;/li&gt;</t>
  </si>
  <si>
    <t>&lt;ul&gt;&lt;li&gt;Verde: Crea espacios joviales y alegres&lt;/li&gt;
&lt;li&gt;Blanco: Aumenta la elegancia del lugar&lt;/li&gt;
&lt;li&gt;Crema o Beige: Brinda calidéz y delicadeza al esapcio&lt;/ul&gt;&lt;/li&gt;</t>
  </si>
  <si>
    <t>Sub_cod (orden)</t>
  </si>
  <si>
    <t>Parte 1</t>
  </si>
  <si>
    <t>Parte 4</t>
  </si>
  <si>
    <t>Nombre del producto</t>
  </si>
  <si>
    <t>Número de fotos</t>
  </si>
  <si>
    <t>Codigo de color</t>
  </si>
  <si>
    <t>Verde oscuro</t>
  </si>
  <si>
    <t>Rojo salmon</t>
  </si>
  <si>
    <t>#FF0000</t>
  </si>
  <si>
    <t>Rojo oscuro</t>
  </si>
  <si>
    <t>#8B0000</t>
  </si>
  <si>
    <t>Salmón Suave</t>
  </si>
  <si>
    <t>#FFA07A</t>
  </si>
  <si>
    <t>Rosa</t>
  </si>
  <si>
    <t>#FFC0CB</t>
  </si>
  <si>
    <t>Naranja Rojizo</t>
  </si>
  <si>
    <t>#FF4500</t>
  </si>
  <si>
    <t>#FFA500</t>
  </si>
  <si>
    <t>#FFD700</t>
  </si>
  <si>
    <t>Dorado</t>
  </si>
  <si>
    <t>#FFFF00</t>
  </si>
  <si>
    <t>#FF00FF</t>
  </si>
  <si>
    <t>Fucsia</t>
  </si>
  <si>
    <t>Purpura</t>
  </si>
  <si>
    <t>#9370DB</t>
  </si>
  <si>
    <t>Violeta</t>
  </si>
  <si>
    <t>Verde lima</t>
  </si>
  <si>
    <t>#00FF00</t>
  </si>
  <si>
    <t>Verde mar</t>
  </si>
  <si>
    <t>#2E8B57</t>
  </si>
  <si>
    <t>#006400</t>
  </si>
  <si>
    <t>Verde Oliva</t>
  </si>
  <si>
    <t>#808000</t>
  </si>
  <si>
    <t>Celeste agua</t>
  </si>
  <si>
    <t>#00FFFF</t>
  </si>
  <si>
    <t>Azul acero</t>
  </si>
  <si>
    <t>#4682B4</t>
  </si>
  <si>
    <t>#0000FF</t>
  </si>
  <si>
    <t>#191970</t>
  </si>
  <si>
    <t>Madera fuerte</t>
  </si>
  <si>
    <t>#DEB887</t>
  </si>
  <si>
    <t>Marrón arenoso</t>
  </si>
  <si>
    <t>#F4A460</t>
  </si>
  <si>
    <t>Marrón chocolate</t>
  </si>
  <si>
    <t>#D2691E</t>
  </si>
  <si>
    <t>Marrón castaño</t>
  </si>
  <si>
    <t>#800000</t>
  </si>
  <si>
    <t>Marrón silla</t>
  </si>
  <si>
    <t>#8B4513</t>
  </si>
  <si>
    <t>#FFFFFF</t>
  </si>
  <si>
    <t>Rosa palo</t>
  </si>
  <si>
    <t>#FFE4E1</t>
  </si>
  <si>
    <t>#808080</t>
  </si>
  <si>
    <t>#000000</t>
  </si>
  <si>
    <t>Gris claro</t>
  </si>
  <si>
    <t>#F5F5DC</t>
  </si>
  <si>
    <t>Paleta</t>
  </si>
  <si>
    <t>Indigo</t>
  </si>
  <si>
    <t>#4B0082</t>
  </si>
  <si>
    <t>Verde amarillento</t>
  </si>
  <si>
    <t>#ADFF2F</t>
  </si>
  <si>
    <t>Verde palido</t>
  </si>
  <si>
    <t>#98FB98</t>
  </si>
  <si>
    <t>Verde carcel</t>
  </si>
  <si>
    <t>#008080</t>
  </si>
  <si>
    <t>Azul cadete</t>
  </si>
  <si>
    <t>#5F9EA0</t>
  </si>
  <si>
    <t>Azul media noche</t>
  </si>
  <si>
    <t>Alemendra</t>
  </si>
  <si>
    <t>#FFEBCD</t>
  </si>
  <si>
    <t>#D3D3D3</t>
  </si>
  <si>
    <t>Gris Pizarra</t>
  </si>
  <si>
    <t>#708090</t>
  </si>
  <si>
    <t>#CD5C5C</t>
  </si>
  <si>
    <t>Amarillo caqui</t>
  </si>
  <si>
    <t>#BDB76B</t>
  </si>
  <si>
    <t>Violeta: Fucsia</t>
  </si>
  <si>
    <t>Violeta: Purpura</t>
  </si>
  <si>
    <t>Violeta: Violeta</t>
  </si>
  <si>
    <t>Violeta: Indigo</t>
  </si>
  <si>
    <t>Verde: Lima</t>
  </si>
  <si>
    <t>Verde: Verde amarillo</t>
  </si>
  <si>
    <t>Verde: Verde palido</t>
  </si>
  <si>
    <t>Verde: Verde mar</t>
  </si>
  <si>
    <t>Verde: Verde oscuro</t>
  </si>
  <si>
    <t>Verde: Verde oliva</t>
  </si>
  <si>
    <t>Verde: Verde carcel</t>
  </si>
  <si>
    <t>Azul: Celeste agua</t>
  </si>
  <si>
    <t>Azul: Azul cadete</t>
  </si>
  <si>
    <t>Azul: Azul acero</t>
  </si>
  <si>
    <t>Azul: Azul noche</t>
  </si>
  <si>
    <t>Marrón: Almendra</t>
  </si>
  <si>
    <t>Marrón: Madera</t>
  </si>
  <si>
    <t>Marrón: Arenoso</t>
  </si>
  <si>
    <t>Marrón: Chocolate</t>
  </si>
  <si>
    <t>Marrón: Castaño</t>
  </si>
  <si>
    <t>Marrón: Marrón</t>
  </si>
  <si>
    <t>Rojos: Rojo oscuro</t>
  </si>
  <si>
    <t>Rojos: Rojo</t>
  </si>
  <si>
    <t>Rojos: Salmon suave</t>
  </si>
  <si>
    <t>Rojos: Salmon</t>
  </si>
  <si>
    <t>Rojos: Rosado</t>
  </si>
  <si>
    <t>Naranjas: Rojizo</t>
  </si>
  <si>
    <t>Naranja: Naranja</t>
  </si>
  <si>
    <t>Amarillos: Oro</t>
  </si>
  <si>
    <t>Amarillo: Amarillo</t>
  </si>
  <si>
    <t>Amarillo; Caqui</t>
  </si>
  <si>
    <t>Grises: Blanco</t>
  </si>
  <si>
    <t>Rojos: Rosa palo</t>
  </si>
  <si>
    <t>Grises: Gris</t>
  </si>
  <si>
    <t>Grises: Negro</t>
  </si>
  <si>
    <t>Grises: Gris claro</t>
  </si>
  <si>
    <t>Grises Gris pizarra</t>
  </si>
  <si>
    <t>Grises: Beige</t>
  </si>
  <si>
    <t>Imagen de marca (Parte superior: 450 - 180)</t>
  </si>
  <si>
    <t>Imagen de apoyo (Parte inferior): 400 - 250</t>
  </si>
  <si>
    <t>Juego de sala, juego de sala online, juego de sala barato, hogar, casa, decoración, muebles, mueble online, sofa 1 cuerpo, sofa 2 cuerpos, sofa 3 cuerpos, muebles baratos, muebles en promocion</t>
  </si>
  <si>
    <t>Banquetas, sofa, muebles online, banqueta online, banqueta en promocion, hogar, casa, decoracion, juego de sala, banqueta barato, muebles baratos</t>
  </si>
  <si>
    <t>Sillón, sofa, muebles online, banqueta online, banqueta en promocion, hogar, casa, decoracion, juego de sala, banqueta barato, muebles baratos</t>
  </si>
  <si>
    <t>Sillón reclinable, sofa, muebles online, banqueta online, banqueta en promocion, hogar, casa, decoracion, juego de sala, banqueta barato, muebles baratos</t>
  </si>
  <si>
    <t>Vitrinas, consolas, espejos, muebles de comedor, muebles baratos, muebles online, vitrina online, vitrina barato, casa, hogar, espejos baratos, promocion</t>
  </si>
  <si>
    <t xml:space="preserve">Mesa de centro, muebles de sala, mueble sonline, muebles en promocion, mesa de centro online, mesa de centro barato, casa, hogar, </t>
  </si>
  <si>
    <t>Sofa seccional, mueble de sala, mueble online, mueble barato, mueble en promocion, seccional barato, juego de sala, hogar, casa, cojin, sofa, sofa barato</t>
  </si>
  <si>
    <t xml:space="preserve">Puff, mueble de sala, mueble online, puff barato, puff en promocion, casa, hogar, mueble, </t>
  </si>
  <si>
    <t>Juego de comedor, juego de comerdo online, juego de comedor barato, comedor en promocion, comedor online, comedor de 4 sillas, comedor de 6 sillas, hogar, casa, decoracion</t>
  </si>
  <si>
    <t>Dormitorio, cabecera de 1.5 plazas, hogar, casa, mueble de cuarto, decoracion, mueble online, cabecera barato, cabecera en promocion, cama, box tarima</t>
  </si>
  <si>
    <t>Las mejores mesas infantiles para remodelar y decorar el cuarto de tu pequeño en www.hogaryspacios.com, lo mejor en mesa de 4 sillas, mesa de 2 sillas, mesa de barbie, mesa de elefante, animados, y más. Podras disfrutar de una hermosa infancia para tus pequeños con nuestras mesas. Aprovecha estas increibles ofertas con envíos a todo el Perú en menos de 48 horas.</t>
  </si>
  <si>
    <t>Silla convencional, silla de comedor, silla online, silla de comedor online, silla barata, silla de comedor barata, silla en promocion, silla de comedor en promocion, hogar, casa, diseño, hogar</t>
  </si>
  <si>
    <t>Veladores, cuarto, dormitorio, velador barato, velador en promocion, velador online, velador de 2 cajones, velador de 1 cajon, decoracion, hogar, casa</t>
  </si>
  <si>
    <t xml:space="preserve">Muebles online, muebles de bar, muebles baratos, casa, hogar, decoracion, muebles silla de bar online, </t>
  </si>
  <si>
    <t>Dormitorio, cama, tarima, cabecera, velador, cama online, cama barata, dormitorio en promocion, juego de dormitorio online, casa, hogar, decoracion</t>
  </si>
  <si>
    <t>Muebles de dormitorio, ropero, cuarto, dormitorio, ropero online, ropero barato, ropero en promocion, casa hogar, decoracion</t>
  </si>
  <si>
    <t>Muebles de dormitorio, zapatero, cuarto, dormitorio, zapatero online, ropero barato, zapatero en promocion, casa hogar, decoracion</t>
  </si>
  <si>
    <t xml:space="preserve">Dormitorio, cabecera, velador, cama online, cama barata, dormitorio en promocion, juego de dormitorio online, casa, hogar, decoracion, colchon, colchon online, colchon barato, colchon en promocion, </t>
  </si>
  <si>
    <t>Mantas, sabanas on line, sabanas baratas, cama, dormitorio, sabanas en promocion, sabanas en promocion, decoracion, hogar, casa, tarima</t>
  </si>
  <si>
    <t>Mesas infantiles, mesas infantiles online, dormitorio, cuarto,  mesas infantiles en promocion, decoracion, hogar, casa</t>
  </si>
  <si>
    <t>Parte 2: Que quiere la marca con el cliente (1200 - 1500 letras</t>
  </si>
  <si>
    <t>Parte 3: Especialidad de la marca  (800 a 100 letras)</t>
  </si>
  <si>
    <t>Juego de terrazas, muebles de terraza, hogar, casa, decoracion, muebles de terraza online, mueble de terraza baratos, uebles de terraza en promocion, sofa de terraza</t>
  </si>
  <si>
    <t>Marrón nogal</t>
  </si>
  <si>
    <t>#371000</t>
  </si>
  <si>
    <t>Marrón Nogal</t>
  </si>
  <si>
    <t>Color2</t>
  </si>
  <si>
    <t>Combinacion</t>
  </si>
  <si>
    <t>Unidades x item</t>
  </si>
  <si>
    <t>Codigo2</t>
  </si>
  <si>
    <t>Cat</t>
  </si>
  <si>
    <t>En hogaryspacios.com encontrarás los muebles online más baratos para terraza, disfruta de una excelente vista en tus diseños exclusivos dentro de nuestra marca online. Sofas de 2 cuerpos, sofas de 1 cuerpo, sofás de 3 cuerpos, con mesas de centro perfectos para el exterior de tu hogar, diseña y decora a tu medida con los muebles de hogaryspacios. Aprovecha esta oferta con envío a todo el Perú</t>
  </si>
  <si>
    <t>Parte 5</t>
  </si>
  <si>
    <t>Dato extra</t>
  </si>
  <si>
    <t>Accesorio parrillero</t>
  </si>
  <si>
    <t>En hogaryspacios.com tenemos las mejores cajas chinas online al mejor precio y te llegará a tu domicilio en pocas horas, los expertos en cajas chinas baratas estan aquí, Caja china chica, caja china grande, caja china mediana, parrilla, y más.</t>
  </si>
  <si>
    <t>En hogaryspacios.com las parrillas online más baratas, con lamejora garantía y seguridad están con nosotros, las mejores marcas en parrillas la ecuentras a solo un click, con envío a todo el perú en menos de 48 horas. Aprovecha esta oferta y ven a disfrutar de una agradable almuerzo familiar con las mejores carnes</t>
  </si>
  <si>
    <t>En hogaryspacios.com las cilindros online más baratas, con lamejora garantía y seguridad están con nosotros, las mejores marcas en parrillas la ecuentras a solo un click, con envío a todo el perú en menos de 48 horas. Aprovecha esta oferta y ven a disfrutar de una agradable almuerzo familiar con las mejores carnes</t>
  </si>
  <si>
    <t xml:space="preserve">Parrillas, parrilla de acero, parrilla niquelada, parrilla online, parrilla abrata, parrilla en promoción, almuerzo, carnes parrilleras, </t>
  </si>
  <si>
    <t>Caja chinas, caja china de acero, caja china niquelada, caja china online, caja china barata, caja china en promoción, almuerzo, carnes para cajas chinas,</t>
  </si>
  <si>
    <t>Cilindros online, cilindros baratos, cilindros en promocion, cilindros grandes, cilindros medianos, cilindros chicos, cilindro de acero, cilindro de fierro,</t>
  </si>
  <si>
    <t>Los mejores utensilios para preparar un rico almuerzo parrillero están en hogaryspacios.com, encuentra cuchillos, pinzas parrillero, espatula, tenedor grande y más. Con envío en 48 horas y a todo el Perú.</t>
  </si>
  <si>
    <t>Set parrillero, set parrillero online, estuche parrillero, estuche parrillero online, tenedor parrillero, cuchillo parrillero, estuche parrillero en promocion, set parrillero en promocion, parrilla, caja china, cilindro,</t>
  </si>
  <si>
    <t>¿Combina color?(si:1/no:0)</t>
  </si>
  <si>
    <t>Banqueta</t>
  </si>
  <si>
    <t>Cabecera</t>
  </si>
  <si>
    <t>Sofa</t>
  </si>
  <si>
    <t>Silla</t>
  </si>
  <si>
    <t>Mesa</t>
  </si>
  <si>
    <t>Cama</t>
  </si>
  <si>
    <t>Colchon</t>
  </si>
  <si>
    <t>Marrón claro</t>
  </si>
  <si>
    <t>Gris oscuro</t>
  </si>
  <si>
    <t>Grises: Gris oscuro</t>
  </si>
  <si>
    <t>#96886e</t>
  </si>
  <si>
    <t>Marrón: Marrón claro</t>
  </si>
  <si>
    <t>#ffff98</t>
  </si>
  <si>
    <t>Amarillo: Maiz</t>
  </si>
  <si>
    <t>Amarillo maiz</t>
  </si>
  <si>
    <t>Naranja ladrillo</t>
  </si>
  <si>
    <t>Naranja: Ladrillo</t>
  </si>
  <si>
    <t>#ce2403</t>
  </si>
  <si>
    <t>marca</t>
  </si>
  <si>
    <t>Parte1: Que es la marca (800 - 1000 letras)</t>
  </si>
  <si>
    <t>Precio full</t>
  </si>
  <si>
    <t>&lt;ul&gt;&lt;li&gt;Negro: En baja escala crea espacios de modernidad&lt;/li&gt;
&lt;li&gt;Rojo: Crea espacios de calidez&lt;/li&gt;
&lt;li&gt;Amarillo: Crea ambientes luminosos&lt;/li&gt;
&lt;li&gt;Azul: Crea espacios frescos&lt;/li&gt;&lt;/ul&gt;</t>
  </si>
  <si>
    <t>&lt;ul&gt;&lt;li&gt;Azul: Genera un ambiente natural&lt;/li&gt;
&lt;li&gt;Amarillo: Genera un ambiente de energía y sernidad&lt;/li&gt;
&lt;li&gt;Naranja: Genera alegría al ambiente&lt;/li&gt;
&lt;li&gt;Celeste: Aumenta la elegancia del espacio&lt;/ul&gt;&lt;/li&gt;</t>
  </si>
  <si>
    <t>&lt;p&gt;&lt;span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t>
  </si>
  <si>
    <t>Variedad de color parte ultima</t>
  </si>
  <si>
    <t>Categoria_ficticia</t>
  </si>
  <si>
    <t>Nueva categoria</t>
  </si>
  <si>
    <t>Sillon</t>
  </si>
  <si>
    <t>Comedor</t>
  </si>
  <si>
    <t>Velador</t>
  </si>
  <si>
    <t>Idficticio</t>
  </si>
  <si>
    <t>Nombre_ficticio</t>
  </si>
  <si>
    <t>#333333</t>
  </si>
  <si>
    <t>Espuma paraiso y algodón</t>
  </si>
  <si>
    <t>Ejemplo de uso</t>
  </si>
  <si>
    <t>Vintage</t>
  </si>
  <si>
    <t>Dubai</t>
  </si>
  <si>
    <t>Madera tornillo</t>
  </si>
  <si>
    <t>Chaise Lounge</t>
  </si>
  <si>
    <t>Sofá Reclinable</t>
  </si>
  <si>
    <t>PVP</t>
  </si>
  <si>
    <t>Chaise Longue</t>
  </si>
  <si>
    <t>Los mejores Chaise Longue para descansar un poco antes de continuar con tu día a día. Una buena alternativa a los muebles, sillones y sofás que ocupan mucho espacio. Prácticos, duraderos y bonitos con la mejor calidad del mercado.</t>
  </si>
  <si>
    <t>Los mejores sofás reclinables para tomar una siestas, pasar el rato, leer un libro, descansar antes de continuar con tu día a día. Con un tamaño ideal para entrar en diversas áreas de la casa.</t>
  </si>
  <si>
    <t>Sillón, sofa, muebles online, banqueta online, banqueta en promocion, hogar, casa, decoracion, juego de sala, banqueta barato, muebles baratos, chaise longue, chaise longue en promocion, muebles pequeños, muebles para descansar, muebles modernos, sofás para descansar, muebles para descansar</t>
  </si>
  <si>
    <t>Variado</t>
  </si>
  <si>
    <t>Egipcio</t>
  </si>
  <si>
    <t>Mody1</t>
  </si>
  <si>
    <t>Sofa 2 cuerpos botoneado</t>
  </si>
  <si>
    <t>Moody</t>
  </si>
  <si>
    <t>Sofa 2 cuerpos</t>
  </si>
  <si>
    <t>Argus</t>
  </si>
  <si>
    <t>Mody2</t>
  </si>
  <si>
    <t>Sofa 3 cuerpos botoneado</t>
  </si>
  <si>
    <t>Sofa 3 cuerpos</t>
  </si>
  <si>
    <t>Mody3</t>
  </si>
  <si>
    <t>Sofa 2 cuerpos louis</t>
  </si>
  <si>
    <t>Mody4</t>
  </si>
  <si>
    <t>Sofa 3 cuerpos louis</t>
  </si>
  <si>
    <t>Louis</t>
  </si>
  <si>
    <t>Plomo</t>
  </si>
  <si>
    <t>Mody5</t>
  </si>
  <si>
    <t>Mody6</t>
  </si>
  <si>
    <t>Mody7</t>
  </si>
  <si>
    <t>Mody8</t>
  </si>
  <si>
    <t>Sofa 3 cuerpos Martin</t>
  </si>
  <si>
    <t>Sofa 3 cuerpos Kali</t>
  </si>
  <si>
    <t>Sofa 2 cuerpos Bali</t>
  </si>
  <si>
    <t>Sillón angel botoneado</t>
  </si>
  <si>
    <t xml:space="preserve">Sofa 3 cuerpos </t>
  </si>
  <si>
    <t>Martin</t>
  </si>
  <si>
    <t>Kali</t>
  </si>
  <si>
    <t>Bali</t>
  </si>
  <si>
    <t>Angel</t>
  </si>
  <si>
    <t>Mody12</t>
  </si>
  <si>
    <t>Sillón mili capitoneado</t>
  </si>
  <si>
    <t>Sillón</t>
  </si>
  <si>
    <t>Mody13</t>
  </si>
  <si>
    <t>Sillón Brau capitoneado</t>
  </si>
  <si>
    <t>Mody14</t>
  </si>
  <si>
    <t xml:space="preserve">Sillón Velarde </t>
  </si>
  <si>
    <t>Mili</t>
  </si>
  <si>
    <t>Brau</t>
  </si>
  <si>
    <t>Velarde</t>
  </si>
  <si>
    <t>Mody15</t>
  </si>
  <si>
    <t>Sillón leaf</t>
  </si>
  <si>
    <t>Mody16</t>
  </si>
  <si>
    <t>Mody18</t>
  </si>
  <si>
    <t>Sillón Laz vintage</t>
  </si>
  <si>
    <t>Sillón swan</t>
  </si>
  <si>
    <t xml:space="preserve">Sillón </t>
  </si>
  <si>
    <t>Swan</t>
  </si>
  <si>
    <t>Leaf</t>
  </si>
  <si>
    <t>Laz</t>
  </si>
  <si>
    <t>Sofa 3 cuerpos Liliana</t>
  </si>
  <si>
    <t>Fer</t>
  </si>
  <si>
    <t>Seco</t>
  </si>
  <si>
    <t>Lily</t>
  </si>
  <si>
    <t>Enrique</t>
  </si>
  <si>
    <t>Richard</t>
  </si>
  <si>
    <t>Xime</t>
  </si>
  <si>
    <t>Mody19</t>
  </si>
  <si>
    <t>Mody20</t>
  </si>
  <si>
    <t>Seccional derecho Seco</t>
  </si>
  <si>
    <t>Seccional izquiero Fer</t>
  </si>
  <si>
    <t>Seccional izquiero Enrique</t>
  </si>
  <si>
    <t>Mody21</t>
  </si>
  <si>
    <t>Seccional derecho</t>
  </si>
  <si>
    <t>Seccional izquierdo</t>
  </si>
  <si>
    <t>Mody22</t>
  </si>
  <si>
    <t>Mody24</t>
  </si>
  <si>
    <t>Sofá 3 cuerpos</t>
  </si>
  <si>
    <t>Seccional izquierdo Richard</t>
  </si>
  <si>
    <t>Sofa chesterfield Xime</t>
  </si>
  <si>
    <t>Mody25</t>
  </si>
  <si>
    <t>Seccional izquierdo Chesterfield</t>
  </si>
  <si>
    <t>Chesterfield</t>
  </si>
  <si>
    <t>Mody26</t>
  </si>
  <si>
    <t>Banqueta capitoneado Sophie</t>
  </si>
  <si>
    <t xml:space="preserve">Banqueta </t>
  </si>
  <si>
    <t>Capitoneado</t>
  </si>
  <si>
    <t>Mody27</t>
  </si>
  <si>
    <t>Mody28</t>
  </si>
  <si>
    <t>Sofa 3 cuerpos capitoneado Flin</t>
  </si>
  <si>
    <t>sofa 3 cuerpos Lali</t>
  </si>
  <si>
    <t>Girasol</t>
  </si>
  <si>
    <t>Mody30</t>
  </si>
  <si>
    <t>Sofa 1 cuerpo Dalias</t>
  </si>
  <si>
    <t>Dalias</t>
  </si>
  <si>
    <t>Mody31</t>
  </si>
  <si>
    <t xml:space="preserve">Sillón crystal </t>
  </si>
  <si>
    <t>Crystal</t>
  </si>
  <si>
    <t>Mody32</t>
  </si>
  <si>
    <t>Sillón canari</t>
  </si>
  <si>
    <t>Canari</t>
  </si>
  <si>
    <t>Mody35</t>
  </si>
  <si>
    <t>Sofa 3 cuerpos Narciso</t>
  </si>
  <si>
    <t>Narciso</t>
  </si>
  <si>
    <t>Mody36</t>
  </si>
  <si>
    <t>Sofa 2 cuerpos Milu</t>
  </si>
  <si>
    <t>Milu</t>
  </si>
  <si>
    <t>Mody37</t>
  </si>
  <si>
    <t>Sofa 3 cuerpos Masllow</t>
  </si>
  <si>
    <t>Masllow</t>
  </si>
  <si>
    <t>Mody38</t>
  </si>
  <si>
    <t>Mody39</t>
  </si>
  <si>
    <t>Sofa 3 cuerpos Batti</t>
  </si>
  <si>
    <t>Sofa 2 cuerpos Fausto</t>
  </si>
  <si>
    <t>Fausto</t>
  </si>
  <si>
    <t>Batti</t>
  </si>
  <si>
    <t>Mody40</t>
  </si>
  <si>
    <t>sofa 3 cuerpo Aetos</t>
  </si>
  <si>
    <t>Aetos</t>
  </si>
  <si>
    <t>Mody41</t>
  </si>
  <si>
    <t>Mody47</t>
  </si>
  <si>
    <t>Sofa 3 cuerpos Ajax</t>
  </si>
  <si>
    <t>Ajax</t>
  </si>
  <si>
    <t>Mody43</t>
  </si>
  <si>
    <t>Mody44</t>
  </si>
  <si>
    <t>Mody54</t>
  </si>
  <si>
    <t>Mody45</t>
  </si>
  <si>
    <t>Sofa 2 cuerpos Alena</t>
  </si>
  <si>
    <t>Alena</t>
  </si>
  <si>
    <t>Sofa 2 cuerpos Aglaia</t>
  </si>
  <si>
    <t>Aglaia</t>
  </si>
  <si>
    <t>Sofa 2 cuerpos Andreus</t>
  </si>
  <si>
    <t>Sofa 2 ceurpos</t>
  </si>
  <si>
    <t>Andreus</t>
  </si>
  <si>
    <t>Mody46</t>
  </si>
  <si>
    <t>Sofa 2 cuerpos Angelo</t>
  </si>
  <si>
    <t>Angelo</t>
  </si>
  <si>
    <t>Sillón Anatole botoneado</t>
  </si>
  <si>
    <t>Anatole</t>
  </si>
  <si>
    <t>Mody48</t>
  </si>
  <si>
    <t>Mody51</t>
  </si>
  <si>
    <t>Sofa 3 cuerpos Akira</t>
  </si>
  <si>
    <t>Akira</t>
  </si>
  <si>
    <t>Mody52</t>
  </si>
  <si>
    <t>Sofa 3 cuerpos Anker</t>
  </si>
  <si>
    <t>Anker</t>
  </si>
  <si>
    <t>Mody53</t>
  </si>
  <si>
    <t>Sofa 2 cuerpos Anker</t>
  </si>
  <si>
    <t>Mody84</t>
  </si>
  <si>
    <t>Mody64</t>
  </si>
  <si>
    <t>Mody85</t>
  </si>
  <si>
    <t>Mody55</t>
  </si>
  <si>
    <t>Mody65</t>
  </si>
  <si>
    <t>Mody66</t>
  </si>
  <si>
    <t>Mody56</t>
  </si>
  <si>
    <t>Sofa 2 cuerpos Apostolos</t>
  </si>
  <si>
    <t>Apostolos</t>
  </si>
  <si>
    <t>Sofa 3 cuerpos Kira</t>
  </si>
  <si>
    <t>Kira</t>
  </si>
  <si>
    <t>Athena</t>
  </si>
  <si>
    <t>Sofa 2 cuerpos Athena botoneado</t>
  </si>
  <si>
    <t>Mody57</t>
  </si>
  <si>
    <t>Sofa 2 cuerpos Bastian</t>
  </si>
  <si>
    <t>Bastian</t>
  </si>
  <si>
    <t>Mody58</t>
  </si>
  <si>
    <t>Sofa 2 cuerpos Belen</t>
  </si>
  <si>
    <t xml:space="preserve">Sofa 2 cuerpos </t>
  </si>
  <si>
    <t>Belen</t>
  </si>
  <si>
    <t>Mody59</t>
  </si>
  <si>
    <t>Sillón Grandfather</t>
  </si>
  <si>
    <t>Grandfather</t>
  </si>
  <si>
    <t>Mody60</t>
  </si>
  <si>
    <t>Esquinero Bernice</t>
  </si>
  <si>
    <t xml:space="preserve">Esquinero </t>
  </si>
  <si>
    <t>Bernice</t>
  </si>
  <si>
    <t>Sofa 3 cuerpos Altu</t>
  </si>
  <si>
    <t>Mody61</t>
  </si>
  <si>
    <t>Altu</t>
  </si>
  <si>
    <t>Mody62</t>
  </si>
  <si>
    <t>Sofa 4 cuerpos luna</t>
  </si>
  <si>
    <t>Sofa 4 cuerpos</t>
  </si>
  <si>
    <t>Luna</t>
  </si>
  <si>
    <t>Mody63</t>
  </si>
  <si>
    <t>Sofa 4 cuerpos lunaty</t>
  </si>
  <si>
    <t>Lunaty</t>
  </si>
  <si>
    <t>Sofa 4 cuerpos lunara</t>
  </si>
  <si>
    <t xml:space="preserve">Sofa 4 cuerpos </t>
  </si>
  <si>
    <t>Lunara</t>
  </si>
  <si>
    <t>sofa 3 cuerpos Casia</t>
  </si>
  <si>
    <t>Casia</t>
  </si>
  <si>
    <t>Sofa 3 cuerpos Cora</t>
  </si>
  <si>
    <t>Cora</t>
  </si>
  <si>
    <t>Mody67</t>
  </si>
  <si>
    <t>Sillón Damian</t>
  </si>
  <si>
    <t>Mody68</t>
  </si>
  <si>
    <t>Daphne</t>
  </si>
  <si>
    <t>Damian</t>
  </si>
  <si>
    <t>Delbin</t>
  </si>
  <si>
    <t>Silla Delbin</t>
  </si>
  <si>
    <t>Silla Daphne</t>
  </si>
  <si>
    <t>Mody69</t>
  </si>
  <si>
    <t>Demetrius</t>
  </si>
  <si>
    <t>Silla Demetrius</t>
  </si>
  <si>
    <t>Mody70</t>
  </si>
  <si>
    <t>Mody71</t>
  </si>
  <si>
    <t>Silla Galope</t>
  </si>
  <si>
    <t>Galope</t>
  </si>
  <si>
    <t>Mody72</t>
  </si>
  <si>
    <t>Silla Deo</t>
  </si>
  <si>
    <t>Deo</t>
  </si>
  <si>
    <t>Mody73</t>
  </si>
  <si>
    <t>Silla Euro</t>
  </si>
  <si>
    <t>Euro</t>
  </si>
  <si>
    <t>Mody74</t>
  </si>
  <si>
    <t>Silla Puppet</t>
  </si>
  <si>
    <t>Puppet</t>
  </si>
  <si>
    <t>Mody75</t>
  </si>
  <si>
    <t>Sillón Batty</t>
  </si>
  <si>
    <t>Batty</t>
  </si>
  <si>
    <t>Mody76</t>
  </si>
  <si>
    <t>Sillón Pere</t>
  </si>
  <si>
    <t>Pere</t>
  </si>
  <si>
    <t>Mody77</t>
  </si>
  <si>
    <t>Sillón Pelikan capitoneado</t>
  </si>
  <si>
    <t>Pelikan</t>
  </si>
  <si>
    <t>Mody78</t>
  </si>
  <si>
    <t>Sillón Pelikan</t>
  </si>
  <si>
    <t>Mody79</t>
  </si>
  <si>
    <t>Sillón Franci</t>
  </si>
  <si>
    <t>Franci</t>
  </si>
  <si>
    <t>Mody80</t>
  </si>
  <si>
    <t>Sillón Dorian</t>
  </si>
  <si>
    <t>Dorian</t>
  </si>
  <si>
    <t>Mody82</t>
  </si>
  <si>
    <t>Sillón Round</t>
  </si>
  <si>
    <t>Round</t>
  </si>
  <si>
    <t>Mody83</t>
  </si>
  <si>
    <t>Sillón Font</t>
  </si>
  <si>
    <t>Font</t>
  </si>
  <si>
    <t>Sillón Kumi</t>
  </si>
  <si>
    <t>Kumi</t>
  </si>
  <si>
    <t>Sillón Amber</t>
  </si>
  <si>
    <t>Amber</t>
  </si>
  <si>
    <t>Mody96</t>
  </si>
  <si>
    <t>Sillón Anna</t>
  </si>
  <si>
    <t>Anna</t>
  </si>
  <si>
    <t>Mody97</t>
  </si>
  <si>
    <t>Seccional Charlize</t>
  </si>
  <si>
    <t>Seccional</t>
  </si>
  <si>
    <t>Charlize</t>
  </si>
  <si>
    <t>Mody98</t>
  </si>
  <si>
    <t>Seccional Claudy</t>
  </si>
  <si>
    <t>Claudy</t>
  </si>
  <si>
    <t>Mody99</t>
  </si>
  <si>
    <t>Seccional Danielle</t>
  </si>
  <si>
    <t>Danielle</t>
  </si>
  <si>
    <t>Seccional Dean</t>
  </si>
  <si>
    <t>Mody102</t>
  </si>
  <si>
    <t>Dean</t>
  </si>
  <si>
    <t>Mody103</t>
  </si>
  <si>
    <t>Sofa 3 cuerpos Mina</t>
  </si>
  <si>
    <t>Mina</t>
  </si>
  <si>
    <t>Mody104</t>
  </si>
  <si>
    <t>Sofa 3 cuerpos Nerea</t>
  </si>
  <si>
    <t>Nerea</t>
  </si>
  <si>
    <t>Mody105</t>
  </si>
  <si>
    <t>Nadir</t>
  </si>
  <si>
    <t>Noa</t>
  </si>
  <si>
    <t>Mody106</t>
  </si>
  <si>
    <t>Valdimor</t>
  </si>
  <si>
    <t>Swin</t>
  </si>
  <si>
    <t>Prince</t>
  </si>
  <si>
    <t>Marin</t>
  </si>
  <si>
    <t>Mody107</t>
  </si>
  <si>
    <t>Mody108</t>
  </si>
  <si>
    <t>Mody109</t>
  </si>
  <si>
    <t>Mody110</t>
  </si>
  <si>
    <t>Mody111</t>
  </si>
  <si>
    <t>Sofa 3 cuerpos Nadir</t>
  </si>
  <si>
    <t>Sofa 3 cuerpos Valdimor</t>
  </si>
  <si>
    <t>Sofa 3 cuerpos Noa</t>
  </si>
  <si>
    <t>Sillón swin</t>
  </si>
  <si>
    <t>Sofá 2 cuerpos Prince</t>
  </si>
  <si>
    <t>Sillón Marin</t>
  </si>
  <si>
    <t>Sillón elissa</t>
  </si>
  <si>
    <t>Elissa</t>
  </si>
  <si>
    <t>Sofá 2 cuerpos</t>
  </si>
  <si>
    <t>Sillón Marcy</t>
  </si>
  <si>
    <t>Marcy</t>
  </si>
  <si>
    <t>Mody112</t>
  </si>
  <si>
    <t>Mody113</t>
  </si>
  <si>
    <t>Silla Marlon</t>
  </si>
  <si>
    <t>Marlo</t>
  </si>
  <si>
    <t>Mody114</t>
  </si>
  <si>
    <t>Mody115</t>
  </si>
  <si>
    <t>Buel Baúl</t>
  </si>
  <si>
    <t>Lineal</t>
  </si>
  <si>
    <t>Mody116</t>
  </si>
  <si>
    <t>Mody117</t>
  </si>
  <si>
    <t>Mody118</t>
  </si>
  <si>
    <t>Mody119</t>
  </si>
  <si>
    <t>Mody120</t>
  </si>
  <si>
    <t>Mody121</t>
  </si>
  <si>
    <t>Mody122</t>
  </si>
  <si>
    <t>Mody123</t>
  </si>
  <si>
    <t>Mody124</t>
  </si>
  <si>
    <t>Mody125</t>
  </si>
  <si>
    <t>Mody126</t>
  </si>
  <si>
    <t>Mody127</t>
  </si>
  <si>
    <t>Mody128</t>
  </si>
  <si>
    <t>Mody129</t>
  </si>
  <si>
    <t>Mody130</t>
  </si>
  <si>
    <t>Mody131</t>
  </si>
  <si>
    <t>Mody132</t>
  </si>
  <si>
    <t>Mody133</t>
  </si>
  <si>
    <t>Mody134</t>
  </si>
  <si>
    <t>Mody135</t>
  </si>
  <si>
    <t>Mody136</t>
  </si>
  <si>
    <t>Mody137</t>
  </si>
  <si>
    <t>Banqueta capitoneado Grizell</t>
  </si>
  <si>
    <t>Grizell</t>
  </si>
  <si>
    <t>Banqueta capitoneado Fritzz</t>
  </si>
  <si>
    <t>Capitoneado Fritzz</t>
  </si>
  <si>
    <t>Taburete Anubis</t>
  </si>
  <si>
    <t>Taburete</t>
  </si>
  <si>
    <t>Anubis</t>
  </si>
  <si>
    <t>Taburete Ruby</t>
  </si>
  <si>
    <t>Ruby</t>
  </si>
  <si>
    <t>Taburete Ebo</t>
  </si>
  <si>
    <t>Ebo</t>
  </si>
  <si>
    <t>Taburete George</t>
  </si>
  <si>
    <t>George</t>
  </si>
  <si>
    <t>Cama 2 plz Issa</t>
  </si>
  <si>
    <t>Cama 2 plz</t>
  </si>
  <si>
    <t>Izza</t>
  </si>
  <si>
    <t xml:space="preserve">Cama 2 plz </t>
  </si>
  <si>
    <t>Odin</t>
  </si>
  <si>
    <t>Helmi</t>
  </si>
  <si>
    <t>Eyra</t>
  </si>
  <si>
    <t>Kaira</t>
  </si>
  <si>
    <t>Liv</t>
  </si>
  <si>
    <t>Danny</t>
  </si>
  <si>
    <t>Einar</t>
  </si>
  <si>
    <t>Eskol</t>
  </si>
  <si>
    <t>Oleg</t>
  </si>
  <si>
    <t>Olaf</t>
  </si>
  <si>
    <t>Bifrost</t>
  </si>
  <si>
    <t>Sansa</t>
  </si>
  <si>
    <t>Olga</t>
  </si>
  <si>
    <t>Freya</t>
  </si>
  <si>
    <t>Lena</t>
  </si>
  <si>
    <t xml:space="preserve">Velador </t>
  </si>
  <si>
    <t>Velador 3 cajones</t>
  </si>
  <si>
    <t>Velador multiple</t>
  </si>
  <si>
    <t>Velador triple</t>
  </si>
  <si>
    <t>Velador alto</t>
  </si>
  <si>
    <t>Velador 1 cajón</t>
  </si>
  <si>
    <t>Velador 5 cajones</t>
  </si>
  <si>
    <t>Mody138</t>
  </si>
  <si>
    <t>Mody139</t>
  </si>
  <si>
    <t>Mody140</t>
  </si>
  <si>
    <t>Mody141</t>
  </si>
  <si>
    <t>Mody142</t>
  </si>
  <si>
    <t>Mody143</t>
  </si>
  <si>
    <t>Mody144</t>
  </si>
  <si>
    <t>Mody145</t>
  </si>
  <si>
    <t>Mody146</t>
  </si>
  <si>
    <t>Mody147</t>
  </si>
  <si>
    <t>Mody148</t>
  </si>
  <si>
    <t>Mody149</t>
  </si>
  <si>
    <t>Mody150</t>
  </si>
  <si>
    <t>Mody151</t>
  </si>
  <si>
    <t>Mody152</t>
  </si>
  <si>
    <t>Mody153</t>
  </si>
  <si>
    <t>Mody154</t>
  </si>
  <si>
    <t>Mody155</t>
  </si>
  <si>
    <t>Mody156</t>
  </si>
  <si>
    <t>Mody157</t>
  </si>
  <si>
    <t>Mody158</t>
  </si>
  <si>
    <t>Mody159</t>
  </si>
  <si>
    <t>Mody160</t>
  </si>
  <si>
    <t>Mody161</t>
  </si>
  <si>
    <t>Mody162</t>
  </si>
  <si>
    <t>Mody163</t>
  </si>
  <si>
    <t>Mody164</t>
  </si>
  <si>
    <t>Mody165</t>
  </si>
  <si>
    <t>Tantrico</t>
  </si>
  <si>
    <t>Sofa V</t>
  </si>
  <si>
    <t>Sofa tantrico recto</t>
  </si>
  <si>
    <t>Sofa tantrico largo</t>
  </si>
  <si>
    <t>Sofa tantrico alto</t>
  </si>
  <si>
    <t>sofa tantrico onda</t>
  </si>
  <si>
    <t>Sofá tántrico</t>
  </si>
  <si>
    <t>Mody166</t>
  </si>
  <si>
    <t>Mody167</t>
  </si>
  <si>
    <t>Mody168</t>
  </si>
  <si>
    <t>Mody169</t>
  </si>
  <si>
    <t>Mody170</t>
  </si>
  <si>
    <t>Mody171</t>
  </si>
  <si>
    <t>Mody172</t>
  </si>
  <si>
    <t xml:space="preserve">Cabecera </t>
  </si>
  <si>
    <t>Cabecera 2 plz</t>
  </si>
  <si>
    <t>Aren</t>
  </si>
  <si>
    <t>Gerd</t>
  </si>
  <si>
    <t>Gisli</t>
  </si>
  <si>
    <t>Helge</t>
  </si>
  <si>
    <t>Hans</t>
  </si>
  <si>
    <t>Jesen</t>
  </si>
  <si>
    <t>Jorgen</t>
  </si>
  <si>
    <t>Lars</t>
  </si>
  <si>
    <t>Thor</t>
  </si>
  <si>
    <t>Sven</t>
  </si>
  <si>
    <t>Olson</t>
  </si>
  <si>
    <t>Niels</t>
  </si>
  <si>
    <t>Hestr</t>
  </si>
  <si>
    <t>Lorena</t>
  </si>
  <si>
    <t>Bertina</t>
  </si>
  <si>
    <t>Elaine</t>
  </si>
  <si>
    <t>Noelia</t>
  </si>
  <si>
    <t>Simone</t>
  </si>
  <si>
    <t>Magnolia</t>
  </si>
  <si>
    <t>Tancreda</t>
  </si>
  <si>
    <t>Alison</t>
  </si>
  <si>
    <t>Evelina</t>
  </si>
  <si>
    <t>Josefina</t>
  </si>
  <si>
    <t>Marisa</t>
  </si>
  <si>
    <t>Joanne</t>
  </si>
  <si>
    <t>Desiree</t>
  </si>
  <si>
    <t>Elayne</t>
  </si>
  <si>
    <t>Romilda</t>
  </si>
  <si>
    <t>Anabela</t>
  </si>
  <si>
    <t>Ornella</t>
  </si>
  <si>
    <t>Mariela</t>
  </si>
  <si>
    <t>Chiara</t>
  </si>
  <si>
    <t>Alcina</t>
  </si>
  <si>
    <t>Elma</t>
  </si>
  <si>
    <t>Sefora</t>
  </si>
  <si>
    <t>Betsabe</t>
  </si>
  <si>
    <t>Myriam</t>
  </si>
  <si>
    <t>Jacobina</t>
  </si>
  <si>
    <t>Michelle</t>
  </si>
  <si>
    <t>Sofa chesterfield</t>
  </si>
  <si>
    <t>Banqueta capitoneado</t>
  </si>
  <si>
    <t>sofa 3 cuerpos</t>
  </si>
  <si>
    <t>Sofa 1 cuerpo</t>
  </si>
  <si>
    <t>Esquinero</t>
  </si>
  <si>
    <t xml:space="preserve">Sillón   </t>
  </si>
  <si>
    <t>Sofa tántrico</t>
  </si>
  <si>
    <t>Turquesa</t>
  </si>
  <si>
    <t>Maiz</t>
  </si>
  <si>
    <t>Verde claro</t>
  </si>
  <si>
    <t xml:space="preserve">Naranja </t>
  </si>
  <si>
    <t>Verde militar</t>
  </si>
  <si>
    <t>Mody34</t>
  </si>
  <si>
    <t>Sillón spik</t>
  </si>
  <si>
    <t>Spik</t>
  </si>
  <si>
    <t>Sillón Spik</t>
  </si>
  <si>
    <t>Plomo oscuro</t>
  </si>
  <si>
    <t>Vino</t>
  </si>
  <si>
    <t>Verde</t>
  </si>
  <si>
    <t>Chocolate</t>
  </si>
  <si>
    <t>Marrón</t>
  </si>
  <si>
    <t>Celeste</t>
  </si>
  <si>
    <t>Azul plata</t>
  </si>
  <si>
    <t>Morado</t>
  </si>
  <si>
    <t>Marron</t>
  </si>
  <si>
    <t>Cenizo</t>
  </si>
  <si>
    <t>BEige</t>
  </si>
  <si>
    <t>Moro</t>
  </si>
  <si>
    <t xml:space="preserve">Verde </t>
  </si>
  <si>
    <t>Espuma paraiso, algodón, resortes</t>
  </si>
  <si>
    <t>Prana</t>
  </si>
  <si>
    <t>Madera tornillo + Melamina</t>
  </si>
  <si>
    <t>Madera tornillo + Acero cromado</t>
  </si>
  <si>
    <t>Patas aceradas</t>
  </si>
  <si>
    <t>Patas contorneadas</t>
  </si>
  <si>
    <t>Mody173</t>
  </si>
  <si>
    <t>Mody174</t>
  </si>
  <si>
    <t>Mody175</t>
  </si>
  <si>
    <t>Mody176</t>
  </si>
  <si>
    <t>Mody177</t>
  </si>
  <si>
    <t>Mody178</t>
  </si>
  <si>
    <t>Mody179</t>
  </si>
  <si>
    <t>Mody180</t>
  </si>
  <si>
    <t>Mody181</t>
  </si>
  <si>
    <t>Mody182</t>
  </si>
  <si>
    <t>Mody183</t>
  </si>
  <si>
    <t>Comoda vintage</t>
  </si>
  <si>
    <t>Ropero vintage</t>
  </si>
  <si>
    <t>Zapatera</t>
  </si>
  <si>
    <t>Comoda</t>
  </si>
  <si>
    <t>Ropero</t>
  </si>
  <si>
    <t>Tocador</t>
  </si>
  <si>
    <t>Mariana</t>
  </si>
  <si>
    <t>Justiano</t>
  </si>
  <si>
    <t>Salazar</t>
  </si>
  <si>
    <t>Moscow</t>
  </si>
  <si>
    <t>Madrid</t>
  </si>
  <si>
    <t>360°</t>
  </si>
  <si>
    <t>Melamine</t>
  </si>
  <si>
    <t>Patas cromadas</t>
  </si>
  <si>
    <t>Botoneado</t>
  </si>
  <si>
    <t>Mody32NARANJA</t>
  </si>
  <si>
    <t>Mody35ROJO</t>
  </si>
  <si>
    <t>Mody35PLOMO</t>
  </si>
  <si>
    <t>Mody41AZUL</t>
  </si>
  <si>
    <t>Mody44rojo</t>
  </si>
  <si>
    <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t>
  </si>
  <si>
    <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t>
  </si>
  <si>
    <t xml:space="preserve">Nuestra especialidad es el diseño de modelo premium, los más lujosos modelos los tenemos en nuestro catálogo, manejamos muebles de madera tornillo, pno, formica, triplay y más. Con los tapices exclusivos en la marca dubai, prana, microfibra, terciopelo, y más. </t>
  </si>
  <si>
    <t>https://hogaryspacios.com/img/cms/foto portadda_1.jpg</t>
  </si>
  <si>
    <t>Sofa 3 cuerpos Bali</t>
  </si>
  <si>
    <t>Sofa 3 cuerpos Milu</t>
  </si>
  <si>
    <t>Sofa 3 cuerpos Fausto</t>
  </si>
  <si>
    <t>Sofa 3 cuerpos Aglaia</t>
  </si>
  <si>
    <t>Sofa 3 cuerpos Apostolos</t>
  </si>
  <si>
    <t>Mody184</t>
  </si>
  <si>
    <t>360° baja</t>
  </si>
  <si>
    <t>Zapatera ediana</t>
  </si>
  <si>
    <t>Nogal</t>
  </si>
  <si>
    <t>Mody1AZUL</t>
  </si>
  <si>
    <t>Mody1CELESTE</t>
  </si>
  <si>
    <t>Mody1GRIS</t>
  </si>
  <si>
    <t>Mody1NEGRO</t>
  </si>
  <si>
    <t>Mody1PLOMO</t>
  </si>
  <si>
    <t>Mody1ROSADO</t>
  </si>
  <si>
    <t>Mody2Plateado</t>
  </si>
  <si>
    <t>Mody8AZUL</t>
  </si>
  <si>
    <t>Mody8AZULO</t>
  </si>
  <si>
    <t>Mody8BLANACO</t>
  </si>
  <si>
    <t>Mody8CELESTE</t>
  </si>
  <si>
    <t>Mody14AMARILLO</t>
  </si>
  <si>
    <t>Mody14VERDE</t>
  </si>
  <si>
    <t>Mody16.NEGRO</t>
  </si>
  <si>
    <t>Mody30AMARILLO</t>
  </si>
  <si>
    <t>Mody30CELESTE</t>
  </si>
  <si>
    <t>Mody30PLOMO</t>
  </si>
  <si>
    <t>Mody48AMARILLO</t>
  </si>
  <si>
    <t>Mody48AZUL</t>
  </si>
  <si>
    <t>Mody48BLANCO</t>
  </si>
  <si>
    <t>Mody48MARRON</t>
  </si>
  <si>
    <t>Mody48MORADO</t>
  </si>
  <si>
    <t>Mody48NEGRO</t>
  </si>
  <si>
    <t>Mody48ROJO</t>
  </si>
  <si>
    <t>Mody59AZUL</t>
  </si>
  <si>
    <t>Mody59BLANCO</t>
  </si>
  <si>
    <t>Mody59ORANGE</t>
  </si>
  <si>
    <t>Mody59PLOMO</t>
  </si>
  <si>
    <t>Mody77PLOMO</t>
  </si>
  <si>
    <t>Mody78CELESTE</t>
  </si>
  <si>
    <t>Mody78NEGRO</t>
  </si>
  <si>
    <t>Mody78ORO</t>
  </si>
  <si>
    <t>Mody78VERDE</t>
  </si>
  <si>
    <t>Mody80PLOMO</t>
  </si>
  <si>
    <t>Mody99NARANJA</t>
  </si>
  <si>
    <t>Mody99ORO</t>
  </si>
  <si>
    <t>Mody111PLOMO</t>
  </si>
  <si>
    <t>Mody113CELESTE</t>
  </si>
  <si>
    <t>Mody113ORO</t>
  </si>
  <si>
    <t>Mody113PLOMO</t>
  </si>
  <si>
    <t>Mody113PLOMO2</t>
  </si>
  <si>
    <t>Mody113ROSADO</t>
  </si>
  <si>
    <t>Mody113VINO</t>
  </si>
  <si>
    <t>Mody144BEIGE</t>
  </si>
  <si>
    <t>Mody144MARRON</t>
  </si>
  <si>
    <t>Mody146VERDE</t>
  </si>
  <si>
    <t>Mody146FUCSIA</t>
  </si>
  <si>
    <t>Mody146CELESTE</t>
  </si>
  <si>
    <t>Mody146VINO</t>
  </si>
  <si>
    <t>Mody146MORADO</t>
  </si>
  <si>
    <t>Mody148BLANCO</t>
  </si>
  <si>
    <t>Mody149NERGRO</t>
  </si>
  <si>
    <t>Mody149MORADO</t>
  </si>
  <si>
    <t>Mody149VERDE</t>
  </si>
  <si>
    <t>Mody149ROJO</t>
  </si>
  <si>
    <t>Mody172PLOMO</t>
  </si>
  <si>
    <t>Mody172BEIGE</t>
  </si>
  <si>
    <t>Blen</t>
  </si>
  <si>
    <t>Juego de sala vintage</t>
  </si>
  <si>
    <t>Sofa vintage</t>
  </si>
  <si>
    <t>Sillones y butacas vintage</t>
  </si>
  <si>
    <t>Seccionales vintage</t>
  </si>
  <si>
    <t>Organizadores vintage</t>
  </si>
  <si>
    <t>Puff vintage</t>
  </si>
  <si>
    <t>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t>
  </si>
  <si>
    <t>Juego de sala, juego de sala online, juego de sala barato, hogar, casa, decoración, muebles, mueble online, sofa 1 cuerpo, sofa 2 cuerpos, sofa 3 cuerpos, muebles baratos, muebles en promocion, juego de sala vintage, muebles vintage</t>
  </si>
  <si>
    <t>Juego de sala vintage, juego de sala online, juego de sala barato, hogar, casa, decoración, muebles, mueble online, sofa 1 cuerpo, sofa 2 cuerpos, sofa 3 cuerpos, muebles baratos, muebles en promocion, muebles vintage,</t>
  </si>
  <si>
    <t>Sillón, sofa, muebles online, banqueta online, banqueta en promocion, hogar, casa, decoracion, juego de sala, banqueta barato, muebles baratos, sillones vintage, butaca vintage</t>
  </si>
  <si>
    <t>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t>
  </si>
  <si>
    <t>En Hogaryspacios tenemos los mejores muebles seccionales vintage con mesas de centro, cojines y más. Nuestros muebles seccionales online, tienen el mejor diseño para decorar tu sala y hacer de tu hogar el mejor sitio para descansar. Nuestro proveedores usan telas como  tapiz microfibra, tapiz ultracuero, tapiz cuero, tapiz chenille, tapiz jacquard y más. Hacemos envios a todo lima metropolitana con envios en menos de 48 horas, Nuestros decoradores de interiores te aydarán a mejorar tu estilo</t>
  </si>
  <si>
    <t>Sofa seccional, mueble de sala, mueble online, mueble barato, mueble en promocion, seccional barato, juego de sala, hogar, casa, cojin, sofa, sofa barato, seccional vintage, muebles vintage</t>
  </si>
  <si>
    <t>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t>
  </si>
  <si>
    <t>Vitrinas, consolas, espejos, muebles de comedor, muebles baratos, muebles online, vitrina online, vitrina barato, casa, hogar, espejos baratos, promocion, vitrinas vintage</t>
  </si>
  <si>
    <t>Los puff vintage, mejor calidad y online los encuentras en nuestra ecommerce hogaryspacios.com. Tenemos los mejores muebles al estilo moderno de tu gusto para decorar y adornar tu sala y puedas disfrutar de un acogedor momento en tu hogar, nuestros envíos son gratuitos a todo lima metorpolitana y te llega el pedido en menos de 48 horas, aprovecha nuestras ofertas hoy y compra con un solo click</t>
  </si>
  <si>
    <t>Puff, mueble de sala, mueble online, puff barato, puff en promocion, casa, hogar, mueble, muebles vintage, puff vintage</t>
  </si>
  <si>
    <t>Juego de comedor vintage</t>
  </si>
  <si>
    <t>Mesa de comedor vintage</t>
  </si>
  <si>
    <t>Silla de comedor vintage</t>
  </si>
  <si>
    <t>Los comedores vintage más hermosos,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t>
  </si>
  <si>
    <t>Los comedores vintage al mejor precio,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t>
  </si>
  <si>
    <t>Juego de comedor, juego de comerdo online, juego de comedor barato, comedor en promocion, comedor online, comedor de 4 sillas, comedor de 6 sillas, hogar, casa, decoracion, juego de comedor vintage, juego de comedor en promocion</t>
  </si>
  <si>
    <t>Silla convencional, silla de comedor, silla online, silla de comedor online, silla barata, silla de comedor barata, silla en promocion, silla de comedor en promocion, hogar, casa, diseño, hogar, juego de comedor vintage, muebles vintage</t>
  </si>
  <si>
    <t>Juego de dormitorio vintage</t>
  </si>
  <si>
    <t>Roperos vintage</t>
  </si>
  <si>
    <t>Comodas y repisas vintage</t>
  </si>
  <si>
    <t>Veladores vintage</t>
  </si>
  <si>
    <t>Cabeceras vintage</t>
  </si>
  <si>
    <t>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</si>
  <si>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Dormitorio, cama, tarima, cabecera, velador, cama online, cama barata, dormitorio en promocion, juego de dormitorio online, casa, hogar, decoracion, juego de dormitorio vintage, muebles vintage</t>
  </si>
  <si>
    <t xml:space="preserve">Remodela tu dormitorio vintage con HOGARYSPACIOS que te trae estos veladores flotantes, minimalistas, de 2 cajones, de 1 cajóon y más, usando la mejor madera de cedro, roble, pino, importado y más. Nuestro proveedores de muebles de dormitorio se especializan en traer muebles online con diseños personalizados. Aprovecha estos veladores baratos y en promocion que te llevaremos a tu casa en menos de 48 horas y con envio gratis a todo lima metropolitana a tan solo un click. </t>
  </si>
  <si>
    <t>Veladores, cuarto, dormitorio, velador barato, velador en promocion, velador online, velador de 2 cajones, velador de 1 cajon, decoracion, hogar, casa, veladores vintage, muebles vintage</t>
  </si>
  <si>
    <t>Las mejores cómodas vintage encuentralo a un clic. Expande, mejora y decora tu dormitorio a tu estilo con esta gama perfecta de muebles para el cuarto, de todo solo en hogaryspacios.com. Nuestras cómodas online las encuentras a bajo precio por la promoción de diversos muebles bajo el mejor estilo moderno. Nuestros proveedores llevar tu mueble de ropero a domicilio incluido el delivery gratis con envio de hasta 48 horas</t>
  </si>
  <si>
    <t>Muebles de dormitorio, ropero, cuarto, dormitorio, ropero online, ropero barato, ropero en promocion, casa hogar, decoracion, comodas vintage, muebles vintage</t>
  </si>
  <si>
    <t>Personaliza tu dormitorio con nuesras cabeceras vintage de 2 plaza, queen y king,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</si>
  <si>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Dormitorio, cabecera de 2 plazas, cabecera 1.5 plz, cabecera queen y cabecera king, hogar, casa, mueble de cuarto, decoracion, mueble online, cabecera barato, cabecera en promocion, cama, box tarima, muebles vintage, cabeeras vintage</t>
  </si>
  <si>
    <t>Zapatera vertical</t>
  </si>
  <si>
    <t>Chaise longue</t>
  </si>
  <si>
    <t>En Hogaryspacios, encontraras los mejores sofastantricos para mejorar el placer de una relación equilibrada y amorosa,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t>
  </si>
  <si>
    <t>Juego de sala, juego de sala online, juego de sala barato, hogar, casa, decoración, muebles, mueble online, sofa tantrico, sofa trantrico online, muebles baratos, muebles en promocion</t>
  </si>
  <si>
    <t>Combo1</t>
  </si>
  <si>
    <t>Juego de sala 3+2 + banqueta</t>
  </si>
  <si>
    <t>Capacidad: 1.4 litros</t>
  </si>
  <si>
    <t>Juego de sala 3+2+butaca</t>
  </si>
  <si>
    <t>Juego de sala 3 + 2 + Banqueta</t>
  </si>
  <si>
    <t>Juego de sala 3 + 2 + Butaca</t>
  </si>
  <si>
    <t>Juego de sala 2 + Sillón + Banqueta</t>
  </si>
  <si>
    <t>Juego de sala 2 + 2 + Banqueta</t>
  </si>
  <si>
    <t>Juego de sala 3 + Banqueta + Mesa de centro</t>
  </si>
  <si>
    <t>Seccional + Banqueta</t>
  </si>
  <si>
    <t>Mody200</t>
  </si>
  <si>
    <t>Mody201</t>
  </si>
  <si>
    <t>Mody202</t>
  </si>
  <si>
    <t>Mody203</t>
  </si>
  <si>
    <t>Mody204</t>
  </si>
  <si>
    <t>Mody205</t>
  </si>
  <si>
    <t>Mody206</t>
  </si>
  <si>
    <t>Mody207</t>
  </si>
  <si>
    <t>Mody208</t>
  </si>
  <si>
    <t>Mody209</t>
  </si>
  <si>
    <t>Mody210</t>
  </si>
  <si>
    <t>Mody211</t>
  </si>
  <si>
    <t>Mody212</t>
  </si>
  <si>
    <t>Mody213</t>
  </si>
  <si>
    <t>Mody214</t>
  </si>
  <si>
    <t>Mody215</t>
  </si>
  <si>
    <t>Mody216</t>
  </si>
  <si>
    <t>Mody217</t>
  </si>
  <si>
    <t>Mody218</t>
  </si>
  <si>
    <t>Centro de entretenimiento 3 partes</t>
  </si>
  <si>
    <t>Comoda 6 cajones</t>
  </si>
  <si>
    <t>Adler</t>
  </si>
  <si>
    <t>Ademaro</t>
  </si>
  <si>
    <t>Ahren</t>
  </si>
  <si>
    <t>Adalia</t>
  </si>
  <si>
    <t>Arabelle</t>
  </si>
  <si>
    <t>Ancel</t>
  </si>
  <si>
    <t>Amara</t>
  </si>
  <si>
    <t>Alger</t>
  </si>
  <si>
    <t>Burke</t>
  </si>
  <si>
    <t>Berit</t>
  </si>
  <si>
    <t>Bergen</t>
  </si>
  <si>
    <t>Emma</t>
  </si>
  <si>
    <t>Ellery</t>
  </si>
  <si>
    <t>Egmont</t>
  </si>
  <si>
    <t>Mauro</t>
  </si>
  <si>
    <t>Mirta</t>
  </si>
  <si>
    <t>Mateo</t>
  </si>
  <si>
    <t>Miriam</t>
  </si>
  <si>
    <t>Nidia</t>
  </si>
  <si>
    <t>Cedro</t>
  </si>
  <si>
    <t>Melamine + MDF</t>
  </si>
  <si>
    <t>Mesa grande</t>
  </si>
  <si>
    <t>Mesa chica</t>
  </si>
  <si>
    <t>sofa 2 cuerpos</t>
  </si>
  <si>
    <t>Butaca</t>
  </si>
  <si>
    <t>Rojo vino</t>
  </si>
  <si>
    <t>Juego de sala 3 + 2 mesa de centro</t>
  </si>
  <si>
    <t>Juego de sala 3 + 1 mesa de centro</t>
  </si>
  <si>
    <t>Azul oscuro</t>
  </si>
  <si>
    <t>Juego de sala 3 + 2 + mesa de centro</t>
  </si>
  <si>
    <t>Juego de sala 3 +2+ Entretenimiento + sillón + mesa de centro</t>
  </si>
  <si>
    <t>Juego de sala 3 + 2 + Entretenimiento + sillón + mesa de centro</t>
  </si>
  <si>
    <t>Mesa de entreteniemiento</t>
  </si>
  <si>
    <t>Mesa de entretenimiento</t>
  </si>
  <si>
    <t>1,1</t>
  </si>
  <si>
    <t>Combo2</t>
  </si>
  <si>
    <t>Combo3</t>
  </si>
  <si>
    <t>Combo4</t>
  </si>
  <si>
    <t>Combo5</t>
  </si>
  <si>
    <t>Combo6</t>
  </si>
  <si>
    <t>Combo7</t>
  </si>
  <si>
    <t>Combo8</t>
  </si>
  <si>
    <t>Combo9</t>
  </si>
  <si>
    <t>skuproveedor-web</t>
  </si>
  <si>
    <t>Combo10</t>
  </si>
  <si>
    <t>Combo11</t>
  </si>
  <si>
    <t>Combo12</t>
  </si>
  <si>
    <t>Juego de domritorio</t>
  </si>
  <si>
    <t>Juego de dormitorio + 2 veladores</t>
  </si>
  <si>
    <t>Juego de dormitorio + 2 veladores + Aparador</t>
  </si>
  <si>
    <t>Juego de dormitorio + 2 veladores + Aparador + Zapatero</t>
  </si>
  <si>
    <t>Juego de dormitorio + 2 veladores + Aparador + Zapatero + Ropero</t>
  </si>
  <si>
    <t>Mesa comedor</t>
  </si>
  <si>
    <t>Meda de comedor</t>
  </si>
  <si>
    <t>Mesa de comedr</t>
  </si>
  <si>
    <t>Mesa de comedor</t>
  </si>
  <si>
    <t>Mody219</t>
  </si>
  <si>
    <t>Mody220</t>
  </si>
  <si>
    <t>Mody221</t>
  </si>
  <si>
    <t>Mody222</t>
  </si>
  <si>
    <t>Sofa 3 cuerpos capitoneado</t>
  </si>
  <si>
    <t>Isabel</t>
  </si>
  <si>
    <t>Josefa</t>
  </si>
  <si>
    <t>Ana</t>
  </si>
  <si>
    <t>Nabu</t>
  </si>
  <si>
    <t>Tornillo</t>
  </si>
  <si>
    <t>Azul: Azul</t>
  </si>
  <si>
    <t>Juego de sala 3 + 2 butacas + Mesa de centro</t>
  </si>
  <si>
    <t>Exclusivo2</t>
  </si>
  <si>
    <t>Esclusivo3</t>
  </si>
  <si>
    <t>Exclusivo4</t>
  </si>
  <si>
    <t>Esclusivo5</t>
  </si>
  <si>
    <t>Esclusivo6</t>
  </si>
  <si>
    <t>Exclusivo7</t>
  </si>
  <si>
    <t>Juego de comedor</t>
  </si>
  <si>
    <t>Juego de comedor +  Centro de entretenimiento</t>
  </si>
  <si>
    <t>Juego de sala 3 + 1 sillón + 1 banqueta + Mesa de centro</t>
  </si>
  <si>
    <t>Juego de sala 3 + 1 sillón + Mesa de centro</t>
  </si>
  <si>
    <t>Juego de sala 3 + 1 + Mesa de centro</t>
  </si>
  <si>
    <t>Exclusivo8</t>
  </si>
  <si>
    <t>Sillón 1 cuerpo</t>
  </si>
  <si>
    <t>Sillas</t>
  </si>
  <si>
    <t>Exclusivo1</t>
  </si>
  <si>
    <t>Juego de sala 3+ Sillón +butaca</t>
  </si>
  <si>
    <t>https://hogaryspacios.com/img/cms/moody 3-03.png</t>
  </si>
  <si>
    <t>Encontrado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</si>
</sst>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x14ac:knownFonts="1">
    <font>
      <sz val="10"/>
      <name val="Arial"/>
      <family val="2"/>
      <charset val="1"/>
    </font>
    <font>
      <sz val="10"/>
      <color theme="0"/>
      <name val="Arial"/>
      <family val="2"/>
      <charset val="1"/>
    </font>
    <font>
      <sz val="10"/>
      <name val="Arial"/>
      <family val="2"/>
    </font>
    <font>
      <sz val="10"/>
      <color theme="1"/>
      <name val="Arial"/>
      <family val="2"/>
      <charset val="1"/>
    </font>
    <font>
      <sz val="12"/>
      <color rgb="FF666666"/>
      <name val="Arial"/>
      <family val="2"/>
    </font>
    <font>
      <sz val="12"/>
      <color theme="1"/>
      <name val="Arial"/>
      <family val="2"/>
      <charset val="1"/>
    </font>
    <font>
      <sz val="9"/>
      <color indexed="81"/>
      <name val="Tahoma"/>
      <family val="2"/>
    </font>
    <font>
      <b/>
      <sz val="9"/>
      <color indexed="81"/>
      <name val="Tahoma"/>
      <family val="2"/>
    </font>
    <font>
      <sz val="11"/>
      <color rgb="FF000000"/>
      <name val="Consolas"/>
      <family val="3"/>
    </font>
    <font>
      <b/>
      <sz val="10"/>
      <color theme="0"/>
      <name val="Arial"/>
      <family val="2"/>
      <charset val="1"/>
    </font>
    <font>
      <sz val="10"/>
      <name val="Arial"/>
      <family val="2"/>
    </font>
    <font>
      <sz val="10"/>
      <color theme="1"/>
      <name val="Arial"/>
      <family val="2"/>
    </font>
    <font>
      <u/>
      <sz val="10"/>
      <color theme="10"/>
      <name val="Arial"/>
      <family val="2"/>
      <charset val="1"/>
    </font>
    <font>
      <sz val="10"/>
      <color theme="0"/>
      <name val="Arial"/>
      <family val="2"/>
    </font>
    <font>
      <sz val="10"/>
      <name val="Arial"/>
      <family val="2"/>
    </font>
    <font>
      <sz val="10"/>
      <name val="Arial"/>
      <family val="2"/>
      <charset val="1"/>
    </font>
    <font>
      <sz val="10"/>
      <name val="Arial"/>
    </font>
  </fonts>
  <fills count="56">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9"/>
        <bgColor indexed="64"/>
      </patternFill>
    </fill>
    <fill>
      <patternFill patternType="solid">
        <fgColor theme="4"/>
        <bgColor indexed="64"/>
      </patternFill>
    </fill>
    <fill>
      <patternFill patternType="solid">
        <fgColor rgb="FF92D050"/>
        <bgColor indexed="64"/>
      </patternFill>
    </fill>
    <fill>
      <patternFill patternType="solid">
        <fgColor theme="1"/>
        <bgColor indexed="64"/>
      </patternFill>
    </fill>
    <fill>
      <patternFill patternType="solid">
        <fgColor rgb="FFFF0000"/>
        <bgColor indexed="64"/>
      </patternFill>
    </fill>
    <fill>
      <patternFill patternType="solid">
        <fgColor rgb="FF8B0000"/>
        <bgColor indexed="64"/>
      </patternFill>
    </fill>
    <fill>
      <patternFill patternType="solid">
        <fgColor rgb="FFFFA07A"/>
        <bgColor indexed="64"/>
      </patternFill>
    </fill>
    <fill>
      <patternFill patternType="solid">
        <fgColor rgb="FFCD5C69"/>
        <bgColor indexed="64"/>
      </patternFill>
    </fill>
    <fill>
      <patternFill patternType="solid">
        <fgColor rgb="FFFFC0CB"/>
        <bgColor indexed="64"/>
      </patternFill>
    </fill>
    <fill>
      <patternFill patternType="solid">
        <fgColor rgb="FFFF4500"/>
        <bgColor indexed="64"/>
      </patternFill>
    </fill>
    <fill>
      <patternFill patternType="solid">
        <fgColor rgb="FFFFA500"/>
        <bgColor indexed="64"/>
      </patternFill>
    </fill>
    <fill>
      <patternFill patternType="solid">
        <fgColor rgb="FFFFD700"/>
        <bgColor indexed="64"/>
      </patternFill>
    </fill>
    <fill>
      <patternFill patternType="solid">
        <fgColor rgb="FFFF00FF"/>
        <bgColor indexed="64"/>
      </patternFill>
    </fill>
    <fill>
      <patternFill patternType="solid">
        <fgColor rgb="FF9370DB"/>
        <bgColor indexed="64"/>
      </patternFill>
    </fill>
    <fill>
      <patternFill patternType="solid">
        <fgColor rgb="FF9400D3"/>
        <bgColor indexed="64"/>
      </patternFill>
    </fill>
    <fill>
      <patternFill patternType="solid">
        <fgColor rgb="FF4B0082"/>
        <bgColor indexed="64"/>
      </patternFill>
    </fill>
    <fill>
      <patternFill patternType="solid">
        <fgColor rgb="FF00FF00"/>
        <bgColor indexed="64"/>
      </patternFill>
    </fill>
    <fill>
      <patternFill patternType="solid">
        <fgColor rgb="FFADFF2F"/>
        <bgColor indexed="64"/>
      </patternFill>
    </fill>
    <fill>
      <patternFill patternType="solid">
        <fgColor rgb="FF98FB98"/>
        <bgColor indexed="64"/>
      </patternFill>
    </fill>
    <fill>
      <patternFill patternType="solid">
        <fgColor rgb="FF2E8B57"/>
        <bgColor indexed="64"/>
      </patternFill>
    </fill>
    <fill>
      <patternFill patternType="solid">
        <fgColor rgb="FF006400"/>
        <bgColor indexed="64"/>
      </patternFill>
    </fill>
    <fill>
      <patternFill patternType="solid">
        <fgColor rgb="FF808000"/>
        <bgColor indexed="64"/>
      </patternFill>
    </fill>
    <fill>
      <patternFill patternType="solid">
        <fgColor rgb="FF008080"/>
        <bgColor indexed="64"/>
      </patternFill>
    </fill>
    <fill>
      <patternFill patternType="solid">
        <fgColor rgb="FF00FFFF"/>
        <bgColor indexed="64"/>
      </patternFill>
    </fill>
    <fill>
      <patternFill patternType="solid">
        <fgColor rgb="FF5F9EA0"/>
        <bgColor indexed="64"/>
      </patternFill>
    </fill>
    <fill>
      <patternFill patternType="solid">
        <fgColor rgb="FF4682B4"/>
        <bgColor indexed="64"/>
      </patternFill>
    </fill>
    <fill>
      <patternFill patternType="solid">
        <fgColor rgb="FF0000FF"/>
        <bgColor indexed="64"/>
      </patternFill>
    </fill>
    <fill>
      <patternFill patternType="solid">
        <fgColor rgb="FF191970"/>
        <bgColor indexed="64"/>
      </patternFill>
    </fill>
    <fill>
      <patternFill patternType="solid">
        <fgColor rgb="FFFFEBCD"/>
        <bgColor indexed="64"/>
      </patternFill>
    </fill>
    <fill>
      <patternFill patternType="solid">
        <fgColor rgb="FFDEB887"/>
        <bgColor indexed="64"/>
      </patternFill>
    </fill>
    <fill>
      <patternFill patternType="solid">
        <fgColor rgb="FFE0A460"/>
        <bgColor indexed="64"/>
      </patternFill>
    </fill>
    <fill>
      <patternFill patternType="solid">
        <fgColor rgb="FFD2691E"/>
        <bgColor indexed="64"/>
      </patternFill>
    </fill>
    <fill>
      <patternFill patternType="solid">
        <fgColor rgb="FFFFFFFF"/>
        <bgColor indexed="64"/>
      </patternFill>
    </fill>
    <fill>
      <patternFill patternType="solid">
        <fgColor rgb="FF8B4513"/>
        <bgColor indexed="64"/>
      </patternFill>
    </fill>
    <fill>
      <patternFill patternType="solid">
        <fgColor rgb="FF800000"/>
        <bgColor indexed="64"/>
      </patternFill>
    </fill>
    <fill>
      <patternFill patternType="solid">
        <fgColor rgb="FFF5F5DC"/>
        <bgColor indexed="64"/>
      </patternFill>
    </fill>
    <fill>
      <patternFill patternType="solid">
        <fgColor rgb="FFFFE4E1"/>
        <bgColor indexed="64"/>
      </patternFill>
    </fill>
    <fill>
      <patternFill patternType="solid">
        <fgColor rgb="FF808080"/>
        <bgColor indexed="64"/>
      </patternFill>
    </fill>
    <fill>
      <patternFill patternType="solid">
        <fgColor rgb="FFD3D3D3"/>
        <bgColor indexed="64"/>
      </patternFill>
    </fill>
    <fill>
      <patternFill patternType="solid">
        <fgColor rgb="FF808090"/>
        <bgColor indexed="64"/>
      </patternFill>
    </fill>
    <fill>
      <patternFill patternType="solid">
        <fgColor rgb="FFBDB76B"/>
        <bgColor indexed="64"/>
      </patternFill>
    </fill>
    <fill>
      <patternFill patternType="solid">
        <fgColor theme="5"/>
        <bgColor indexed="64"/>
      </patternFill>
    </fill>
    <fill>
      <patternFill patternType="solid">
        <fgColor rgb="FFFFC000"/>
        <bgColor indexed="64"/>
      </patternFill>
    </fill>
    <fill>
      <patternFill patternType="solid">
        <fgColor rgb="FF00B050"/>
        <bgColor indexed="64"/>
      </patternFill>
    </fill>
    <fill>
      <patternFill patternType="solid">
        <fgColor rgb="FF370F02"/>
        <bgColor indexed="64"/>
      </patternFill>
    </fill>
    <fill>
      <patternFill patternType="solid">
        <fgColor theme="9"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292929"/>
        <bgColor indexed="64"/>
      </patternFill>
    </fill>
    <fill>
      <patternFill patternType="solid">
        <fgColor rgb="FF96886E"/>
        <bgColor indexed="64"/>
      </patternFill>
    </fill>
    <fill>
      <patternFill patternType="solid">
        <fgColor rgb="FFFFFF99"/>
        <bgColor indexed="64"/>
      </patternFill>
    </fill>
    <fill>
      <patternFill patternType="solid">
        <fgColor rgb="FFCE2402"/>
        <bgColor indexed="64"/>
      </patternFill>
    </fill>
  </fills>
  <borders count="5">
    <border>
      <left/>
      <right/>
      <top/>
      <bottom/>
      <diagonal/>
    </border>
    <border>
      <left/>
      <right/>
      <top style="medium">
        <color rgb="FFDDDDDD"/>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206">
    <xf numFmtId="0" fontId="0" fillId="0" borderId="0" xfId="0"/>
    <xf numFmtId="0" fontId="0" fillId="2" borderId="0" xfId="0" applyFill="1"/>
    <xf numFmtId="0" fontId="0" fillId="0" borderId="0" xfId="0" applyFill="1"/>
    <xf numFmtId="0" fontId="0" fillId="3" borderId="0" xfId="0" applyFill="1"/>
    <xf numFmtId="0" fontId="0" fillId="0" borderId="0" xfId="0" applyAlignment="1">
      <alignment wrapText="1"/>
    </xf>
    <xf numFmtId="0" fontId="0" fillId="0" borderId="0" xfId="0" applyAlignment="1">
      <alignment horizontal="center" vertical="center"/>
    </xf>
    <xf numFmtId="49" fontId="0" fillId="0" borderId="0" xfId="0" applyNumberFormat="1" applyFill="1"/>
    <xf numFmtId="0" fontId="0" fillId="0" borderId="0" xfId="0" applyAlignment="1">
      <alignment vertical="center" wrapText="1"/>
    </xf>
    <xf numFmtId="0" fontId="0" fillId="0" borderId="0" xfId="0" applyAlignment="1">
      <alignment horizontal="left" vertical="center" wrapText="1"/>
    </xf>
    <xf numFmtId="0" fontId="0" fillId="4" borderId="0" xfId="0" applyFill="1" applyAlignment="1">
      <alignment horizontal="left" vertical="center" wrapText="1"/>
    </xf>
    <xf numFmtId="0" fontId="0" fillId="0" borderId="0" xfId="0" applyAlignment="1">
      <alignment vertical="top" wrapText="1"/>
    </xf>
    <xf numFmtId="0" fontId="0" fillId="0" borderId="0" xfId="0" quotePrefix="1" applyAlignment="1">
      <alignment wrapText="1"/>
    </xf>
    <xf numFmtId="0" fontId="0" fillId="0" borderId="0" xfId="0" applyAlignment="1">
      <alignment horizontal="center" vertical="center" wrapText="1"/>
    </xf>
    <xf numFmtId="0" fontId="0" fillId="6" borderId="0" xfId="0" applyFill="1"/>
    <xf numFmtId="0" fontId="0" fillId="6" borderId="0" xfId="0" applyFill="1" applyAlignment="1">
      <alignment vertical="center" wrapText="1"/>
    </xf>
    <xf numFmtId="0" fontId="0" fillId="0" borderId="0" xfId="0" quotePrefix="1" applyAlignment="1">
      <alignment vertical="top" wrapText="1"/>
    </xf>
    <xf numFmtId="0" fontId="0" fillId="0" borderId="0" xfId="0" applyFill="1" applyAlignment="1">
      <alignment horizontal="center" vertical="center"/>
    </xf>
    <xf numFmtId="0" fontId="0" fillId="3" borderId="0" xfId="0" applyFill="1" applyAlignment="1">
      <alignment horizontal="center" vertical="center"/>
    </xf>
    <xf numFmtId="0" fontId="0" fillId="0" borderId="0" xfId="0" applyFill="1" applyAlignment="1">
      <alignment horizontal="left" vertical="center" wrapText="1"/>
    </xf>
    <xf numFmtId="0" fontId="0" fillId="0" borderId="0" xfId="0" applyFill="1" applyAlignment="1">
      <alignment vertical="center"/>
    </xf>
    <xf numFmtId="0" fontId="4" fillId="0" borderId="0" xfId="0" applyFont="1"/>
    <xf numFmtId="0" fontId="3" fillId="0" borderId="0" xfId="0" applyFont="1"/>
    <xf numFmtId="0" fontId="5" fillId="0" borderId="0" xfId="0" applyFont="1"/>
    <xf numFmtId="0" fontId="0" fillId="7" borderId="0" xfId="0" applyFill="1"/>
    <xf numFmtId="0" fontId="3" fillId="0" borderId="0" xfId="0" applyFont="1" applyAlignment="1"/>
    <xf numFmtId="0" fontId="0" fillId="0" borderId="0" xfId="0" applyAlignment="1"/>
    <xf numFmtId="0" fontId="0" fillId="0" borderId="0" xfId="0" applyFill="1" applyAlignment="1"/>
    <xf numFmtId="0" fontId="0" fillId="8" borderId="0" xfId="0" applyFill="1" applyAlignment="1"/>
    <xf numFmtId="0" fontId="0" fillId="9" borderId="0" xfId="0" applyFill="1"/>
    <xf numFmtId="0" fontId="0" fillId="10" borderId="0" xfId="0" applyFill="1"/>
    <xf numFmtId="0" fontId="0" fillId="11" borderId="0" xfId="0" applyFill="1" applyAlignment="1"/>
    <xf numFmtId="0" fontId="0" fillId="12" borderId="0" xfId="0" applyFill="1"/>
    <xf numFmtId="0" fontId="0" fillId="13" borderId="0" xfId="0" applyFill="1"/>
    <xf numFmtId="0" fontId="3" fillId="14" borderId="0" xfId="0" applyFont="1"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1" fillId="7" borderId="0" xfId="0" applyFont="1" applyFill="1" applyAlignment="1">
      <alignment horizontal="center"/>
    </xf>
    <xf numFmtId="0" fontId="1" fillId="7" borderId="0" xfId="0" applyFont="1"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32" borderId="0" xfId="0" applyFill="1"/>
    <xf numFmtId="0" fontId="0" fillId="33" borderId="0" xfId="0" applyFill="1"/>
    <xf numFmtId="0" fontId="0" fillId="34" borderId="0" xfId="0" applyFill="1"/>
    <xf numFmtId="0" fontId="0" fillId="35"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4" fillId="7" borderId="0" xfId="0" applyFont="1" applyFill="1"/>
    <xf numFmtId="0" fontId="4" fillId="7" borderId="1" xfId="0" applyFont="1" applyFill="1" applyBorder="1" applyAlignment="1">
      <alignment vertical="top" wrapText="1"/>
    </xf>
    <xf numFmtId="0" fontId="4" fillId="36" borderId="0" xfId="0" applyFont="1" applyFill="1" applyBorder="1" applyAlignment="1">
      <alignment vertical="top" wrapText="1"/>
    </xf>
    <xf numFmtId="0" fontId="4" fillId="0" borderId="1" xfId="0" applyFont="1" applyBorder="1"/>
    <xf numFmtId="0" fontId="0" fillId="0" borderId="0" xfId="0" applyFont="1" applyFill="1" applyAlignment="1">
      <alignment horizontal="center" vertical="center" wrapText="1"/>
    </xf>
    <xf numFmtId="0" fontId="0" fillId="0" borderId="0" xfId="0" applyFont="1" applyFill="1"/>
    <xf numFmtId="0" fontId="0" fillId="46" borderId="0" xfId="0" applyFill="1"/>
    <xf numFmtId="49" fontId="0" fillId="46" borderId="0" xfId="0" applyNumberFormat="1" applyFill="1"/>
    <xf numFmtId="0" fontId="0" fillId="46" borderId="0" xfId="0" applyFont="1" applyFill="1"/>
    <xf numFmtId="0" fontId="4" fillId="7" borderId="0" xfId="0" applyFont="1" applyFill="1" applyBorder="1" applyAlignment="1">
      <alignment vertical="top" wrapText="1"/>
    </xf>
    <xf numFmtId="0" fontId="0" fillId="47" borderId="0" xfId="0" applyFill="1"/>
    <xf numFmtId="0" fontId="0" fillId="48" borderId="0" xfId="0" applyFill="1"/>
    <xf numFmtId="0" fontId="8" fillId="0" borderId="0" xfId="0" applyFont="1"/>
    <xf numFmtId="0" fontId="4" fillId="0" borderId="0" xfId="0" applyFont="1" applyBorder="1"/>
    <xf numFmtId="0" fontId="0" fillId="0" borderId="0" xfId="0" applyFill="1" applyAlignment="1">
      <alignment horizontal="center" vertical="center" wrapText="1"/>
    </xf>
    <xf numFmtId="0" fontId="0" fillId="49" borderId="0" xfId="0" applyFill="1"/>
    <xf numFmtId="0" fontId="2" fillId="49" borderId="0" xfId="0" applyFont="1" applyFill="1"/>
    <xf numFmtId="0" fontId="1" fillId="47" borderId="0" xfId="0" applyFont="1" applyFill="1"/>
    <xf numFmtId="0" fontId="0" fillId="49" borderId="0" xfId="0" applyFill="1" applyAlignment="1"/>
    <xf numFmtId="0" fontId="9" fillId="47" borderId="2" xfId="0" applyFont="1" applyFill="1" applyBorder="1"/>
    <xf numFmtId="0" fontId="9" fillId="47" borderId="3" xfId="0" applyFont="1" applyFill="1" applyBorder="1"/>
    <xf numFmtId="0" fontId="9" fillId="50" borderId="3" xfId="0" applyFont="1" applyFill="1" applyBorder="1" applyAlignment="1">
      <alignment horizontal="center" vertical="center"/>
    </xf>
    <xf numFmtId="0" fontId="0" fillId="45" borderId="0" xfId="0" applyFill="1"/>
    <xf numFmtId="0" fontId="10" fillId="49" borderId="0" xfId="0" applyFont="1" applyFill="1"/>
    <xf numFmtId="0" fontId="1" fillId="47" borderId="0" xfId="0" applyFont="1" applyFill="1" applyAlignment="1">
      <alignment horizontal="center"/>
    </xf>
    <xf numFmtId="0" fontId="2" fillId="49" borderId="0" xfId="0" applyFont="1" applyFill="1" applyAlignment="1">
      <alignment horizontal="center"/>
    </xf>
    <xf numFmtId="0" fontId="0" fillId="0" borderId="0" xfId="0" applyFill="1" applyAlignment="1">
      <alignment horizontal="center"/>
    </xf>
    <xf numFmtId="0" fontId="0" fillId="0" borderId="0" xfId="0" applyAlignment="1">
      <alignment horizontal="center"/>
    </xf>
    <xf numFmtId="0" fontId="0" fillId="0" borderId="0" xfId="0" applyBorder="1" applyAlignment="1"/>
    <xf numFmtId="0" fontId="0" fillId="0" borderId="0" xfId="0" applyNumberFormat="1" applyFill="1"/>
    <xf numFmtId="0" fontId="10" fillId="49" borderId="0" xfId="0" applyNumberFormat="1" applyFont="1" applyFill="1"/>
    <xf numFmtId="0" fontId="10" fillId="49" borderId="0" xfId="0" applyFont="1" applyFill="1" applyAlignment="1">
      <alignment horizontal="center"/>
    </xf>
    <xf numFmtId="0" fontId="0" fillId="0" borderId="0" xfId="0" applyNumberFormat="1" applyFill="1" applyAlignment="1">
      <alignment horizontal="center"/>
    </xf>
    <xf numFmtId="0" fontId="0" fillId="0" borderId="0" xfId="0" applyNumberFormat="1" applyFill="1" applyAlignment="1">
      <alignment horizontal="center" vertical="center"/>
    </xf>
    <xf numFmtId="0" fontId="1" fillId="47" borderId="0" xfId="0" applyFont="1" applyFill="1" applyAlignment="1">
      <alignment horizontal="left"/>
    </xf>
    <xf numFmtId="0" fontId="2" fillId="49" borderId="0" xfId="0" applyFont="1" applyFill="1" applyAlignment="1">
      <alignment horizontal="left"/>
    </xf>
    <xf numFmtId="0" fontId="10" fillId="49" borderId="0" xfId="0" applyFont="1" applyFill="1" applyAlignment="1">
      <alignment horizontal="left"/>
    </xf>
    <xf numFmtId="0" fontId="0" fillId="0" borderId="0" xfId="0" applyNumberFormat="1" applyFill="1" applyAlignment="1">
      <alignment horizontal="center" vertical="center" wrapText="1"/>
    </xf>
    <xf numFmtId="0" fontId="0" fillId="47" borderId="0" xfId="0" applyFill="1" applyAlignment="1">
      <alignment horizontal="left"/>
    </xf>
    <xf numFmtId="0" fontId="0" fillId="0" borderId="0" xfId="0" applyAlignment="1">
      <alignment horizontal="left"/>
    </xf>
    <xf numFmtId="0" fontId="3" fillId="51" borderId="3" xfId="0" applyFont="1" applyFill="1" applyBorder="1"/>
    <xf numFmtId="0" fontId="0" fillId="0" borderId="0" xfId="0" applyNumberFormat="1" applyAlignment="1"/>
    <xf numFmtId="0" fontId="0" fillId="52" borderId="0" xfId="0" applyFill="1"/>
    <xf numFmtId="0" fontId="11" fillId="0" borderId="0" xfId="0" applyFont="1"/>
    <xf numFmtId="0" fontId="0" fillId="53" borderId="0" xfId="0" applyFill="1"/>
    <xf numFmtId="0" fontId="0" fillId="54" borderId="0" xfId="0" applyFill="1"/>
    <xf numFmtId="0" fontId="4" fillId="54" borderId="0" xfId="0" applyFont="1" applyFill="1"/>
    <xf numFmtId="0" fontId="3" fillId="55" borderId="0" xfId="0" applyFont="1" applyFill="1"/>
    <xf numFmtId="0" fontId="4" fillId="55" borderId="0" xfId="0" applyFont="1" applyFill="1"/>
    <xf numFmtId="0" fontId="13" fillId="47" borderId="0" xfId="0" applyFont="1" applyFill="1"/>
    <xf numFmtId="0" fontId="13" fillId="3" borderId="0" xfId="0" applyFont="1" applyFill="1"/>
    <xf numFmtId="164" fontId="10" fillId="49" borderId="0" xfId="0" applyNumberFormat="1" applyFont="1" applyFill="1"/>
    <xf numFmtId="0" fontId="0" fillId="0" borderId="0" xfId="0" applyNumberFormat="1" applyFont="1" applyFill="1"/>
    <xf numFmtId="0" fontId="11" fillId="49" borderId="3" xfId="0" applyFont="1" applyFill="1" applyBorder="1"/>
    <xf numFmtId="0" fontId="11" fillId="49" borderId="3" xfId="0" applyFont="1" applyFill="1" applyBorder="1" applyAlignment="1">
      <alignment horizontal="left"/>
    </xf>
    <xf numFmtId="0" fontId="3" fillId="2" borderId="2" xfId="0" applyFont="1" applyFill="1" applyBorder="1" applyAlignment="1">
      <alignment horizontal="left"/>
    </xf>
    <xf numFmtId="0" fontId="11" fillId="2" borderId="2" xfId="0" applyFont="1" applyFill="1" applyBorder="1" applyAlignment="1">
      <alignment horizontal="left"/>
    </xf>
    <xf numFmtId="0" fontId="14" fillId="49" borderId="0" xfId="0" applyFont="1" applyFill="1"/>
    <xf numFmtId="0" fontId="14" fillId="0" borderId="0" xfId="0" applyNumberFormat="1" applyFont="1" applyFill="1"/>
    <xf numFmtId="0" fontId="14" fillId="49" borderId="0" xfId="0" applyNumberFormat="1" applyFont="1" applyFill="1"/>
    <xf numFmtId="0" fontId="14" fillId="49" borderId="0" xfId="0" applyFont="1" applyFill="1" applyAlignment="1">
      <alignment horizontal="left"/>
    </xf>
    <xf numFmtId="0" fontId="14" fillId="49" borderId="0" xfId="0" applyFont="1" applyFill="1" applyAlignment="1">
      <alignment horizontal="center"/>
    </xf>
    <xf numFmtId="0" fontId="2" fillId="49" borderId="0" xfId="0" applyNumberFormat="1" applyFont="1" applyFill="1" applyAlignment="1">
      <alignment horizontal="center"/>
    </xf>
    <xf numFmtId="0" fontId="14" fillId="49" borderId="0" xfId="0" applyNumberFormat="1" applyFont="1" applyFill="1" applyAlignment="1">
      <alignment horizontal="center"/>
    </xf>
    <xf numFmtId="9" fontId="1" fillId="47" borderId="0" xfId="2" applyFont="1" applyFill="1"/>
    <xf numFmtId="9" fontId="10" fillId="49" borderId="0" xfId="2" applyFont="1" applyFill="1"/>
    <xf numFmtId="9" fontId="2" fillId="49" borderId="0" xfId="2" applyFont="1" applyFill="1"/>
    <xf numFmtId="9" fontId="14" fillId="49" borderId="0" xfId="2" applyFont="1" applyFill="1"/>
    <xf numFmtId="0" fontId="10" fillId="49" borderId="0" xfId="0" applyFont="1" applyFill="1" applyAlignment="1">
      <alignment horizontal="center" vertical="center"/>
    </xf>
    <xf numFmtId="0" fontId="2" fillId="49" borderId="0" xfId="0" applyFont="1" applyFill="1" applyAlignment="1">
      <alignment horizontal="center" vertical="center"/>
    </xf>
    <xf numFmtId="0" fontId="14" fillId="49" borderId="0" xfId="0" applyNumberFormat="1" applyFont="1" applyFill="1" applyAlignment="1">
      <alignment horizontal="center" vertical="center"/>
    </xf>
    <xf numFmtId="0" fontId="14" fillId="2" borderId="0" xfId="0" applyFont="1" applyFill="1" applyBorder="1" applyAlignment="1">
      <alignment horizontal="center"/>
    </xf>
    <xf numFmtId="0" fontId="14" fillId="49" borderId="4" xfId="0" applyNumberFormat="1" applyFont="1" applyFill="1" applyBorder="1" applyAlignment="1">
      <alignment horizontal="left"/>
    </xf>
    <xf numFmtId="0" fontId="0" fillId="0" borderId="0" xfId="0" applyFill="1" applyBorder="1"/>
    <xf numFmtId="0" fontId="14" fillId="49" borderId="4" xfId="0" applyNumberFormat="1" applyFont="1" applyFill="1" applyBorder="1" applyAlignment="1"/>
    <xf numFmtId="0" fontId="0" fillId="0" borderId="0" xfId="0" applyNumberFormat="1" applyFill="1" applyAlignment="1"/>
    <xf numFmtId="0" fontId="14" fillId="49" borderId="0" xfId="0" applyNumberFormat="1" applyFont="1" applyFill="1" applyBorder="1" applyAlignment="1"/>
    <xf numFmtId="0" fontId="0" fillId="0" borderId="0" xfId="0"/>
    <xf numFmtId="0" fontId="0" fillId="2" borderId="0" xfId="0" applyFill="1"/>
    <xf numFmtId="0" fontId="0" fillId="0" borderId="0" xfId="0" applyFill="1"/>
    <xf numFmtId="0" fontId="0" fillId="0" borderId="0" xfId="0" applyAlignment="1">
      <alignment wrapText="1"/>
    </xf>
    <xf numFmtId="0" fontId="0" fillId="0" borderId="0" xfId="0" applyAlignment="1">
      <alignment horizontal="center" vertical="center"/>
    </xf>
    <xf numFmtId="49" fontId="0" fillId="0" borderId="0" xfId="0" applyNumberFormat="1" applyFill="1"/>
    <xf numFmtId="0" fontId="0" fillId="0" borderId="0" xfId="0" applyAlignment="1">
      <alignment vertical="center" wrapText="1"/>
    </xf>
    <xf numFmtId="0" fontId="0" fillId="0" borderId="0" xfId="0" applyAlignment="1">
      <alignment vertical="top"/>
    </xf>
    <xf numFmtId="0" fontId="0" fillId="0" borderId="0" xfId="0" applyFill="1" applyAlignment="1">
      <alignment horizontal="center" vertical="center"/>
    </xf>
    <xf numFmtId="0" fontId="0" fillId="0" borderId="0" xfId="0" applyFill="1" applyAlignment="1">
      <alignment horizontal="left" vertical="center" wrapText="1"/>
    </xf>
    <xf numFmtId="0" fontId="0" fillId="0" borderId="0" xfId="0" applyAlignment="1"/>
    <xf numFmtId="0" fontId="0" fillId="0" borderId="0" xfId="0" applyFill="1" applyAlignment="1"/>
    <xf numFmtId="0" fontId="0" fillId="0" borderId="0" xfId="0" applyFill="1" applyAlignment="1">
      <alignment vertical="top"/>
    </xf>
    <xf numFmtId="0" fontId="0" fillId="0" borderId="0" xfId="0" applyFill="1" applyAlignment="1">
      <alignment horizontal="center" vertical="center" wrapText="1"/>
    </xf>
    <xf numFmtId="0" fontId="0" fillId="49" borderId="0" xfId="0" applyFill="1"/>
    <xf numFmtId="0" fontId="2" fillId="49" borderId="0" xfId="0" applyFont="1" applyFill="1"/>
    <xf numFmtId="0" fontId="0" fillId="49" borderId="0" xfId="0" applyFill="1" applyAlignment="1"/>
    <xf numFmtId="0" fontId="2" fillId="49" borderId="0" xfId="0" applyFont="1" applyFill="1" applyAlignment="1">
      <alignment horizontal="center"/>
    </xf>
    <xf numFmtId="0" fontId="0" fillId="0" borderId="0" xfId="0" applyFill="1" applyAlignment="1">
      <alignment horizontal="center"/>
    </xf>
    <xf numFmtId="0" fontId="0" fillId="0" borderId="0" xfId="0" applyNumberFormat="1" applyFill="1"/>
    <xf numFmtId="0" fontId="2" fillId="49" borderId="0" xfId="0" applyNumberFormat="1" applyFont="1" applyFill="1"/>
    <xf numFmtId="0" fontId="0" fillId="0" borderId="0" xfId="0" applyNumberFormat="1" applyFill="1" applyAlignment="1">
      <alignment horizontal="center"/>
    </xf>
    <xf numFmtId="0" fontId="0" fillId="0" borderId="0" xfId="0" applyNumberFormat="1" applyFill="1" applyAlignment="1">
      <alignment horizontal="center" vertical="center"/>
    </xf>
    <xf numFmtId="0" fontId="2" fillId="49" borderId="0" xfId="0" applyFont="1" applyFill="1" applyAlignment="1">
      <alignment horizontal="left"/>
    </xf>
    <xf numFmtId="0" fontId="0" fillId="0" borderId="0" xfId="0" applyNumberFormat="1" applyFill="1" applyAlignment="1">
      <alignment horizontal="center" vertical="center" wrapText="1"/>
    </xf>
    <xf numFmtId="0" fontId="0" fillId="0" borderId="0" xfId="0" applyNumberFormat="1" applyAlignment="1"/>
    <xf numFmtId="0" fontId="0" fillId="0" borderId="0" xfId="0" applyNumberFormat="1" applyFill="1" applyAlignment="1">
      <alignment horizontal="left" vertical="center" wrapText="1"/>
    </xf>
    <xf numFmtId="0" fontId="0" fillId="0" borderId="0" xfId="0" applyNumberFormat="1" applyFont="1" applyFill="1"/>
    <xf numFmtId="0" fontId="14" fillId="49" borderId="0" xfId="0" applyFont="1" applyFill="1"/>
    <xf numFmtId="0" fontId="14" fillId="0" borderId="0" xfId="0" applyNumberFormat="1" applyFont="1" applyFill="1"/>
    <xf numFmtId="0" fontId="14" fillId="49" borderId="0" xfId="0" applyNumberFormat="1" applyFont="1" applyFill="1"/>
    <xf numFmtId="0" fontId="14" fillId="49" borderId="0" xfId="0" applyFont="1" applyFill="1" applyAlignment="1">
      <alignment horizontal="left"/>
    </xf>
    <xf numFmtId="0" fontId="14" fillId="49" borderId="0" xfId="0" applyFont="1" applyFill="1" applyAlignment="1">
      <alignment horizontal="center"/>
    </xf>
    <xf numFmtId="0" fontId="14" fillId="49" borderId="0" xfId="0" applyNumberFormat="1" applyFont="1" applyFill="1" applyAlignment="1">
      <alignment horizontal="center"/>
    </xf>
    <xf numFmtId="0" fontId="0" fillId="2" borderId="0" xfId="0" applyFill="1" applyAlignment="1">
      <alignment horizontal="left"/>
    </xf>
    <xf numFmtId="0" fontId="0" fillId="0" borderId="0" xfId="0" applyNumberFormat="1" applyFill="1" applyAlignment="1">
      <alignment horizontal="left" vertical="center"/>
    </xf>
    <xf numFmtId="0" fontId="14" fillId="2" borderId="0" xfId="0" applyFont="1" applyFill="1" applyAlignment="1">
      <alignment horizontal="center"/>
    </xf>
    <xf numFmtId="0" fontId="14" fillId="49" borderId="0" xfId="0" applyNumberFormat="1" applyFont="1" applyFill="1" applyAlignment="1">
      <alignment horizontal="left"/>
    </xf>
    <xf numFmtId="0" fontId="14" fillId="0" borderId="0" xfId="0" applyFont="1" applyFill="1" applyAlignment="1">
      <alignment horizontal="center" vertical="center"/>
    </xf>
    <xf numFmtId="0" fontId="2" fillId="49" borderId="0" xfId="0" applyFont="1" applyFill="1" applyBorder="1"/>
    <xf numFmtId="0" fontId="0" fillId="49" borderId="0" xfId="0" applyNumberFormat="1" applyFill="1" applyAlignment="1"/>
    <xf numFmtId="0" fontId="14" fillId="0" borderId="4" xfId="0" applyNumberFormat="1" applyFont="1" applyFill="1" applyBorder="1" applyAlignment="1">
      <alignment horizontal="left"/>
    </xf>
    <xf numFmtId="0" fontId="14" fillId="0" borderId="0" xfId="0" applyNumberFormat="1" applyFont="1" applyFill="1" applyAlignment="1">
      <alignment horizontal="left"/>
    </xf>
    <xf numFmtId="0" fontId="14" fillId="49" borderId="0" xfId="0" applyNumberFormat="1" applyFont="1" applyFill="1" applyBorder="1" applyAlignment="1">
      <alignment horizontal="center"/>
    </xf>
    <xf numFmtId="0" fontId="1" fillId="47" borderId="0" xfId="0" applyFont="1" applyFill="1" applyAlignment="1"/>
    <xf numFmtId="0" fontId="1" fillId="45" borderId="0" xfId="0" applyFont="1" applyFill="1" applyAlignment="1"/>
    <xf numFmtId="0" fontId="0" fillId="3" borderId="0" xfId="0" applyFill="1" applyAlignment="1"/>
    <xf numFmtId="0" fontId="2" fillId="49" borderId="0" xfId="0" applyFont="1" applyFill="1" applyAlignment="1"/>
    <xf numFmtId="0" fontId="2" fillId="49" borderId="0" xfId="0" applyFont="1" applyFill="1" applyAlignment="1">
      <alignment vertical="top"/>
    </xf>
    <xf numFmtId="0" fontId="12" fillId="0" borderId="0" xfId="1" applyAlignment="1">
      <alignment horizontal="left" vertical="center"/>
    </xf>
    <xf numFmtId="0" fontId="0" fillId="0" borderId="0" xfId="0" applyNumberFormat="1" applyFill="1" applyAlignment="1">
      <alignment vertical="top"/>
    </xf>
    <xf numFmtId="0" fontId="0" fillId="0" borderId="0" xfId="0" applyFill="1" applyAlignment="1">
      <alignment horizontal="left" vertical="top"/>
    </xf>
    <xf numFmtId="0" fontId="14" fillId="0" borderId="0" xfId="0" applyNumberFormat="1" applyFont="1" applyFill="1" applyAlignment="1"/>
    <xf numFmtId="0" fontId="0" fillId="0" borderId="0" xfId="0" applyNumberFormat="1" applyFill="1" applyAlignment="1">
      <alignment horizontal="left" vertical="top"/>
    </xf>
    <xf numFmtId="9" fontId="14" fillId="49" borderId="0" xfId="2" applyNumberFormat="1" applyFont="1" applyFill="1"/>
    <xf numFmtId="0" fontId="0" fillId="0" borderId="0" xfId="0" applyNumberFormat="1" applyFill="1" applyBorder="1"/>
    <xf numFmtId="0" fontId="0" fillId="0" borderId="0" xfId="0" applyNumberFormat="1" applyFill="1" applyBorder="1" applyAlignment="1">
      <alignment horizontal="center" vertical="center"/>
    </xf>
    <xf numFmtId="0" fontId="0" fillId="0" borderId="0" xfId="0" applyFill="1" applyBorder="1" applyAlignment="1">
      <alignment horizontal="center" vertical="center"/>
    </xf>
    <xf numFmtId="0" fontId="16" fillId="0" borderId="0" xfId="0" applyNumberFormat="1" applyFont="1" applyFill="1" applyAlignment="1"/>
    <xf numFmtId="0" fontId="16" fillId="49" borderId="0" xfId="0" applyFont="1" applyFill="1" applyAlignment="1"/>
    <xf numFmtId="0" fontId="16" fillId="49" borderId="0" xfId="0" applyNumberFormat="1" applyFont="1" applyFill="1" applyAlignment="1"/>
    <xf numFmtId="0" fontId="16" fillId="49" borderId="0" xfId="1" applyFont="1" applyFill="1" applyAlignment="1">
      <alignment horizontal="left" vertical="center"/>
    </xf>
    <xf numFmtId="0" fontId="16" fillId="0" borderId="0" xfId="0" applyFont="1" applyFill="1" applyAlignment="1"/>
    <xf numFmtId="0" fontId="0" fillId="5" borderId="0" xfId="0" applyFill="1" applyAlignment="1">
      <alignment horizontal="center"/>
    </xf>
  </cellXfs>
  <cellStyles count="3">
    <cellStyle name="Hipervínculo" xfId="1" builtinId="8"/>
    <cellStyle name="Normal" xfId="0" builtinId="0"/>
    <cellStyle name="Porcentaje" xfId="2" builtinId="5"/>
  </cellStyles>
  <dxfs count="486">
    <dxf>
      <alignment horizontal="general" vertical="bottom" textRotation="0" wrapText="1" indent="0" justifyLastLine="0" shrinkToFit="0" readingOrder="0"/>
    </dxf>
    <dxf>
      <font>
        <b val="0"/>
        <i val="0"/>
        <strike val="0"/>
        <condense val="0"/>
        <extend val="0"/>
        <outline val="0"/>
        <shadow val="0"/>
        <u val="none"/>
        <vertAlign val="baseline"/>
        <sz val="12"/>
        <color rgb="FF666666"/>
        <name val="Arial"/>
        <scheme val="none"/>
      </font>
    </dxf>
    <dxf>
      <font>
        <b val="0"/>
        <i val="0"/>
        <strike val="0"/>
        <condense val="0"/>
        <extend val="0"/>
        <outline val="0"/>
        <shadow val="0"/>
        <u val="none"/>
        <vertAlign val="baseline"/>
        <sz val="10"/>
        <color theme="1"/>
        <name val="Arial"/>
        <scheme val="none"/>
      </font>
    </dxf>
    <dxf>
      <alignment horizontal="general" vertical="bottom" textRotation="0" wrapText="0" indent="0" justifyLastLine="0" shrinkToFit="0" readingOrder="0"/>
    </dxf>
    <dxf>
      <numFmt numFmtId="0" formatCode="General"/>
      <alignment textRotation="0" wrapText="0" indent="0" justifyLastLine="0" shrinkToFit="0" readingOrder="0"/>
    </dxf>
    <dxf>
      <alignment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fill>
        <patternFill patternType="solid">
          <fgColor indexed="64"/>
          <bgColor theme="9" tint="0.79998168889431442"/>
        </patternFill>
      </fill>
      <alignment horizontal="general" vertical="bottom" textRotation="0" wrapText="0" indent="0" justifyLastLine="0" shrinkToFit="0" readingOrder="0"/>
    </dxf>
    <dxf>
      <fill>
        <patternFill patternType="solid">
          <fgColor indexed="64"/>
          <bgColor theme="9" tint="0.79998168889431442"/>
        </patternFill>
      </fill>
      <alignment horizontal="general" vertical="bottom" textRotation="0" wrapText="0" indent="0" justifyLastLine="0" shrinkToFit="0" readingOrder="0"/>
    </dxf>
    <dxf>
      <fill>
        <patternFill patternType="solid">
          <fgColor indexed="64"/>
          <bgColor rgb="FFFFFF00"/>
        </patternFill>
      </fill>
      <alignment horizontal="left" vertical="bottom" textRotation="0" wrapText="0" indent="0" justifyLastLine="0" shrinkToFit="0" readingOrder="0"/>
    </dxf>
    <dxf>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vertical="bottom"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rgb="FFFFFF00"/>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theme="0"/>
        <name val="Arial"/>
        <scheme val="none"/>
      </font>
      <fill>
        <patternFill patternType="solid">
          <fgColor indexed="64"/>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ill>
        <patternFill patternType="none">
          <fgColor indexed="64"/>
          <bgColor indexed="65"/>
        </patternFill>
      </fill>
      <alignment horizontal="center" textRotation="0" indent="0" justifyLastLine="0" shrinkToFit="0" readingOrder="0"/>
    </dxf>
    <dxf>
      <numFmt numFmtId="0" formatCode="General"/>
      <fill>
        <patternFill patternType="none">
          <fgColor indexed="64"/>
          <bgColor indexed="65"/>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rgb="FFFFFF00"/>
        </patternFill>
      </fill>
      <alignment horizontal="left" vertical="bottom" textRotation="0" wrapText="0" indent="0" justifyLastLine="0" shrinkToFit="0" readingOrder="0"/>
    </dxf>
    <dxf>
      <fill>
        <patternFill patternType="none">
          <fgColor indexed="64"/>
          <bgColor indexed="65"/>
        </patternFill>
      </fill>
      <alignment horizontal="center" vertical="center" textRotation="0" wrapText="1" indent="0" justifyLastLine="0" shrinkToFit="0" readingOrder="0"/>
    </dxf>
    <dxf>
      <alignment horizontal="center"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dxf>
    <dxf>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numFmt numFmtId="13" formatCode="0%"/>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indexed="64"/>
          <bgColor theme="9" tint="0.79998168889431442"/>
        </patternFill>
      </fill>
    </dxf>
    <dxf>
      <font>
        <strike val="0"/>
        <outline val="0"/>
        <shadow val="0"/>
        <u val="none"/>
        <vertAlign val="baseline"/>
        <sz val="10"/>
        <color auto="1"/>
        <name val="Arial"/>
        <scheme val="none"/>
      </font>
      <numFmt numFmtId="0" formatCode="General"/>
      <fill>
        <patternFill patternType="none">
          <fgColor indexed="64"/>
          <bgColor indexed="65"/>
        </patternFill>
      </fill>
    </dxf>
    <dxf>
      <numFmt numFmtId="0" formatCode="General"/>
      <fill>
        <patternFill patternType="none">
          <fgColor indexed="64"/>
          <bgColor indexed="65"/>
        </patternFill>
      </fill>
    </dxf>
    <dxf>
      <numFmt numFmtId="30" formatCode="@"/>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E2402"/>
      <color rgb="FFEC2902"/>
      <color rgb="FFFFFF99"/>
      <color rgb="FF96886E"/>
      <color rgb="FF292929"/>
      <color rgb="FF1C1C1C"/>
      <color rgb="FF370F02"/>
      <color rgb="FFBDB76B"/>
      <color rgb="FF808090"/>
      <color rgb="FFD3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Plantilla-Cargamasiva%20Muebles&amp;Stilo%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Downloads/Plantilla%20Cargamasiva%20Reco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Combos"/>
      <sheetName val="Unitarios"/>
      <sheetName val="Logistica"/>
      <sheetName val="Colores"/>
      <sheetName val="Descripcion de la marca"/>
      <sheetName val="Base de datos"/>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Combos"/>
      <sheetName val="Unitarios"/>
      <sheetName val="Colores"/>
      <sheetName val="Logistica"/>
      <sheetName val="Descripcion de la marca"/>
      <sheetName val="Base de datos"/>
      <sheetName val="Plantilla Cargamasiva Record"/>
    </sheetNames>
    <sheetDataSet>
      <sheetData sheetId="0"/>
      <sheetData sheetId="1"/>
      <sheetData sheetId="2" refreshError="1"/>
      <sheetData sheetId="3">
        <row r="1">
          <cell r="H1" t="str">
            <v>codigo</v>
          </cell>
        </row>
      </sheetData>
      <sheetData sheetId="4" refreshError="1"/>
      <sheetData sheetId="5" refreshError="1"/>
      <sheetData sheetId="6" refreshError="1"/>
      <sheetData sheetId="7" refreshError="1"/>
    </sheetDataSet>
  </externalBook>
</externalLink>
</file>

<file path=xl/tables/table1.xml><?xml version="1.0" encoding="utf-8"?>
<table xmlns="http://schemas.openxmlformats.org/spreadsheetml/2006/main" id="6" name="Tabla6" displayName="Tabla6" ref="A1:AD205" totalsRowShown="0" headerRowDxfId="430" dataDxfId="429">
  <autoFilter ref="A1:AD205"/>
  <sortState ref="A2:AD219">
    <sortCondition ref="B1:B219"/>
  </sortState>
  <tableColumns count="30">
    <tableColumn id="1" name="sku proveedor-web" dataDxfId="428"/>
    <tableColumn id="2" name="codigo" dataDxfId="427"/>
    <tableColumn id="3" name="Nombre del producto del proveedor" dataDxfId="426"/>
    <tableColumn id="4" name="Cat" dataDxfId="425"/>
    <tableColumn id="5" name="Nombre combo" dataDxfId="424"/>
    <tableColumn id="6" name="Nuevo nombre" dataDxfId="423">
      <calculatedColumnFormula>CONCATENATE(Tabla6[[#This Row],[Nombre de marca]],IF(Tabla6[[#This Row],[Nombre de marca]]="",""," "),D2,IF(N2="",""," "),N2,IF(Tabla6[[#This Row],[Nombre combo]]="",""," "),E2,IF(Tabla6[[#This Row],[caracteristica principal]]="",""," "),G2)</calculatedColumnFormula>
    </tableColumn>
    <tableColumn id="7" name="caracteristica principal" dataDxfId="422">
      <calculatedColumnFormula>IFERROR(LOWER(VLOOKUP(A2,Unitarios!A:Y,24,0)),LOWER(VLOOKUP(Tabla6[[#This Row],[sku proveedor-web]],Combos!A:Y,24,0)))</calculatedColumnFormula>
    </tableColumn>
    <tableColumn id="8" name="Nombre de marca" dataDxfId="421"/>
    <tableColumn id="9" name="Cat 1" dataDxfId="420"/>
    <tableColumn id="10" name="Cat 2" dataDxfId="419"/>
    <tableColumn id="11" name="Cat 3" dataDxfId="418"/>
    <tableColumn id="12" name="id_Proveedor" dataDxfId="417"/>
    <tableColumn id="13" name="id_Marca" dataDxfId="416"/>
    <tableColumn id="14" name="Modelo" dataDxfId="415"/>
    <tableColumn id="15" name="Stock" dataDxfId="414"/>
    <tableColumn id="16" name="PVP" dataDxfId="413">
      <calculatedColumnFormula>CONCATENATE(ROUNDDOWN(Tabla6[[#This Row],[Costo]]/0.85/10,0),9)</calculatedColumnFormula>
    </tableColumn>
    <tableColumn id="17" name="Precio_promocion" dataDxfId="412" dataCellStyle="Porcentaje"/>
    <tableColumn id="18" name="Duración_precio_inicio" dataDxfId="411"/>
    <tableColumn id="19" name="Duración_precioo_final" dataDxfId="410"/>
    <tableColumn id="30" name="Precio full" dataDxfId="409">
      <calculatedColumnFormula>ROUND(Tabla6[[#This Row],[PVP]]/(1-Tabla6[[#This Row],[Descuento]]),0)</calculatedColumnFormula>
    </tableColumn>
    <tableColumn id="20" name="Descuento" dataDxfId="408">
      <calculatedColumnFormula>ROUND(RANDBETWEEN(20,30)/100,2)</calculatedColumnFormula>
    </tableColumn>
    <tableColumn id="21" name="Costo" dataDxfId="407"/>
    <tableColumn id="22" name="Costo_promocion" dataDxfId="406"/>
    <tableColumn id="23" name="Duración_costo_inicio" dataDxfId="405"/>
    <tableColumn id="24" name="Duración_costo_final" dataDxfId="404"/>
    <tableColumn id="25" name="Estado: 1(Prendido) - 0 (Apagado)" dataDxfId="403"/>
    <tableColumn id="26" name="Envio (0:Gratuito al departamento - 1: Costo de envío)" dataDxfId="402"/>
    <tableColumn id="27" name="Meta titulo" dataDxfId="401">
      <calculatedColumnFormula>CONCATENATE(D2," online"," en promocion")</calculatedColumnFormula>
    </tableColumn>
    <tableColumn id="28" name="Meta descripción" dataDxfId="400">
      <calculatedColumnFormula>VLOOKUP(IF(K2="",J2,K2),'Base de datos'!F:H,3,0)</calculatedColumnFormula>
    </tableColumn>
    <tableColumn id="29" name="Palabras clave" dataDxfId="399">
      <calculatedColumnFormula>IFERROR(VLOOKUP(K2,'Base de datos'!F:I,4,0),VLOOKUP(Tabla6[[#This Row],[Cat 2]],'Base de datos'!F:I,4,0))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5" name="Tabla5" displayName="Tabla5" ref="A1:AH1131" totalsRowShown="0" headerRowDxfId="329" dataDxfId="328">
  <autoFilter ref="A1:AH1131"/>
  <sortState ref="A2:AH1131">
    <sortCondition ref="C1:C1131"/>
  </sortState>
  <tableColumns count="34">
    <tableColumn id="1" name="skuproveedor-web" dataDxfId="327"/>
    <tableColumn id="2" name="Nombre" dataDxfId="326"/>
    <tableColumn id="3" name="Codigo" dataDxfId="325">
      <calculatedColumnFormula>VLOOKUP(Tabla5[[#This Row],[skuproveedor-web]],Detalle!A:B,2,0)</calculatedColumnFormula>
    </tableColumn>
    <tableColumn id="4" name="Sub_cod (orden)" dataDxfId="324">
      <calculatedColumnFormula>IF(C2&lt;&gt;C1,C2+0.1,D1+0.1)</calculatedColumnFormula>
    </tableColumn>
    <tableColumn id="5" name="Nombre item" dataDxfId="323"/>
    <tableColumn id="6" name="Caract: Estilo" dataDxfId="322"/>
    <tableColumn id="7" name="Caract: Color tapiz" dataDxfId="321"/>
    <tableColumn id="8" name="Caract: Tipo tapiz" dataDxfId="320"/>
    <tableColumn id="9" name="Caract: Tipo relleno" dataDxfId="319"/>
    <tableColumn id="10" name="Caract: Tipo estructura" dataDxfId="318"/>
    <tableColumn id="11" name="Caract: Armado (si/no)" dataDxfId="317"/>
    <tableColumn id="12" name="Caract: Altura" dataDxfId="316"/>
    <tableColumn id="13" name="Caract: Ancho" dataDxfId="315"/>
    <tableColumn id="14" name="Caract: Profundidad" dataDxfId="314"/>
    <tableColumn id="15" name="Caract: Peso" dataDxfId="313"/>
    <tableColumn id="16" name="Caract: Garantía" dataDxfId="312"/>
    <tableColumn id="17" name="Estado (Nuevo:1/Usado:2)" dataDxfId="311"/>
    <tableColumn id="18" name="Caract 1" dataDxfId="310"/>
    <tableColumn id="19" name="Cract 2" dataDxfId="309"/>
    <tableColumn id="20" name="Regalo" dataDxfId="308"/>
    <tableColumn id="21" name="Unidades x item" dataDxfId="307"/>
    <tableColumn id="22" name="Tiempo de entrega" dataDxfId="306"/>
    <tableColumn id="23" name="COMERCIO (Hogaryspacios: 1 / Hogaryspacios premium: 2)" dataDxfId="305"/>
    <tableColumn id="24" name="Tela matriz" dataDxfId="304">
      <calculatedColumnFormula>IF(H2="",G2,H2)</calculatedColumnFormula>
    </tableColumn>
    <tableColumn id="25" name="Resumen tipo 1" dataDxfId="303">
      <calculatedColumnFormula>CONCATENATE("En HOGAR &amp; SPACIOS encontraras lo mejor para tu hogar con este excelente ",Tabla5[[#This Row],[Nombre item]]," con un acabado detallista al estilo ",F2,"&lt;/p&gt;",CHAR(10),CHAR(10),":&lt;p&gt;&lt;strong&gt;&lt;span style=text-decoration: underline;&gt;Detalle:&lt;/span&gt;&lt;/strong&gt;&lt;/p&gt;",CHAR(10),AD2,CHAR(10),CHAR(10),"&lt;p&gt;&lt;span style='text-decoration: underline;'&gt; Medidas aproximadas: &lt;/span&gt;&lt;/p&gt;","&lt;p&gt; ",CHAR(10),AB2,"&lt;p&gt; &lt;/li&gt;",CHAR(10),CHAR(10),Tabla5[[#This Row],[Parte 6]],CHAR(10),CHAR(10),AE2)</calculatedColumnFormula>
    </tableColumn>
    <tableColumn id="26" name="Items de sku" dataDxfId="302">
      <calculatedColumnFormula>COUNTIF(A:A,A2)</calculatedColumnFormula>
    </tableColumn>
    <tableColumn id="27" name="Parte1" dataDxfId="301">
      <calculatedColumnFormula>CONCATENATE(E2,": &lt;p&gt;&lt;li&gt;Altura(cm): ",L2,"&lt;/li&gt;&lt;li&gt; Ancho(cm): ",M2,"&lt;/li&gt;&lt;li&gt; Profundo(cm): ",N2,"&lt;/li&gt;&lt;/ul&gt;" )</calculatedColumnFormula>
    </tableColumn>
    <tableColumn id="28" name="Parte2" dataDxfId="300">
      <calculatedColumnFormula>IF(Z2=2,CONCATENATE(AA2,CHAR(10),"&lt;p&gt;",AA3),IF(Z2=3,CONCATENATE(AA2,CHAR(10),"&lt;p&gt;",AA3,"&lt;p&gt;",CHAR(10),AA4),IF(Z2=4,CONCATENATE(AA2,CHAR(10),"&lt;p&gt;",AA3,CHAR(10),"&lt;p&gt;",AA4,CHAR(10),AA5),IF(Z2=5,CONCATENATE(AA2,CHAR(10),"&lt;p&gt;",AA3,CHAR(10),"&lt;p&gt;",AA4,CHAR(10),"&lt;p&gt;",AA5,CHAR(10),"&lt;p&gt;",AA6),IF(Z2=6,CONCATENATE(AA2,CHAR(10),"&lt;p&gt;",AA3,CHAR(10),"&lt;p&gt;",AA4,CHAR(10),"&lt;p&gt;",AA5,CHAR(10),"&lt;p&gt;",AA6,CHAR(10),"&lt;p&gt;",AA7),IF(Z2=7,CONCATENATE(AA2,CHAR(10),"&lt;p&gt;",AA3,CHAR(10),"&lt;p&gt;",AA4,CHAR(10),"&lt;p&gt;",AA5,CHAR(10),"&lt;p&gt;",AA6,CHAR(10),"&lt;p&gt;",AA7,CHAR(10),"&lt;p&gt;",AA8),0))))))</calculatedColumnFormula>
    </tableColumn>
    <tableColumn id="29" name="Parte3" dataDxfId="299">
      <calculatedColumnFormula>CONCATENATE(E2," color: ",IF(VLOOKUP(C2,Colores!H:I,2,0)&gt;1,"Varios colores",[2]!Tabla5[[#This Row],[Caract: Color tapiz]]),IF(H2="","",CONCATENATE(", Tapiz: ",H2)),IF(I2="","",CONCATENATE(", relleno: ",[2]!Tabla5[[#This Row],[Caract: Tipo relleno]])),IF([2]!Tabla5[[#This Row],[Caract: Tipo estructura]]="","",CONCATENATE(" y estructura: ",[2]!Tabla5[[#This Row],[Caract: Tipo estructura]])),CHAR(10),CONCATENATE("&lt;p&gt;",IF(OR([2]!Tabla5[[#This Row],[Caract 1]]&lt;&gt;"",[2]!Tabla5[[#This Row],[Cract 2]]&lt;&gt;""),"Característica: ","" ),CHAR(10),IF([2]!Tabla5[[#This Row],[Caract 1]]="",""," &lt;li&gt;"),[2]!Tabla5[[#This Row],[Caract 1]],"&lt;/li&gt; ",CHAR(10),IF([2]!Tabla5[[#This Row],[Cract 2]]="",""," &lt;li&gt;"),[2]!Tabla5[[#This Row],[Cract 2]],"&lt;/li&gt;&lt;/ul&gt;","&lt;p&gt;",CHAR(10),[2]!Tabla5[[#This Row],[Dato extra]]))</calculatedColumnFormula>
    </tableColumn>
    <tableColumn id="30" name="Parte4" dataDxfId="298">
      <calculatedColumnFormula>CONCATENATE(IF(Z2=2,CONCATENATE("&lt;p&gt;","- ",AC2,"&lt;p&gt;",CHAR(10),"- ",AC3,"&lt;p&gt;"),IF(Z2=3,CONCATENATE("- ",AC2,"&lt;p&gt;",CHAR(10),"- ",AC3,"&lt;p&gt;",CHAR(10),"- ",AC4,"&lt;p&gt;"),IF(Z2=4,CONCATENATE("- ",AC2,"&lt;p&gt;",CHAR(10),"- ",AC3,"&lt;p&gt;",CHAR(10),"- ",AC4,"&lt;p&gt;",CHAR(10),"- ",AC5),IF(Z2=5,CONCATENATE("- ",AC2,"&lt;p&gt;",CHAR(10),"- ",AC3,"&lt;p&gt;",CHAR(10),"- ",AC4,"&lt;p&gt;",CHAR(10),"- ",AC5,"&lt;p&gt;",CHAR(10),"- ",AC6),IF(Z2=6,CONCATENATE(AC2,"&lt;p&gt;",CHAR(10),AC3,"&lt;p&gt;",CHAR(10),"- ",AC4,"&lt;p&gt;",CHAR(10),"- ",AC5,"&lt;p&gt;",CHAR(10),"- ",AC6,"&lt;p&gt;",CHAR(10),"- ",AC7),IF(Z2=7,CONCATENATE("- ",AC2,"&lt;p&gt;",CHAR(10),"- ",AC3,"&lt;p&gt;",CHAR(10),AC4,"&lt;p&gt;",CHAR(10),AC5,"&lt;p&gt;",CHAR(10),AC6,"&lt;p&gt;",CHAR(10),"- ",AC7,"&lt;p&gt;",CHAR(10),"- ",AC8),"")))))))</calculatedColumnFormula>
    </tableColumn>
    <tableColumn id="31" name="Parte5" dataDxfId="297">
      <calculatedColumnFormula>CONCATENATE("&lt;p&gt;¿Cómo lavar un mueble con tapiz: ",X2,"?","&lt;p&gt;",CHAR(10),IFERROR(VLOOKUP(G2,'Base de datos'!A:B,2,0),"Humedecer un paño de tela y frotar la estructura del producto&lt;p&gt;"))</calculatedColumnFormula>
    </tableColumn>
    <tableColumn id="32" name="Parte 6" dataDxfId="296">
      <calculatedColumnFormula>CONCATENATE("&lt;strong&gt;Condiciones:&lt;/strong&gt;",CHAR(10),"&lt;ol&gt;&lt;li&gt;&lt;strong&gt;No hay devolución por cambio de opinión&lt;/strong&gt;",CHAR(10),"&lt;/li&gt;&lt;li&gt;&lt;strong&gt;Tiempo de entrega: &lt;/strong&gt;",V2,"&lt;strong&gt; días hábiles",CHAR(10),"&lt;/li&gt;&lt;li&gt;&lt;strong&gt;Garantía: ",P2," meses",CHAR(10),"&lt;/li&gt;&lt;li&gt;&lt;strong&gt;Estado: Nuevo&lt;/strong&gt;&lt;/li&gt;&lt;/ol&gt;")</calculatedColumnFormula>
    </tableColumn>
    <tableColumn id="33" name="Dato extra" dataDxfId="295"/>
    <tableColumn id="34" name="Ejemplo de uso" dataDxfId="294"/>
  </tableColumns>
  <tableStyleInfo name="TableStyleMedium2" showFirstColumn="0" showLastColumn="0" showRowStripes="1" showColumnStripes="0"/>
</table>
</file>

<file path=xl/tables/table3.xml><?xml version="1.0" encoding="utf-8"?>
<table xmlns="http://schemas.openxmlformats.org/spreadsheetml/2006/main" id="3" name="Tabla3" displayName="Tabla3" ref="A1:AF184" totalsRowShown="0" headerRowDxfId="265" dataDxfId="264">
  <autoFilter ref="A1:AF184"/>
  <sortState ref="A2:AF181">
    <sortCondition ref="C1:C181"/>
  </sortState>
  <tableColumns count="32">
    <tableColumn id="1" name="sku proveedor-web" dataDxfId="263"/>
    <tableColumn id="2" name="Nombre" dataDxfId="262"/>
    <tableColumn id="3" name="Codigo" dataDxfId="261">
      <calculatedColumnFormula>VLOOKUP(Tabla3[[#This Row],[sku proveedor-web]],Tabla6[[sku proveedor-web]:[codigo]],2,0)</calculatedColumnFormula>
    </tableColumn>
    <tableColumn id="29" name="Sub_cod (orden)" dataDxfId="260">
      <calculatedColumnFormula>IF(Tabla3[Codigo]&lt;&gt;Tabla3[[#Headers],[Codigo]],Tabla3[Codigo]+0.1,Tabla3[[#Headers],[Sub_cod (orden)]]+0.1)</calculatedColumnFormula>
    </tableColumn>
    <tableColumn id="4" name="Nombre item" dataDxfId="259"/>
    <tableColumn id="5" name="Caract: Estilo" dataDxfId="258"/>
    <tableColumn id="6" name="Caract: Color tapiz" dataDxfId="257"/>
    <tableColumn id="7" name="Caract: Tipo tapiz" dataDxfId="256"/>
    <tableColumn id="8" name="Caract: Tipo relleno" dataDxfId="255"/>
    <tableColumn id="9" name="Caract: Tipo estructura" dataDxfId="254"/>
    <tableColumn id="10" name="Caract: Armado (si/no)" dataDxfId="253"/>
    <tableColumn id="11" name="Caract: Altura" dataDxfId="252"/>
    <tableColumn id="12" name="Caract: Ancho" dataDxfId="251"/>
    <tableColumn id="13" name="Caract: Profundidad" dataDxfId="250"/>
    <tableColumn id="14" name="Caract: Peso" dataDxfId="249"/>
    <tableColumn id="15" name="Caract: Garantía" dataDxfId="248"/>
    <tableColumn id="16" name="Estado (Nuevo:1/Usado:2)" dataDxfId="247"/>
    <tableColumn id="17" name="Caract 1" dataDxfId="246"/>
    <tableColumn id="18" name="Cract 2" dataDxfId="245"/>
    <tableColumn id="19" name="Regalo" dataDxfId="244"/>
    <tableColumn id="20" name="Unidades x item" dataDxfId="243"/>
    <tableColumn id="21" name="Tiempo de entrega" dataDxfId="242"/>
    <tableColumn id="22" name="COMERCIO (Hogaryspacios: 1 / Hogaryspacios premium: 2)" dataDxfId="241"/>
    <tableColumn id="23" name="Tela matriz" dataDxfId="240">
      <calculatedColumnFormula>IF(H2="",F2,H2)</calculatedColumnFormula>
    </tableColumn>
    <tableColumn id="24" name="Resumen tipo 1" dataDxfId="239">
      <calculatedColumnFormula>CONCATENATE("En HOGAR &amp; SPACIOS encontraras lo mejor para tu hogar con este excelente ",VLOOKUP(C2,Detalle!B:F,4,0)," con un acabado detallista al estilo ",F2,"&lt;/p&gt;",CHAR(10),CHAR(10),":&lt;p&gt;&lt;strong&gt;&lt;span style=text-decoration: underline;&gt;Detalle:&lt;/span&gt;&lt;/strong&gt;&lt;/p&gt;",CHAR(10),AA2,CHAR(10),Tabla3[[#This Row],[Parte 5]],CHAR(10),CHAR(10),"Medidas aproximadas: ","&lt;p&gt; ",CHAR(10),Z2,"&lt;p&gt; &lt;/li&gt;",CHAR(10),CHAR(10),AC2,CHAR(10),CHAR(10),AB2)</calculatedColumnFormula>
    </tableColumn>
    <tableColumn id="25" name="Parte 1" dataDxfId="238">
      <calculatedColumnFormula>CONCATENATE(E2,": &lt;p&gt;&lt;li&gt;Altura(cm): ",L2,"&lt;/li&gt;&lt;li&gt; Ancho(cm): ",M2,"&lt;/li&gt;&lt;li&gt; Profundo(cm): ",N2,"&lt;/li&gt;&lt;/ul&gt;" )</calculatedColumnFormula>
    </tableColumn>
    <tableColumn id="26" name="Parte 2" dataDxfId="237">
      <calculatedColumnFormula>CONCATENATE(E2," color: ",IF(VLOOKUP(C2,Colores!H:I,2,0)&gt;1,"Varios colores",G2),IF(H2="","",CONCATENATE(", Tapiz: ",H2)),IF(I2="","",CONCATENATE(", relleno: ",I2)),IF(J2="","",CONCATENATE(" y estructura: ",J2)),CHAR(10))</calculatedColumnFormula>
    </tableColumn>
    <tableColumn id="27" name="Parte 3" dataDxfId="236">
      <calculatedColumnFormula>CONCATENATE("&lt;p&gt;¿Cómo lavar este producto ",VLOOKUP(Tabla3[[#This Row],[Codigo]],Detalle!B:F,4,0),": ",H2,"?","&lt;p&gt;",CHAR(10),IFERROR(VLOOKUP(H2,'Base de datos'!A:B,2,0),"Humedecer un paño de tela y frotar la estructura del producto&lt;p&gt;"))</calculatedColumnFormula>
    </tableColumn>
    <tableColumn id="28" name="Parte 4" dataDxfId="235">
      <calculatedColumnFormula>CONCATENATE("&lt;strong&gt;Condiciones:&lt;/strong&gt;",CHAR(10),"&lt;ol&gt;&lt;li&gt;&lt;strong&gt;No hay devolución por cambio de opinión&lt;/strong&gt;",CHAR(10),"&lt;/li&gt;&lt;li&gt;&lt;strong&gt;Tiempo de entrega: &lt;/strong&gt;",V2,"&lt;strong&gt; días hábiles &lt;/span&gt;",CHAR(10),"&lt;/li&gt;&lt;li&gt;&lt;strong&gt;Garantía: ",P2," meses",CHAR(10),"&lt;/li&gt;&lt;li&gt;&lt;strong&gt;Estado: Nuevo&lt;/strong&gt;&lt;/li&gt;&lt;/ol&gt;")</calculatedColumnFormula>
    </tableColumn>
    <tableColumn id="30" name="Parte 5" dataDxfId="234">
      <calculatedColumnFormula>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calculatedColumnFormula>
    </tableColumn>
    <tableColumn id="31" name="Dato extra" dataDxfId="233"/>
    <tableColumn id="32" name="Ejemplo de uso" dataDxfId="232"/>
  </tableColumns>
  <tableStyleInfo name="TableStyleMedium2" showFirstColumn="0" showLastColumn="0" showRowStripes="1" showColumnStripes="0"/>
</table>
</file>

<file path=xl/tables/table4.xml><?xml version="1.0" encoding="utf-8"?>
<table xmlns="http://schemas.openxmlformats.org/spreadsheetml/2006/main" id="7" name="Tabla7" displayName="Tabla7" ref="A1:N236" totalsRowShown="0" headerRowDxfId="117" dataDxfId="116">
  <sortState ref="A2:L1137">
    <sortCondition ref="C1:C1137"/>
  </sortState>
  <tableColumns count="14">
    <tableColumn id="1" name="skuproveedor-web" dataDxfId="115"/>
    <tableColumn id="2" name="Nombre del producto" dataDxfId="114"/>
    <tableColumn id="3" name="Codigo" dataDxfId="113">
      <calculatedColumnFormula>VLOOKUP(Tabla7[[#This Row],[skuproveedor-web]],Tabla6[[sku proveedor-web]:[codigo]],2,0)</calculatedColumnFormula>
    </tableColumn>
    <tableColumn id="4" name="Codigo2" dataDxfId="112">
      <calculatedColumnFormula>IF(Tabla7[[#This Row],[Codigo]]&lt;&gt;C3,D1+0.1,C3)</calculatedColumnFormula>
    </tableColumn>
    <tableColumn id="5" name="Subcodigo" dataDxfId="111"/>
    <tableColumn id="6" name="Item" dataDxfId="110"/>
    <tableColumn id="7" name="Nombre_parte" dataDxfId="109"/>
    <tableColumn id="9" name="Cantidad" dataDxfId="108"/>
    <tableColumn id="10" name="Altura" dataDxfId="107"/>
    <tableColumn id="11" name="Ancho" dataDxfId="106"/>
    <tableColumn id="12" name="Profundidad" dataDxfId="105"/>
    <tableColumn id="13" name="Peso" dataDxfId="104"/>
    <tableColumn id="8" name="Categoria_ficticia" dataDxfId="103">
      <calculatedColumnFormula>VLOOKUP(Tabla7[[#This Row],[Nombre_ficticio]],'Base de datos'!S:T,2,0)</calculatedColumnFormula>
    </tableColumn>
    <tableColumn id="14" name="Nombre_ficticio" dataDxfId="102"/>
  </tableColumns>
  <tableStyleInfo name="TableStyleMedium2" showFirstColumn="0" showLastColumn="0" showRowStripes="1" showColumnStripes="0"/>
</table>
</file>

<file path=xl/tables/table5.xml><?xml version="1.0" encoding="utf-8"?>
<table xmlns="http://schemas.openxmlformats.org/spreadsheetml/2006/main" id="1" name="Tabla1" displayName="Tabla1" ref="D1:L266" totalsRowShown="0" dataDxfId="47">
  <autoFilter ref="D1:L266"/>
  <sortState ref="D2:L251">
    <sortCondition ref="H1:H251"/>
  </sortState>
  <tableColumns count="9">
    <tableColumn id="1" name="sku proveedor-web" dataDxfId="46"/>
    <tableColumn id="2" name="Colores" dataDxfId="45"/>
    <tableColumn id="3" name="Nombre_producto" dataDxfId="44"/>
    <tableColumn id="4" name="Número de fotos" dataDxfId="43"/>
    <tableColumn id="5" name="codigo" dataDxfId="42">
      <calculatedColumnFormula>VLOOKUP(Tabla1[[#This Row],[sku proveedor-web]],Tabla6[[sku proveedor-web]:[codigo]],2,0)</calculatedColumnFormula>
    </tableColumn>
    <tableColumn id="6" name="Cantidad de color" dataDxfId="41">
      <calculatedColumnFormula>COUNTIFS(H:H,Tabla1[[#This Row],[codigo]])</calculatedColumnFormula>
    </tableColumn>
    <tableColumn id="7" name="Codigo de color" dataDxfId="40">
      <calculatedColumnFormula>IFERROR(VLOOKUP(E2,'Base de datos'!K:L,2,0),"")</calculatedColumnFormula>
    </tableColumn>
    <tableColumn id="8" name="Color" dataDxfId="39">
      <calculatedColumnFormula>MID(Tabla1[[#This Row],[Colores]],FIND(" ",Tabla1[[#This Row],[Colores]],2)+1,100)</calculatedColumnFormula>
    </tableColumn>
    <tableColumn id="9" name="Stock" dataDxfId="38"/>
  </tableColumns>
  <tableStyleInfo name="TableStyleMedium2" showFirstColumn="0" showLastColumn="0" showRowStripes="1" showColumnStripes="0"/>
</table>
</file>

<file path=xl/tables/table6.xml><?xml version="1.0" encoding="utf-8"?>
<table xmlns="http://schemas.openxmlformats.org/spreadsheetml/2006/main" id="4" name="Tabla4" displayName="Tabla4" ref="A1:M206" totalsRowShown="0" headerRowDxfId="17" dataDxfId="16">
  <autoFilter ref="A1:M206"/>
  <sortState ref="A2:M121">
    <sortCondition ref="B1:B121"/>
  </sortState>
  <tableColumns count="13">
    <tableColumn id="1" name="skuproveedor-web" dataDxfId="15"/>
    <tableColumn id="2" name="codigo" dataDxfId="14">
      <calculatedColumnFormula>VLOOKUP(Tabla4[[#This Row],[skuproveedor-web]],Tabla6[[sku proveedor-web]:[codigo]],2,0)</calculatedColumnFormula>
    </tableColumn>
    <tableColumn id="3" name="Nombre_producto" dataDxfId="13"/>
    <tableColumn id="4" name="Parte1: Que es la marca (800 - 1000 letras)" dataDxfId="12">
      <calculatedColumnFormula>LEN(D1)</calculatedColumnFormula>
    </tableColumn>
    <tableColumn id="5" name="Parte 2: Que quiere la marca con el cliente (1200 - 1500 letras" dataDxfId="11">
      <calculatedColumnFormula>LEN(E1)</calculatedColumnFormula>
    </tableColumn>
    <tableColumn id="6" name="Parte 3: Especialidad de la marca  (800 a 100 letras)" dataDxfId="10">
      <calculatedColumnFormula>LEN(F1)</calculatedColumnFormula>
    </tableColumn>
    <tableColumn id="7" name="Imagen de apoyo (Parte inferior): 400 - 250" dataDxfId="9" dataCellStyle="Hipervínculo"/>
    <tableColumn id="8" name="Imagen de marca (Parte superior: 450 - 180)" dataDxfId="8" dataCellStyle="Hipervínculo"/>
    <tableColumn id="9" name="Descripción corta" dataDxfId="7">
      <calculatedColumnFormula>CONCATENATE(IFERROR(VLOOKUP(A2,Combos!A:Y,25,0),VLOOKUP(A2,Unitarios!A:Y,25,0)),CHAR(10),CHAR(10),IF(Tabla4[[#This Row],[¿Combina color?(si:1/no:0)]]=0,"",M2),IF(Tabla4[[#This Row],[¿Combina color?(si:1/no:0)]]=0,"",VLOOKUP(VLOOKUP(A2,Colores!D:J,7,0),'Base de datos'!L:N,3,0)))</calculatedColumnFormula>
    </tableColumn>
    <tableColumn id="10" name="Descripcion de la marca" dataDxfId="6">
      <calculatedColumnFormula>CONCATENATE("&lt;img src='",H2,"' alt='' width='200' height='120' /&gt;&lt;/p&gt;",CHAR(10),CHAR(10),IF(D2="","","&lt;p&gt;"),"&lt;p style='text-align: justify;'&gt;'",D2,CHAR(10),IF(E2="","","&lt;p&gt;"),E2,CHAR(10),CHAR(10),IF(F2="","","&lt;p&gt;"),F2,CHAR(10),CHAR(10),"&lt;p&gt;","&lt;p&gt;&lt;img src='",G2,"' alt='' width='700' height='370' style='display: block; margin-left: auto; margin-right: auto;' /&gt;&lt;/p&gt;
&lt;p&gt;&lt;/p&gt;")</calculatedColumnFormula>
    </tableColumn>
    <tableColumn id="11" name="¿Combina color?(si:1/no:0)" dataDxfId="5"/>
    <tableColumn id="12" name="marca" dataDxfId="4"/>
    <tableColumn id="13" name="Variedad de color parte ultima" dataDxfId="3"/>
  </tableColumns>
  <tableStyleInfo name="TableStyleMedium2" showFirstColumn="0" showLastColumn="0" showRowStripes="1" showColumnStripes="0"/>
</table>
</file>

<file path=xl/tables/table7.xml><?xml version="1.0" encoding="utf-8"?>
<table xmlns="http://schemas.openxmlformats.org/spreadsheetml/2006/main" id="2" name="Tabla2" displayName="Tabla2" ref="K1:N45" totalsRowShown="0">
  <autoFilter ref="K1:N45"/>
  <sortState ref="K2:N45">
    <sortCondition ref="K1:K45"/>
  </sortState>
  <tableColumns count="4">
    <tableColumn id="1" name="Color" dataDxfId="2"/>
    <tableColumn id="2" name="Codigo" dataDxfId="1"/>
    <tableColumn id="3" name="Color2"/>
    <tableColumn id="4" name="Combinacion" dataDxfId="0"/>
  </tableColumns>
  <tableStyleInfo name="TableStyleMedium2" showFirstColumn="0" showLastColumn="0" showRowStripes="1" showColumnStripes="0"/>
</table>
</file>

<file path=xl/tables/table8.xml><?xml version="1.0" encoding="utf-8"?>
<table xmlns="http://schemas.openxmlformats.org/spreadsheetml/2006/main" id="8" name="Tabla8" displayName="Tabla8" ref="S1:T14" totalsRowShown="0">
  <autoFilter ref="S1:T14"/>
  <tableColumns count="2">
    <tableColumn id="1" name="Nueva categoria"/>
    <tableColumn id="2" name="Idfictici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17" Type="http://schemas.openxmlformats.org/officeDocument/2006/relationships/hyperlink" Target="https://hogaryspacios.com/img/cms/foto%20portadda_1.jpg" TargetMode="External"/><Relationship Id="rId21" Type="http://schemas.openxmlformats.org/officeDocument/2006/relationships/hyperlink" Target="https://hogaryspacios.com/img/cms/foto%20portadda_1.jpg" TargetMode="External"/><Relationship Id="rId42" Type="http://schemas.openxmlformats.org/officeDocument/2006/relationships/hyperlink" Target="https://hogaryspacios.com/img/cms/foto%20portadda_1.jpg" TargetMode="External"/><Relationship Id="rId63" Type="http://schemas.openxmlformats.org/officeDocument/2006/relationships/hyperlink" Target="https://hogaryspacios.com/img/cms/foto%20portadda_1.jpg" TargetMode="External"/><Relationship Id="rId84" Type="http://schemas.openxmlformats.org/officeDocument/2006/relationships/hyperlink" Target="https://hogaryspacios.com/img/cms/foto%20portadda_1.jpg" TargetMode="External"/><Relationship Id="rId138" Type="http://schemas.openxmlformats.org/officeDocument/2006/relationships/hyperlink" Target="https://hogaryspacios.com/img/cms/foto%20portadda_1.jpg" TargetMode="External"/><Relationship Id="rId159" Type="http://schemas.openxmlformats.org/officeDocument/2006/relationships/hyperlink" Target="https://hogaryspacios.com/img/cms/foto%20portadda_1.jpg" TargetMode="External"/><Relationship Id="rId170" Type="http://schemas.openxmlformats.org/officeDocument/2006/relationships/hyperlink" Target="https://hogaryspacios.com/img/cms/foto%20portadda_1.jpg" TargetMode="External"/><Relationship Id="rId191" Type="http://schemas.openxmlformats.org/officeDocument/2006/relationships/hyperlink" Target="https://hogaryspacios.com/img/cms/foto%20portadda_1.jpg" TargetMode="External"/><Relationship Id="rId107" Type="http://schemas.openxmlformats.org/officeDocument/2006/relationships/hyperlink" Target="https://hogaryspacios.com/img/cms/foto%20portadda_1.jpg" TargetMode="External"/><Relationship Id="rId11" Type="http://schemas.openxmlformats.org/officeDocument/2006/relationships/hyperlink" Target="https://hogaryspacios.com/img/cms/foto%20portadda_1.jpg" TargetMode="External"/><Relationship Id="rId32" Type="http://schemas.openxmlformats.org/officeDocument/2006/relationships/hyperlink" Target="https://hogaryspacios.com/img/cms/foto%20portadda_1.jpg" TargetMode="External"/><Relationship Id="rId53" Type="http://schemas.openxmlformats.org/officeDocument/2006/relationships/hyperlink" Target="https://hogaryspacios.com/img/cms/foto%20portadda_1.jpg" TargetMode="External"/><Relationship Id="rId74" Type="http://schemas.openxmlformats.org/officeDocument/2006/relationships/hyperlink" Target="https://hogaryspacios.com/img/cms/foto%20portadda_1.jpg" TargetMode="External"/><Relationship Id="rId128" Type="http://schemas.openxmlformats.org/officeDocument/2006/relationships/hyperlink" Target="https://hogaryspacios.com/img/cms/foto%20portadda_1.jpg" TargetMode="External"/><Relationship Id="rId149" Type="http://schemas.openxmlformats.org/officeDocument/2006/relationships/hyperlink" Target="https://hogaryspacios.com/img/cms/foto%20portadda_1.jpg" TargetMode="External"/><Relationship Id="rId5" Type="http://schemas.openxmlformats.org/officeDocument/2006/relationships/hyperlink" Target="https://hogaryspacios.com/img/cms/foto%20portadda_1.jpg" TargetMode="External"/><Relationship Id="rId95" Type="http://schemas.openxmlformats.org/officeDocument/2006/relationships/hyperlink" Target="https://hogaryspacios.com/img/cms/foto%20portadda_1.jpg" TargetMode="External"/><Relationship Id="rId160" Type="http://schemas.openxmlformats.org/officeDocument/2006/relationships/hyperlink" Target="https://hogaryspacios.com/img/cms/foto%20portadda_1.jpg" TargetMode="External"/><Relationship Id="rId181" Type="http://schemas.openxmlformats.org/officeDocument/2006/relationships/hyperlink" Target="https://hogaryspacios.com/img/cms/foto%20portadda_1.jpg" TargetMode="External"/><Relationship Id="rId22" Type="http://schemas.openxmlformats.org/officeDocument/2006/relationships/hyperlink" Target="https://hogaryspacios.com/img/cms/foto%20portadda_1.jpg" TargetMode="External"/><Relationship Id="rId43" Type="http://schemas.openxmlformats.org/officeDocument/2006/relationships/hyperlink" Target="https://hogaryspacios.com/img/cms/foto%20portadda_1.jpg" TargetMode="External"/><Relationship Id="rId64" Type="http://schemas.openxmlformats.org/officeDocument/2006/relationships/hyperlink" Target="https://hogaryspacios.com/img/cms/foto%20portadda_1.jpg" TargetMode="External"/><Relationship Id="rId118" Type="http://schemas.openxmlformats.org/officeDocument/2006/relationships/hyperlink" Target="https://hogaryspacios.com/img/cms/foto%20portadda_1.jpg" TargetMode="External"/><Relationship Id="rId139" Type="http://schemas.openxmlformats.org/officeDocument/2006/relationships/hyperlink" Target="https://hogaryspacios.com/img/cms/foto%20portadda_1.jpg" TargetMode="External"/><Relationship Id="rId85" Type="http://schemas.openxmlformats.org/officeDocument/2006/relationships/hyperlink" Target="https://hogaryspacios.com/img/cms/foto%20portadda_1.jpg" TargetMode="External"/><Relationship Id="rId150" Type="http://schemas.openxmlformats.org/officeDocument/2006/relationships/hyperlink" Target="https://hogaryspacios.com/img/cms/foto%20portadda_1.jpg" TargetMode="External"/><Relationship Id="rId171" Type="http://schemas.openxmlformats.org/officeDocument/2006/relationships/hyperlink" Target="https://hogaryspacios.com/img/cms/foto%20portadda_1.jpg" TargetMode="External"/><Relationship Id="rId192" Type="http://schemas.openxmlformats.org/officeDocument/2006/relationships/hyperlink" Target="https://hogaryspacios.com/img/cms/foto%20portadda_1.jpg" TargetMode="External"/><Relationship Id="rId12" Type="http://schemas.openxmlformats.org/officeDocument/2006/relationships/hyperlink" Target="https://hogaryspacios.com/img/cms/foto%20portadda_1.jpg" TargetMode="External"/><Relationship Id="rId33" Type="http://schemas.openxmlformats.org/officeDocument/2006/relationships/hyperlink" Target="https://hogaryspacios.com/img/cms/foto%20portadda_1.jpg" TargetMode="External"/><Relationship Id="rId108" Type="http://schemas.openxmlformats.org/officeDocument/2006/relationships/hyperlink" Target="https://hogaryspacios.com/img/cms/foto%20portadda_1.jpg" TargetMode="External"/><Relationship Id="rId129" Type="http://schemas.openxmlformats.org/officeDocument/2006/relationships/hyperlink" Target="https://hogaryspacios.com/img/cms/foto%20portadda_1.jpg" TargetMode="External"/><Relationship Id="rId54" Type="http://schemas.openxmlformats.org/officeDocument/2006/relationships/hyperlink" Target="https://hogaryspacios.com/img/cms/foto%20portadda_1.jpg" TargetMode="External"/><Relationship Id="rId75" Type="http://schemas.openxmlformats.org/officeDocument/2006/relationships/hyperlink" Target="https://hogaryspacios.com/img/cms/foto%20portadda_1.jpg" TargetMode="External"/><Relationship Id="rId96" Type="http://schemas.openxmlformats.org/officeDocument/2006/relationships/hyperlink" Target="https://hogaryspacios.com/img/cms/foto%20portadda_1.jpg" TargetMode="External"/><Relationship Id="rId140" Type="http://schemas.openxmlformats.org/officeDocument/2006/relationships/hyperlink" Target="https://hogaryspacios.com/img/cms/foto%20portadda_1.jpg" TargetMode="External"/><Relationship Id="rId161" Type="http://schemas.openxmlformats.org/officeDocument/2006/relationships/hyperlink" Target="https://hogaryspacios.com/img/cms/foto%20portadda_1.jpg" TargetMode="External"/><Relationship Id="rId182" Type="http://schemas.openxmlformats.org/officeDocument/2006/relationships/hyperlink" Target="https://hogaryspacios.com/img/cms/foto%20portadda_1.jpg" TargetMode="External"/><Relationship Id="rId6" Type="http://schemas.openxmlformats.org/officeDocument/2006/relationships/hyperlink" Target="https://hogaryspacios.com/img/cms/foto%20portadda_1.jpg" TargetMode="External"/><Relationship Id="rId23" Type="http://schemas.openxmlformats.org/officeDocument/2006/relationships/hyperlink" Target="https://hogaryspacios.com/img/cms/foto%20portadda_1.jpg" TargetMode="External"/><Relationship Id="rId119" Type="http://schemas.openxmlformats.org/officeDocument/2006/relationships/hyperlink" Target="https://hogaryspacios.com/img/cms/foto%20portadda_1.jpg" TargetMode="External"/><Relationship Id="rId44" Type="http://schemas.openxmlformats.org/officeDocument/2006/relationships/hyperlink" Target="https://hogaryspacios.com/img/cms/foto%20portadda_1.jpg" TargetMode="External"/><Relationship Id="rId65" Type="http://schemas.openxmlformats.org/officeDocument/2006/relationships/hyperlink" Target="https://hogaryspacios.com/img/cms/foto%20portadda_1.jpg" TargetMode="External"/><Relationship Id="rId86" Type="http://schemas.openxmlformats.org/officeDocument/2006/relationships/hyperlink" Target="https://hogaryspacios.com/img/cms/foto%20portadda_1.jpg" TargetMode="External"/><Relationship Id="rId130" Type="http://schemas.openxmlformats.org/officeDocument/2006/relationships/hyperlink" Target="https://hogaryspacios.com/img/cms/foto%20portadda_1.jpg" TargetMode="External"/><Relationship Id="rId151" Type="http://schemas.openxmlformats.org/officeDocument/2006/relationships/hyperlink" Target="https://hogaryspacios.com/img/cms/foto%20portadda_1.jpg" TargetMode="External"/><Relationship Id="rId172" Type="http://schemas.openxmlformats.org/officeDocument/2006/relationships/hyperlink" Target="https://hogaryspacios.com/img/cms/foto%20portadda_1.jpg" TargetMode="External"/><Relationship Id="rId193" Type="http://schemas.openxmlformats.org/officeDocument/2006/relationships/hyperlink" Target="https://hogaryspacios.com/img/cms/foto%20portadda_1.jpg" TargetMode="External"/><Relationship Id="rId13" Type="http://schemas.openxmlformats.org/officeDocument/2006/relationships/hyperlink" Target="https://hogaryspacios.com/img/cms/foto%20portadda_1.jpg" TargetMode="External"/><Relationship Id="rId109" Type="http://schemas.openxmlformats.org/officeDocument/2006/relationships/hyperlink" Target="https://hogaryspacios.com/img/cms/foto%20portadda_1.jpg" TargetMode="External"/><Relationship Id="rId34" Type="http://schemas.openxmlformats.org/officeDocument/2006/relationships/hyperlink" Target="https://hogaryspacios.com/img/cms/foto%20portadda_1.jpg" TargetMode="External"/><Relationship Id="rId50" Type="http://schemas.openxmlformats.org/officeDocument/2006/relationships/hyperlink" Target="https://hogaryspacios.com/img/cms/foto%20portadda_1.jpg" TargetMode="External"/><Relationship Id="rId55" Type="http://schemas.openxmlformats.org/officeDocument/2006/relationships/hyperlink" Target="https://hogaryspacios.com/img/cms/foto%20portadda_1.jpg" TargetMode="External"/><Relationship Id="rId76" Type="http://schemas.openxmlformats.org/officeDocument/2006/relationships/hyperlink" Target="https://hogaryspacios.com/img/cms/foto%20portadda_1.jpg" TargetMode="External"/><Relationship Id="rId97" Type="http://schemas.openxmlformats.org/officeDocument/2006/relationships/hyperlink" Target="https://hogaryspacios.com/img/cms/foto%20portadda_1.jpg" TargetMode="External"/><Relationship Id="rId104" Type="http://schemas.openxmlformats.org/officeDocument/2006/relationships/hyperlink" Target="https://hogaryspacios.com/img/cms/foto%20portadda_1.jpg" TargetMode="External"/><Relationship Id="rId120" Type="http://schemas.openxmlformats.org/officeDocument/2006/relationships/hyperlink" Target="https://hogaryspacios.com/img/cms/foto%20portadda_1.jpg" TargetMode="External"/><Relationship Id="rId125" Type="http://schemas.openxmlformats.org/officeDocument/2006/relationships/hyperlink" Target="https://hogaryspacios.com/img/cms/foto%20portadda_1.jpg" TargetMode="External"/><Relationship Id="rId141" Type="http://schemas.openxmlformats.org/officeDocument/2006/relationships/hyperlink" Target="https://hogaryspacios.com/img/cms/foto%20portadda_1.jpg" TargetMode="External"/><Relationship Id="rId146" Type="http://schemas.openxmlformats.org/officeDocument/2006/relationships/hyperlink" Target="https://hogaryspacios.com/img/cms/foto%20portadda_1.jpg" TargetMode="External"/><Relationship Id="rId167" Type="http://schemas.openxmlformats.org/officeDocument/2006/relationships/hyperlink" Target="https://hogaryspacios.com/img/cms/foto%20portadda_1.jpg" TargetMode="External"/><Relationship Id="rId188" Type="http://schemas.openxmlformats.org/officeDocument/2006/relationships/hyperlink" Target="https://hogaryspacios.com/img/cms/foto%20portadda_1.jpg" TargetMode="External"/><Relationship Id="rId7" Type="http://schemas.openxmlformats.org/officeDocument/2006/relationships/hyperlink" Target="https://hogaryspacios.com/img/cms/foto%20portadda_1.jpg" TargetMode="External"/><Relationship Id="rId71" Type="http://schemas.openxmlformats.org/officeDocument/2006/relationships/hyperlink" Target="https://hogaryspacios.com/img/cms/foto%20portadda_1.jpg" TargetMode="External"/><Relationship Id="rId92" Type="http://schemas.openxmlformats.org/officeDocument/2006/relationships/hyperlink" Target="https://hogaryspacios.com/img/cms/foto%20portadda_1.jpg" TargetMode="External"/><Relationship Id="rId162" Type="http://schemas.openxmlformats.org/officeDocument/2006/relationships/hyperlink" Target="https://hogaryspacios.com/img/cms/foto%20portadda_1.jpg" TargetMode="External"/><Relationship Id="rId183" Type="http://schemas.openxmlformats.org/officeDocument/2006/relationships/hyperlink" Target="https://hogaryspacios.com/img/cms/foto%20portadda_1.jpg" TargetMode="External"/><Relationship Id="rId2" Type="http://schemas.openxmlformats.org/officeDocument/2006/relationships/hyperlink" Target="https://hogaryspacios.com/img/cms/foto%20portadda_1.jpg" TargetMode="External"/><Relationship Id="rId29" Type="http://schemas.openxmlformats.org/officeDocument/2006/relationships/hyperlink" Target="https://hogaryspacios.com/img/cms/foto%20portadda_1.jpg" TargetMode="External"/><Relationship Id="rId24" Type="http://schemas.openxmlformats.org/officeDocument/2006/relationships/hyperlink" Target="https://hogaryspacios.com/img/cms/foto%20portadda_1.jpg" TargetMode="External"/><Relationship Id="rId40" Type="http://schemas.openxmlformats.org/officeDocument/2006/relationships/hyperlink" Target="https://hogaryspacios.com/img/cms/foto%20portadda_1.jpg" TargetMode="External"/><Relationship Id="rId45" Type="http://schemas.openxmlformats.org/officeDocument/2006/relationships/hyperlink" Target="https://hogaryspacios.com/img/cms/foto%20portadda_1.jpg" TargetMode="External"/><Relationship Id="rId66" Type="http://schemas.openxmlformats.org/officeDocument/2006/relationships/hyperlink" Target="https://hogaryspacios.com/img/cms/foto%20portadda_1.jpg" TargetMode="External"/><Relationship Id="rId87" Type="http://schemas.openxmlformats.org/officeDocument/2006/relationships/hyperlink" Target="https://hogaryspacios.com/img/cms/foto%20portadda_1.jpg" TargetMode="External"/><Relationship Id="rId110" Type="http://schemas.openxmlformats.org/officeDocument/2006/relationships/hyperlink" Target="https://hogaryspacios.com/img/cms/foto%20portadda_1.jpg" TargetMode="External"/><Relationship Id="rId115" Type="http://schemas.openxmlformats.org/officeDocument/2006/relationships/hyperlink" Target="https://hogaryspacios.com/img/cms/foto%20portadda_1.jpg" TargetMode="External"/><Relationship Id="rId131" Type="http://schemas.openxmlformats.org/officeDocument/2006/relationships/hyperlink" Target="https://hogaryspacios.com/img/cms/foto%20portadda_1.jpg" TargetMode="External"/><Relationship Id="rId136" Type="http://schemas.openxmlformats.org/officeDocument/2006/relationships/hyperlink" Target="https://hogaryspacios.com/img/cms/foto%20portadda_1.jpg" TargetMode="External"/><Relationship Id="rId157" Type="http://schemas.openxmlformats.org/officeDocument/2006/relationships/hyperlink" Target="https://hogaryspacios.com/img/cms/foto%20portadda_1.jpg" TargetMode="External"/><Relationship Id="rId178" Type="http://schemas.openxmlformats.org/officeDocument/2006/relationships/hyperlink" Target="https://hogaryspacios.com/img/cms/foto%20portadda_1.jpg" TargetMode="External"/><Relationship Id="rId61" Type="http://schemas.openxmlformats.org/officeDocument/2006/relationships/hyperlink" Target="https://hogaryspacios.com/img/cms/foto%20portadda_1.jpg" TargetMode="External"/><Relationship Id="rId82" Type="http://schemas.openxmlformats.org/officeDocument/2006/relationships/hyperlink" Target="https://hogaryspacios.com/img/cms/foto%20portadda_1.jpg" TargetMode="External"/><Relationship Id="rId152" Type="http://schemas.openxmlformats.org/officeDocument/2006/relationships/hyperlink" Target="https://hogaryspacios.com/img/cms/foto%20portadda_1.jpg" TargetMode="External"/><Relationship Id="rId173" Type="http://schemas.openxmlformats.org/officeDocument/2006/relationships/hyperlink" Target="https://hogaryspacios.com/img/cms/foto%20portadda_1.jpg" TargetMode="External"/><Relationship Id="rId194" Type="http://schemas.openxmlformats.org/officeDocument/2006/relationships/printerSettings" Target="../printerSettings/printerSettings5.bin"/><Relationship Id="rId19" Type="http://schemas.openxmlformats.org/officeDocument/2006/relationships/hyperlink" Target="https://hogaryspacios.com/img/cms/foto%20portadda_1.jpg" TargetMode="External"/><Relationship Id="rId14" Type="http://schemas.openxmlformats.org/officeDocument/2006/relationships/hyperlink" Target="https://hogaryspacios.com/img/cms/foto%20portadda_1.jpg" TargetMode="External"/><Relationship Id="rId30" Type="http://schemas.openxmlformats.org/officeDocument/2006/relationships/hyperlink" Target="https://hogaryspacios.com/img/cms/foto%20portadda_1.jpg" TargetMode="External"/><Relationship Id="rId35" Type="http://schemas.openxmlformats.org/officeDocument/2006/relationships/hyperlink" Target="https://hogaryspacios.com/img/cms/foto%20portadda_1.jpg" TargetMode="External"/><Relationship Id="rId56" Type="http://schemas.openxmlformats.org/officeDocument/2006/relationships/hyperlink" Target="https://hogaryspacios.com/img/cms/foto%20portadda_1.jpg" TargetMode="External"/><Relationship Id="rId77" Type="http://schemas.openxmlformats.org/officeDocument/2006/relationships/hyperlink" Target="https://hogaryspacios.com/img/cms/foto%20portadda_1.jpg" TargetMode="External"/><Relationship Id="rId100" Type="http://schemas.openxmlformats.org/officeDocument/2006/relationships/hyperlink" Target="https://hogaryspacios.com/img/cms/foto%20portadda_1.jpg" TargetMode="External"/><Relationship Id="rId105" Type="http://schemas.openxmlformats.org/officeDocument/2006/relationships/hyperlink" Target="https://hogaryspacios.com/img/cms/foto%20portadda_1.jpg" TargetMode="External"/><Relationship Id="rId126" Type="http://schemas.openxmlformats.org/officeDocument/2006/relationships/hyperlink" Target="https://hogaryspacios.com/img/cms/foto%20portadda_1.jpg" TargetMode="External"/><Relationship Id="rId147" Type="http://schemas.openxmlformats.org/officeDocument/2006/relationships/hyperlink" Target="https://hogaryspacios.com/img/cms/foto%20portadda_1.jpg" TargetMode="External"/><Relationship Id="rId168" Type="http://schemas.openxmlformats.org/officeDocument/2006/relationships/hyperlink" Target="https://hogaryspacios.com/img/cms/foto%20portadda_1.jpg" TargetMode="External"/><Relationship Id="rId8" Type="http://schemas.openxmlformats.org/officeDocument/2006/relationships/hyperlink" Target="https://hogaryspacios.com/img/cms/foto%20portadda_1.jpg" TargetMode="External"/><Relationship Id="rId51" Type="http://schemas.openxmlformats.org/officeDocument/2006/relationships/hyperlink" Target="https://hogaryspacios.com/img/cms/foto%20portadda_1.jpg" TargetMode="External"/><Relationship Id="rId72" Type="http://schemas.openxmlformats.org/officeDocument/2006/relationships/hyperlink" Target="https://hogaryspacios.com/img/cms/foto%20portadda_1.jpg" TargetMode="External"/><Relationship Id="rId93" Type="http://schemas.openxmlformats.org/officeDocument/2006/relationships/hyperlink" Target="https://hogaryspacios.com/img/cms/foto%20portadda_1.jpg" TargetMode="External"/><Relationship Id="rId98" Type="http://schemas.openxmlformats.org/officeDocument/2006/relationships/hyperlink" Target="https://hogaryspacios.com/img/cms/foto%20portadda_1.jpg" TargetMode="External"/><Relationship Id="rId121" Type="http://schemas.openxmlformats.org/officeDocument/2006/relationships/hyperlink" Target="https://hogaryspacios.com/img/cms/foto%20portadda_1.jpg" TargetMode="External"/><Relationship Id="rId142" Type="http://schemas.openxmlformats.org/officeDocument/2006/relationships/hyperlink" Target="https://hogaryspacios.com/img/cms/foto%20portadda_1.jpg" TargetMode="External"/><Relationship Id="rId163" Type="http://schemas.openxmlformats.org/officeDocument/2006/relationships/hyperlink" Target="https://hogaryspacios.com/img/cms/foto%20portadda_1.jpg" TargetMode="External"/><Relationship Id="rId184" Type="http://schemas.openxmlformats.org/officeDocument/2006/relationships/hyperlink" Target="https://hogaryspacios.com/img/cms/foto%20portadda_1.jpg" TargetMode="External"/><Relationship Id="rId189" Type="http://schemas.openxmlformats.org/officeDocument/2006/relationships/hyperlink" Target="https://hogaryspacios.com/img/cms/foto%20portadda_1.jpg" TargetMode="External"/><Relationship Id="rId3" Type="http://schemas.openxmlformats.org/officeDocument/2006/relationships/hyperlink" Target="https://hogaryspacios.com/img/cms/foto%20portadda_1.jpg" TargetMode="External"/><Relationship Id="rId25" Type="http://schemas.openxmlformats.org/officeDocument/2006/relationships/hyperlink" Target="https://hogaryspacios.com/img/cms/foto%20portadda_1.jpg" TargetMode="External"/><Relationship Id="rId46" Type="http://schemas.openxmlformats.org/officeDocument/2006/relationships/hyperlink" Target="https://hogaryspacios.com/img/cms/foto%20portadda_1.jpg" TargetMode="External"/><Relationship Id="rId67" Type="http://schemas.openxmlformats.org/officeDocument/2006/relationships/hyperlink" Target="https://hogaryspacios.com/img/cms/foto%20portadda_1.jpg" TargetMode="External"/><Relationship Id="rId116" Type="http://schemas.openxmlformats.org/officeDocument/2006/relationships/hyperlink" Target="https://hogaryspacios.com/img/cms/foto%20portadda_1.jpg" TargetMode="External"/><Relationship Id="rId137" Type="http://schemas.openxmlformats.org/officeDocument/2006/relationships/hyperlink" Target="https://hogaryspacios.com/img/cms/foto%20portadda_1.jpg" TargetMode="External"/><Relationship Id="rId158" Type="http://schemas.openxmlformats.org/officeDocument/2006/relationships/hyperlink" Target="https://hogaryspacios.com/img/cms/foto%20portadda_1.jpg" TargetMode="External"/><Relationship Id="rId20" Type="http://schemas.openxmlformats.org/officeDocument/2006/relationships/hyperlink" Target="https://hogaryspacios.com/img/cms/foto%20portadda_1.jpg" TargetMode="External"/><Relationship Id="rId41" Type="http://schemas.openxmlformats.org/officeDocument/2006/relationships/hyperlink" Target="https://hogaryspacios.com/img/cms/foto%20portadda_1.jpg" TargetMode="External"/><Relationship Id="rId62" Type="http://schemas.openxmlformats.org/officeDocument/2006/relationships/hyperlink" Target="https://hogaryspacios.com/img/cms/foto%20portadda_1.jpg" TargetMode="External"/><Relationship Id="rId83" Type="http://schemas.openxmlformats.org/officeDocument/2006/relationships/hyperlink" Target="https://hogaryspacios.com/img/cms/foto%20portadda_1.jpg" TargetMode="External"/><Relationship Id="rId88" Type="http://schemas.openxmlformats.org/officeDocument/2006/relationships/hyperlink" Target="https://hogaryspacios.com/img/cms/foto%20portadda_1.jpg" TargetMode="External"/><Relationship Id="rId111" Type="http://schemas.openxmlformats.org/officeDocument/2006/relationships/hyperlink" Target="https://hogaryspacios.com/img/cms/foto%20portadda_1.jpg" TargetMode="External"/><Relationship Id="rId132" Type="http://schemas.openxmlformats.org/officeDocument/2006/relationships/hyperlink" Target="https://hogaryspacios.com/img/cms/foto%20portadda_1.jpg" TargetMode="External"/><Relationship Id="rId153" Type="http://schemas.openxmlformats.org/officeDocument/2006/relationships/hyperlink" Target="https://hogaryspacios.com/img/cms/foto%20portadda_1.jpg" TargetMode="External"/><Relationship Id="rId174" Type="http://schemas.openxmlformats.org/officeDocument/2006/relationships/hyperlink" Target="https://hogaryspacios.com/img/cms/foto%20portadda_1.jpg" TargetMode="External"/><Relationship Id="rId179" Type="http://schemas.openxmlformats.org/officeDocument/2006/relationships/hyperlink" Target="https://hogaryspacios.com/img/cms/foto%20portadda_1.jpg" TargetMode="External"/><Relationship Id="rId195" Type="http://schemas.openxmlformats.org/officeDocument/2006/relationships/table" Target="../tables/table6.xml"/><Relationship Id="rId190" Type="http://schemas.openxmlformats.org/officeDocument/2006/relationships/hyperlink" Target="https://hogaryspacios.com/img/cms/foto%20portadda_1.jpg" TargetMode="External"/><Relationship Id="rId15" Type="http://schemas.openxmlformats.org/officeDocument/2006/relationships/hyperlink" Target="https://hogaryspacios.com/img/cms/foto%20portadda_1.jpg" TargetMode="External"/><Relationship Id="rId36" Type="http://schemas.openxmlformats.org/officeDocument/2006/relationships/hyperlink" Target="https://hogaryspacios.com/img/cms/foto%20portadda_1.jpg" TargetMode="External"/><Relationship Id="rId57" Type="http://schemas.openxmlformats.org/officeDocument/2006/relationships/hyperlink" Target="https://hogaryspacios.com/img/cms/foto%20portadda_1.jpg" TargetMode="External"/><Relationship Id="rId106" Type="http://schemas.openxmlformats.org/officeDocument/2006/relationships/hyperlink" Target="https://hogaryspacios.com/img/cms/foto%20portadda_1.jpg" TargetMode="External"/><Relationship Id="rId127" Type="http://schemas.openxmlformats.org/officeDocument/2006/relationships/hyperlink" Target="https://hogaryspacios.com/img/cms/foto%20portadda_1.jpg" TargetMode="External"/><Relationship Id="rId10" Type="http://schemas.openxmlformats.org/officeDocument/2006/relationships/hyperlink" Target="https://hogaryspacios.com/img/cms/foto%20portadda_1.jpg" TargetMode="External"/><Relationship Id="rId31" Type="http://schemas.openxmlformats.org/officeDocument/2006/relationships/hyperlink" Target="https://hogaryspacios.com/img/cms/foto%20portadda_1.jpg" TargetMode="External"/><Relationship Id="rId52" Type="http://schemas.openxmlformats.org/officeDocument/2006/relationships/hyperlink" Target="https://hogaryspacios.com/img/cms/foto%20portadda_1.jpg" TargetMode="External"/><Relationship Id="rId73" Type="http://schemas.openxmlformats.org/officeDocument/2006/relationships/hyperlink" Target="https://hogaryspacios.com/img/cms/foto%20portadda_1.jpg" TargetMode="External"/><Relationship Id="rId78" Type="http://schemas.openxmlformats.org/officeDocument/2006/relationships/hyperlink" Target="https://hogaryspacios.com/img/cms/foto%20portadda_1.jpg" TargetMode="External"/><Relationship Id="rId94" Type="http://schemas.openxmlformats.org/officeDocument/2006/relationships/hyperlink" Target="https://hogaryspacios.com/img/cms/foto%20portadda_1.jpg" TargetMode="External"/><Relationship Id="rId99" Type="http://schemas.openxmlformats.org/officeDocument/2006/relationships/hyperlink" Target="https://hogaryspacios.com/img/cms/foto%20portadda_1.jpg" TargetMode="External"/><Relationship Id="rId101" Type="http://schemas.openxmlformats.org/officeDocument/2006/relationships/hyperlink" Target="https://hogaryspacios.com/img/cms/foto%20portadda_1.jpg" TargetMode="External"/><Relationship Id="rId122" Type="http://schemas.openxmlformats.org/officeDocument/2006/relationships/hyperlink" Target="https://hogaryspacios.com/img/cms/foto%20portadda_1.jpg" TargetMode="External"/><Relationship Id="rId143" Type="http://schemas.openxmlformats.org/officeDocument/2006/relationships/hyperlink" Target="https://hogaryspacios.com/img/cms/foto%20portadda_1.jpg" TargetMode="External"/><Relationship Id="rId148" Type="http://schemas.openxmlformats.org/officeDocument/2006/relationships/hyperlink" Target="https://hogaryspacios.com/img/cms/foto%20portadda_1.jpg" TargetMode="External"/><Relationship Id="rId164" Type="http://schemas.openxmlformats.org/officeDocument/2006/relationships/hyperlink" Target="https://hogaryspacios.com/img/cms/foto%20portadda_1.jpg" TargetMode="External"/><Relationship Id="rId169" Type="http://schemas.openxmlformats.org/officeDocument/2006/relationships/hyperlink" Target="https://hogaryspacios.com/img/cms/foto%20portadda_1.jpg" TargetMode="External"/><Relationship Id="rId185" Type="http://schemas.openxmlformats.org/officeDocument/2006/relationships/hyperlink" Target="https://hogaryspacios.com/img/cms/foto%20portadda_1.jpg" TargetMode="External"/><Relationship Id="rId4" Type="http://schemas.openxmlformats.org/officeDocument/2006/relationships/hyperlink" Target="https://hogaryspacios.com/img/cms/foto%20portadda_1.jpg" TargetMode="External"/><Relationship Id="rId9" Type="http://schemas.openxmlformats.org/officeDocument/2006/relationships/hyperlink" Target="https://hogaryspacios.com/img/cms/foto%20portadda_1.jpg" TargetMode="External"/><Relationship Id="rId180" Type="http://schemas.openxmlformats.org/officeDocument/2006/relationships/hyperlink" Target="https://hogaryspacios.com/img/cms/foto%20portadda_1.jpg" TargetMode="External"/><Relationship Id="rId26" Type="http://schemas.openxmlformats.org/officeDocument/2006/relationships/hyperlink" Target="https://hogaryspacios.com/img/cms/foto%20portadda_1.jpg" TargetMode="External"/><Relationship Id="rId47" Type="http://schemas.openxmlformats.org/officeDocument/2006/relationships/hyperlink" Target="https://hogaryspacios.com/img/cms/foto%20portadda_1.jpg" TargetMode="External"/><Relationship Id="rId68" Type="http://schemas.openxmlformats.org/officeDocument/2006/relationships/hyperlink" Target="https://hogaryspacios.com/img/cms/foto%20portadda_1.jpg" TargetMode="External"/><Relationship Id="rId89" Type="http://schemas.openxmlformats.org/officeDocument/2006/relationships/hyperlink" Target="https://hogaryspacios.com/img/cms/foto%20portadda_1.jpg" TargetMode="External"/><Relationship Id="rId112" Type="http://schemas.openxmlformats.org/officeDocument/2006/relationships/hyperlink" Target="https://hogaryspacios.com/img/cms/foto%20portadda_1.jpg" TargetMode="External"/><Relationship Id="rId133" Type="http://schemas.openxmlformats.org/officeDocument/2006/relationships/hyperlink" Target="https://hogaryspacios.com/img/cms/foto%20portadda_1.jpg" TargetMode="External"/><Relationship Id="rId154" Type="http://schemas.openxmlformats.org/officeDocument/2006/relationships/hyperlink" Target="https://hogaryspacios.com/img/cms/foto%20portadda_1.jpg" TargetMode="External"/><Relationship Id="rId175" Type="http://schemas.openxmlformats.org/officeDocument/2006/relationships/hyperlink" Target="https://hogaryspacios.com/img/cms/foto%20portadda_1.jpg" TargetMode="External"/><Relationship Id="rId16" Type="http://schemas.openxmlformats.org/officeDocument/2006/relationships/hyperlink" Target="https://hogaryspacios.com/img/cms/foto%20portadda_1.jpg" TargetMode="External"/><Relationship Id="rId37" Type="http://schemas.openxmlformats.org/officeDocument/2006/relationships/hyperlink" Target="https://hogaryspacios.com/img/cms/foto%20portadda_1.jpg" TargetMode="External"/><Relationship Id="rId58" Type="http://schemas.openxmlformats.org/officeDocument/2006/relationships/hyperlink" Target="https://hogaryspacios.com/img/cms/foto%20portadda_1.jpg" TargetMode="External"/><Relationship Id="rId79" Type="http://schemas.openxmlformats.org/officeDocument/2006/relationships/hyperlink" Target="https://hogaryspacios.com/img/cms/foto%20portadda_1.jpg" TargetMode="External"/><Relationship Id="rId102" Type="http://schemas.openxmlformats.org/officeDocument/2006/relationships/hyperlink" Target="https://hogaryspacios.com/img/cms/foto%20portadda_1.jpg" TargetMode="External"/><Relationship Id="rId123" Type="http://schemas.openxmlformats.org/officeDocument/2006/relationships/hyperlink" Target="https://hogaryspacios.com/img/cms/foto%20portadda_1.jpg" TargetMode="External"/><Relationship Id="rId144" Type="http://schemas.openxmlformats.org/officeDocument/2006/relationships/hyperlink" Target="https://hogaryspacios.com/img/cms/foto%20portadda_1.jpg" TargetMode="External"/><Relationship Id="rId90" Type="http://schemas.openxmlformats.org/officeDocument/2006/relationships/hyperlink" Target="https://hogaryspacios.com/img/cms/foto%20portadda_1.jpg" TargetMode="External"/><Relationship Id="rId165" Type="http://schemas.openxmlformats.org/officeDocument/2006/relationships/hyperlink" Target="https://hogaryspacios.com/img/cms/foto%20portadda_1.jpg" TargetMode="External"/><Relationship Id="rId186" Type="http://schemas.openxmlformats.org/officeDocument/2006/relationships/hyperlink" Target="https://hogaryspacios.com/img/cms/foto%20portadda_1.jpg" TargetMode="External"/><Relationship Id="rId27" Type="http://schemas.openxmlformats.org/officeDocument/2006/relationships/hyperlink" Target="https://hogaryspacios.com/img/cms/foto%20portadda_1.jpg" TargetMode="External"/><Relationship Id="rId48" Type="http://schemas.openxmlformats.org/officeDocument/2006/relationships/hyperlink" Target="https://hogaryspacios.com/img/cms/foto%20portadda_1.jpg" TargetMode="External"/><Relationship Id="rId69" Type="http://schemas.openxmlformats.org/officeDocument/2006/relationships/hyperlink" Target="https://hogaryspacios.com/img/cms/foto%20portadda_1.jpg" TargetMode="External"/><Relationship Id="rId113" Type="http://schemas.openxmlformats.org/officeDocument/2006/relationships/hyperlink" Target="https://hogaryspacios.com/img/cms/foto%20portadda_1.jpg" TargetMode="External"/><Relationship Id="rId134" Type="http://schemas.openxmlformats.org/officeDocument/2006/relationships/hyperlink" Target="https://hogaryspacios.com/img/cms/foto%20portadda_1.jpg" TargetMode="External"/><Relationship Id="rId80" Type="http://schemas.openxmlformats.org/officeDocument/2006/relationships/hyperlink" Target="https://hogaryspacios.com/img/cms/foto%20portadda_1.jpg" TargetMode="External"/><Relationship Id="rId155" Type="http://schemas.openxmlformats.org/officeDocument/2006/relationships/hyperlink" Target="https://hogaryspacios.com/img/cms/foto%20portadda_1.jpg" TargetMode="External"/><Relationship Id="rId176" Type="http://schemas.openxmlformats.org/officeDocument/2006/relationships/hyperlink" Target="https://hogaryspacios.com/img/cms/foto%20portadda_1.jpg" TargetMode="External"/><Relationship Id="rId17" Type="http://schemas.openxmlformats.org/officeDocument/2006/relationships/hyperlink" Target="https://hogaryspacios.com/img/cms/foto%20portadda_1.jpg" TargetMode="External"/><Relationship Id="rId38" Type="http://schemas.openxmlformats.org/officeDocument/2006/relationships/hyperlink" Target="https://hogaryspacios.com/img/cms/foto%20portadda_1.jpg" TargetMode="External"/><Relationship Id="rId59" Type="http://schemas.openxmlformats.org/officeDocument/2006/relationships/hyperlink" Target="https://hogaryspacios.com/img/cms/foto%20portadda_1.jpg" TargetMode="External"/><Relationship Id="rId103" Type="http://schemas.openxmlformats.org/officeDocument/2006/relationships/hyperlink" Target="https://hogaryspacios.com/img/cms/foto%20portadda_1.jpg" TargetMode="External"/><Relationship Id="rId124" Type="http://schemas.openxmlformats.org/officeDocument/2006/relationships/hyperlink" Target="https://hogaryspacios.com/img/cms/foto%20portadda_1.jpg" TargetMode="External"/><Relationship Id="rId70" Type="http://schemas.openxmlformats.org/officeDocument/2006/relationships/hyperlink" Target="https://hogaryspacios.com/img/cms/foto%20portadda_1.jpg" TargetMode="External"/><Relationship Id="rId91" Type="http://schemas.openxmlformats.org/officeDocument/2006/relationships/hyperlink" Target="https://hogaryspacios.com/img/cms/foto%20portadda_1.jpg" TargetMode="External"/><Relationship Id="rId145" Type="http://schemas.openxmlformats.org/officeDocument/2006/relationships/hyperlink" Target="https://hogaryspacios.com/img/cms/foto%20portadda_1.jpg" TargetMode="External"/><Relationship Id="rId166" Type="http://schemas.openxmlformats.org/officeDocument/2006/relationships/hyperlink" Target="https://hogaryspacios.com/img/cms/foto%20portadda_1.jpg" TargetMode="External"/><Relationship Id="rId187" Type="http://schemas.openxmlformats.org/officeDocument/2006/relationships/hyperlink" Target="https://hogaryspacios.com/img/cms/foto%20portadda_1.jpg" TargetMode="External"/><Relationship Id="rId1" Type="http://schemas.openxmlformats.org/officeDocument/2006/relationships/hyperlink" Target="https://hogaryspacios.com/img/cms/foto%20portadda_1.jpg" TargetMode="External"/><Relationship Id="rId28" Type="http://schemas.openxmlformats.org/officeDocument/2006/relationships/hyperlink" Target="https://hogaryspacios.com/img/cms/foto%20portadda_1.jpg" TargetMode="External"/><Relationship Id="rId49" Type="http://schemas.openxmlformats.org/officeDocument/2006/relationships/hyperlink" Target="https://hogaryspacios.com/img/cms/foto%20portadda_1.jpg" TargetMode="External"/><Relationship Id="rId114" Type="http://schemas.openxmlformats.org/officeDocument/2006/relationships/hyperlink" Target="https://hogaryspacios.com/img/cms/foto%20portadda_1.jpg" TargetMode="External"/><Relationship Id="rId60" Type="http://schemas.openxmlformats.org/officeDocument/2006/relationships/hyperlink" Target="https://hogaryspacios.com/img/cms/foto%20portadda_1.jpg" TargetMode="External"/><Relationship Id="rId81" Type="http://schemas.openxmlformats.org/officeDocument/2006/relationships/hyperlink" Target="https://hogaryspacios.com/img/cms/foto%20portadda_1.jpg" TargetMode="External"/><Relationship Id="rId135" Type="http://schemas.openxmlformats.org/officeDocument/2006/relationships/hyperlink" Target="https://hogaryspacios.com/img/cms/foto%20portadda_1.jpg" TargetMode="External"/><Relationship Id="rId156" Type="http://schemas.openxmlformats.org/officeDocument/2006/relationships/hyperlink" Target="https://hogaryspacios.com/img/cms/foto%20portadda_1.jpg" TargetMode="External"/><Relationship Id="rId177" Type="http://schemas.openxmlformats.org/officeDocument/2006/relationships/hyperlink" Target="https://hogaryspacios.com/img/cms/foto%20portadda_1.jpg" TargetMode="External"/><Relationship Id="rId18" Type="http://schemas.openxmlformats.org/officeDocument/2006/relationships/hyperlink" Target="https://hogaryspacios.com/img/cms/foto%20portadda_1.jpg" TargetMode="External"/><Relationship Id="rId39" Type="http://schemas.openxmlformats.org/officeDocument/2006/relationships/hyperlink" Target="https://hogaryspacios.com/img/cms/foto%20portadda_1.jpg"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5"/>
  <sheetViews>
    <sheetView topLeftCell="A77" zoomScaleNormal="100" workbookViewId="0">
      <pane xSplit="3" topLeftCell="E1" activePane="topRight" state="frozen"/>
      <selection pane="topRight" activeCell="F79" sqref="F79"/>
    </sheetView>
  </sheetViews>
  <sheetFormatPr baseColWidth="10" defaultRowHeight="12.75" x14ac:dyDescent="0.2"/>
  <cols>
    <col min="1" max="1" width="8.85546875" style="80" customWidth="1"/>
    <col min="2" max="2" width="6.140625" style="80" customWidth="1"/>
    <col min="3" max="3" width="33.85546875" style="81" customWidth="1"/>
    <col min="4" max="4" width="57.28515625" style="2" bestFit="1" customWidth="1"/>
    <col min="5" max="5" width="20.85546875" style="6" customWidth="1"/>
    <col min="6" max="6" width="64" customWidth="1"/>
    <col min="7" max="7" width="16.28515625" customWidth="1"/>
    <col min="8" max="8" width="20.7109375" style="80" customWidth="1"/>
    <col min="9" max="10" width="8.85546875" bestFit="1" customWidth="1"/>
    <col min="11" max="11" width="10" bestFit="1" customWidth="1"/>
    <col min="12" max="12" width="16.42578125" customWidth="1"/>
    <col min="13" max="13" width="12" customWidth="1"/>
    <col min="14" max="14" width="12.28515625" style="81" customWidth="1"/>
    <col min="15" max="15" width="9.5703125" style="81" bestFit="1" customWidth="1"/>
    <col min="16" max="16" width="19.28515625" style="81" customWidth="1"/>
    <col min="17" max="17" width="21.28515625" style="131" customWidth="1"/>
    <col min="18" max="18" width="25.42578125" style="81" customWidth="1"/>
    <col min="19" max="19" width="25.5703125" style="81" customWidth="1"/>
    <col min="20" max="20" width="15.140625" style="81" customWidth="1"/>
    <col min="21" max="21" width="13.7109375" style="81" customWidth="1"/>
    <col min="22" max="22" width="12.28515625" style="81" customWidth="1"/>
    <col min="23" max="23" width="20.85546875" style="81" customWidth="1"/>
    <col min="24" max="24" width="24.7109375" style="81" customWidth="1"/>
    <col min="25" max="25" width="23.5703125" style="81" customWidth="1"/>
    <col min="26" max="26" width="14.85546875" customWidth="1"/>
    <col min="27" max="27" width="16.42578125" customWidth="1"/>
    <col min="28" max="28" width="36.42578125" customWidth="1"/>
    <col min="29" max="29" width="31.140625" customWidth="1"/>
    <col min="30" max="30" width="50.85546875" customWidth="1"/>
    <col min="31" max="31" width="12.28515625" bestFit="1" customWidth="1"/>
  </cols>
  <sheetData>
    <row r="1" spans="1:32" x14ac:dyDescent="0.2">
      <c r="A1" s="82" t="s">
        <v>29</v>
      </c>
      <c r="B1" s="82" t="s">
        <v>31</v>
      </c>
      <c r="C1" s="82" t="s">
        <v>215</v>
      </c>
      <c r="D1" s="71" t="s">
        <v>372</v>
      </c>
      <c r="E1" s="72" t="s">
        <v>53</v>
      </c>
      <c r="F1" s="2" t="s">
        <v>32</v>
      </c>
      <c r="G1" s="2" t="s">
        <v>33</v>
      </c>
      <c r="H1" s="82" t="s">
        <v>212</v>
      </c>
      <c r="I1" s="71" t="s">
        <v>112</v>
      </c>
      <c r="J1" s="71" t="s">
        <v>113</v>
      </c>
      <c r="K1" s="71" t="s">
        <v>56</v>
      </c>
      <c r="L1" s="3" t="s">
        <v>14</v>
      </c>
      <c r="M1" s="3" t="s">
        <v>13</v>
      </c>
      <c r="N1" s="82" t="s">
        <v>0</v>
      </c>
      <c r="O1" s="82" t="s">
        <v>98</v>
      </c>
      <c r="P1" s="82" t="s">
        <v>426</v>
      </c>
      <c r="Q1" s="129" t="s">
        <v>19</v>
      </c>
      <c r="R1" s="82" t="s">
        <v>26</v>
      </c>
      <c r="S1" s="82" t="s">
        <v>25</v>
      </c>
      <c r="T1" s="70" t="s">
        <v>406</v>
      </c>
      <c r="U1" s="70" t="s">
        <v>17</v>
      </c>
      <c r="V1" s="82" t="s">
        <v>18</v>
      </c>
      <c r="W1" s="82" t="s">
        <v>24</v>
      </c>
      <c r="X1" s="82" t="s">
        <v>22</v>
      </c>
      <c r="Y1" s="82" t="s">
        <v>23</v>
      </c>
      <c r="Z1" s="73" t="s">
        <v>213</v>
      </c>
      <c r="AA1" s="73" t="s">
        <v>214</v>
      </c>
      <c r="AB1" s="70" t="s">
        <v>21</v>
      </c>
      <c r="AC1" s="70" t="s">
        <v>119</v>
      </c>
      <c r="AD1" s="70" t="s">
        <v>30</v>
      </c>
    </row>
    <row r="2" spans="1:32" x14ac:dyDescent="0.2">
      <c r="A2" s="1" t="s">
        <v>559</v>
      </c>
      <c r="B2" s="2">
        <v>1</v>
      </c>
      <c r="C2" s="81" t="s">
        <v>475</v>
      </c>
      <c r="D2" s="2" t="s">
        <v>476</v>
      </c>
      <c r="F2" s="94" t="str">
        <f>CONCATENATE(Tabla6[[#This Row],[Nombre de marca]],IF(Tabla6[[#This Row],[Nombre de marca]]="",""," "),D2,IF(N2="",""," "),N2,IF(Tabla6[[#This Row],[Nombre combo]]="",""," "),E2,IF(Tabla6[[#This Row],[caracteristica principal]]="",""," "),G2)</f>
        <v>Moody Sillón  Swan</v>
      </c>
      <c r="G2" s="117"/>
      <c r="H2" s="80" t="s">
        <v>435</v>
      </c>
      <c r="I2" s="2">
        <v>12</v>
      </c>
      <c r="J2" s="2">
        <v>108</v>
      </c>
      <c r="K2" s="2"/>
      <c r="L2" s="2">
        <v>11</v>
      </c>
      <c r="M2" s="2">
        <v>21</v>
      </c>
      <c r="N2" s="81" t="s">
        <v>477</v>
      </c>
      <c r="O2" s="88">
        <v>99</v>
      </c>
      <c r="P2" s="133">
        <v>2999</v>
      </c>
      <c r="Q2" s="130"/>
      <c r="R2" s="95"/>
      <c r="S2" s="88"/>
      <c r="T2" s="95">
        <f ca="1">ROUND(Tabla6[[#This Row],[PVP]]/(1-Tabla6[[#This Row],[Descuento]]),0)</f>
        <v>4346</v>
      </c>
      <c r="U2" s="88">
        <f t="shared" ref="U2:U28" ca="1" si="0">ROUND(RANDBETWEEN(30,50)/100,2)</f>
        <v>0.31</v>
      </c>
      <c r="V2" s="95">
        <v>750</v>
      </c>
      <c r="W2" s="88"/>
      <c r="X2" s="88"/>
      <c r="Y2" s="88"/>
      <c r="Z2" s="2">
        <v>1</v>
      </c>
      <c r="AA2" s="2">
        <v>0</v>
      </c>
      <c r="AB2" s="2" t="str">
        <f t="shared" ref="AB2:AB33" si="1">CONCATENATE(D2," online"," en promocion")</f>
        <v>Sillón  online en promocion</v>
      </c>
      <c r="AC2" s="2" t="str">
        <f>VLOOKUP(IF(K2="",J2,K2),'Base de datos'!F:H,3,0)</f>
        <v>Los mejores Chaise Longue para descansar un poco antes de continuar con tu día a día. Una buena alternativa a los muebles, sillones y sofás que ocupan mucho espacio. Prácticos, duraderos y bonitos con la mejor calidad del mercado.</v>
      </c>
      <c r="AD2" s="94" t="str">
        <f>IFERROR(VLOOKUP(K2,'Base de datos'!F:I,4,0),VLOOKUP(Tabla6[[#This Row],[Cat 2]],'Base de datos'!F:I,4,0))</f>
        <v>Sillón, sofa, muebles online, banqueta online, banqueta en promocion, hogar, casa, decoracion, juego de sala, banqueta barato, muebles baratos, chaise longue, chaise longue en promocion, muebles pequeños, muebles para descansar, muebles modernos, sofás para descansar, muebles para descansar</v>
      </c>
      <c r="AF2" t="str">
        <f ca="1">CONCATENATE("insert into detalle VALUES (NULL,",CHAR(34),A2,CHAR(34),",",B2,",",CHAR(34),C2,CHAR(34),",",CHAR(34),D2,CHAR(34),",",CHAR(34),E2,CHAR(34),",",CHAR(34),F2,CHAR(34),",",CHAR(34),G2,CHAR(34),",",CHAR(34),H2,CHAR(34),",",IF(I2="","0",I2),",",IF(J2="","0",J2),",",IF(K2="","0",K2),",",IF(L2="","0",L2),",",IF(M2="","0",M2),",",CHAR(34),N2,CHAR(34),",",IF(O2="","0",O2),",",IF(P2="","0",P2),",",IF(Q2="","0",Q2),",",CHAR(34),R2,CHAR(34),",",CHAR(34),S2,CHAR(34),",",IF(T2="","0",T2),",",IF(U2="","0",U2),",",IF(V2="","0",V2),",",CHAR(34),W2,CHAR(34),",",IF(X2="","0",X2),",",CHAR(34),Y2,CHAR(34),",",Z2,",",AA2,",",CHAR(34),AB2,CHAR(34),",",CHAR(34),AC2,CHAR(34),",",CHAR(34),AD2,CHAR(34),");")</f>
        <v>insert into detalle VALUES (NULL,"Mody48",1,"Sillón swan","Sillón ","","Moody Sillón  Swan","","Moody",12,108,0,11,21,"Swan",99,2999,0,"","",4346,0.31,750,"",0,"",1,0,"Sillón  online en promocion","Los mejores Chaise Longue para descansar un poco antes de continuar con tu día a día. Una buena alternativa a los muebles, sillones y sofás que ocupan mucho espacio. Prácticos, duraderos y bonitos con la mejor calidad del mercado.","Sillón, sofa, muebles online, banqueta online, banqueta en promocion, hogar, casa, decoracion, juego de sala, banqueta barato, muebles baratos, chaise longue, chaise longue en promocion, muebles pequeños, muebles para descansar, muebles modernos, sofás para descansar, muebles para descansar");</v>
      </c>
    </row>
    <row r="3" spans="1:32" x14ac:dyDescent="0.2">
      <c r="A3" s="1" t="s">
        <v>433</v>
      </c>
      <c r="B3" s="2">
        <v>2</v>
      </c>
      <c r="C3" s="81" t="s">
        <v>439</v>
      </c>
      <c r="D3" s="2" t="s">
        <v>440</v>
      </c>
      <c r="E3" s="6" t="s">
        <v>421</v>
      </c>
      <c r="F3" s="94" t="str">
        <f>CONCATENATE(Tabla6[[#This Row],[Nombre de marca]],IF(Tabla6[[#This Row],[Nombre de marca]]="",""," "),D3,IF(N3="",""," "),N3,IF(Tabla6[[#This Row],[Nombre combo]]="",""," "),E3,IF(Tabla6[[#This Row],[caracteristica principal]]="",""," "),G3)</f>
        <v>Moody Sofa 3 cuerpos Argus Vintage</v>
      </c>
      <c r="G3" s="117"/>
      <c r="H3" s="80" t="s">
        <v>435</v>
      </c>
      <c r="I3" s="2">
        <v>113</v>
      </c>
      <c r="J3" s="2">
        <v>117</v>
      </c>
      <c r="K3" s="2">
        <v>119</v>
      </c>
      <c r="L3" s="144">
        <v>11</v>
      </c>
      <c r="M3" s="144">
        <v>21</v>
      </c>
      <c r="N3" s="81" t="s">
        <v>437</v>
      </c>
      <c r="O3" s="88">
        <v>99</v>
      </c>
      <c r="P3" s="133">
        <v>999</v>
      </c>
      <c r="Q3" s="130"/>
      <c r="R3" s="95"/>
      <c r="S3" s="88"/>
      <c r="T3" s="95">
        <f ca="1">ROUND(Tabla6[[#This Row],[PVP]]/(1-Tabla6[[#This Row],[Descuento]]),0)</f>
        <v>1561</v>
      </c>
      <c r="U3" s="88">
        <f t="shared" ca="1" si="0"/>
        <v>0.36</v>
      </c>
      <c r="V3" s="95">
        <v>750</v>
      </c>
      <c r="W3" s="88"/>
      <c r="X3" s="88"/>
      <c r="Y3" s="88"/>
      <c r="Z3" s="2">
        <v>1</v>
      </c>
      <c r="AA3" s="2">
        <v>0</v>
      </c>
      <c r="AB3" s="2" t="str">
        <f t="shared" si="1"/>
        <v>Sofa 3 cuerpos online en promocion</v>
      </c>
      <c r="AC3" s="2" t="str">
        <f>VLOOKUP(IF(K3="",J3,K3),'Base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3" s="94" t="str">
        <f>IFERROR(VLOOKUP(K3,'Base de datos'!F:I,4,0),VLOOKUP(Tabla6[[#This Row],[Cat 2]],'Base de datos'!F:I,4,0))</f>
        <v>Juego de sala vintage, juego de sala online, juego de sala barato, hogar, casa, decoración, muebles, mueble online, sofa 1 cuerpo, sofa 2 cuerpos, sofa 3 cuerpos, muebles baratos, muebles en promocion, muebles vintage,</v>
      </c>
      <c r="AF3" s="142" t="str">
        <f t="shared" ref="AF3:AF66" ca="1" si="2">CONCATENATE("insert into detalle VALUES (NULL,",CHAR(34),A3,CHAR(34),",",B3,",",CHAR(34),C3,CHAR(34),",",CHAR(34),D3,CHAR(34),",",CHAR(34),E3,CHAR(34),",",CHAR(34),F3,CHAR(34),",",CHAR(34),G3,CHAR(34),",",CHAR(34),H3,CHAR(34),",",IF(I3="","0",I3),",",IF(J3="","0",J3),",",IF(K3="","0",K3),",",IF(L3="","0",L3),",",IF(M3="","0",M3),",",CHAR(34),N3,CHAR(34),",",IF(O3="","0",O3),",",IF(P3="","0",P3),",",IF(Q3="","0",Q3),",",CHAR(34),R3,CHAR(34),",",CHAR(34),S3,CHAR(34),",",IF(T3="","0",T3),",",IF(U3="","0",U3),",",IF(V3="","0",V3),",",CHAR(34),W3,CHAR(34),",",IF(X3="","0",X3),",",CHAR(34),Y3,CHAR(34),",",Z3,",",AA3,",",CHAR(34),AB3,CHAR(34),",",CHAR(34),AC3,CHAR(34),",",CHAR(34),AD3,CHAR(34),");")</f>
        <v>insert into detalle VALUES (NULL,"Mody1",2,"Sofa 3 cuerpos botoneado","Sofa 3 cuerpos","Vintage","Moody Sofa 3 cuerpos Argus Vintage","","Moody",113,117,119,11,21,"Argus",99,999,0,"","",1561,0.36,750,"",0,"",1,0,"Sofa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4" spans="1:32" x14ac:dyDescent="0.2">
      <c r="A4" s="1" t="s">
        <v>438</v>
      </c>
      <c r="B4" s="2">
        <v>3</v>
      </c>
      <c r="C4" s="81" t="s">
        <v>439</v>
      </c>
      <c r="D4" s="2" t="s">
        <v>440</v>
      </c>
      <c r="E4" s="6" t="s">
        <v>421</v>
      </c>
      <c r="F4" s="94" t="str">
        <f>CONCATENATE(Tabla6[[#This Row],[Nombre de marca]],IF(Tabla6[[#This Row],[Nombre de marca]]="",""," "),D4,IF(N4="",""," "),N4,IF(Tabla6[[#This Row],[Nombre combo]]="",""," "),E4,IF(Tabla6[[#This Row],[caracteristica principal]]="",""," "),G4)</f>
        <v>Moody Sofa 3 cuerpos Blen Vintage</v>
      </c>
      <c r="G4" s="117"/>
      <c r="H4" s="80" t="s">
        <v>435</v>
      </c>
      <c r="I4" s="144">
        <v>113</v>
      </c>
      <c r="J4" s="144">
        <v>117</v>
      </c>
      <c r="K4" s="144">
        <v>119</v>
      </c>
      <c r="L4" s="144">
        <v>11</v>
      </c>
      <c r="M4" s="144">
        <v>21</v>
      </c>
      <c r="N4" s="81" t="s">
        <v>997</v>
      </c>
      <c r="O4" s="88">
        <v>99</v>
      </c>
      <c r="P4" s="133">
        <v>1199</v>
      </c>
      <c r="Q4" s="130"/>
      <c r="R4" s="95"/>
      <c r="S4" s="88"/>
      <c r="T4" s="95">
        <f ca="1">ROUND(Tabla6[[#This Row],[PVP]]/(1-Tabla6[[#This Row],[Descuento]]),0)</f>
        <v>2351</v>
      </c>
      <c r="U4" s="88">
        <f t="shared" ca="1" si="0"/>
        <v>0.49</v>
      </c>
      <c r="V4" s="95">
        <v>800</v>
      </c>
      <c r="W4" s="88"/>
      <c r="X4" s="88"/>
      <c r="Y4" s="88"/>
      <c r="Z4" s="2">
        <v>1</v>
      </c>
      <c r="AA4" s="2">
        <v>0</v>
      </c>
      <c r="AB4" s="2" t="str">
        <f t="shared" si="1"/>
        <v>Sofa 3 cuerpos online en promocion</v>
      </c>
      <c r="AC4" s="2" t="str">
        <f>VLOOKUP(IF(K4="",J4,K4),'Base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4" s="94" t="str">
        <f>IFERROR(VLOOKUP(K4,'Base de datos'!F:I,4,0),VLOOKUP(Tabla6[[#This Row],[Cat 2]],'Base de datos'!F:I,4,0))</f>
        <v>Juego de sala vintage, juego de sala online, juego de sala barato, hogar, casa, decoración, muebles, mueble online, sofa 1 cuerpo, sofa 2 cuerpos, sofa 3 cuerpos, muebles baratos, muebles en promocion, muebles vintage,</v>
      </c>
      <c r="AF4" s="142" t="str">
        <f t="shared" ca="1" si="2"/>
        <v>insert into detalle VALUES (NULL,"Mody2",3,"Sofa 3 cuerpos botoneado","Sofa 3 cuerpos","Vintage","Moody Sofa 3 cuerpos Blen Vintage","","Moody",113,117,119,11,21,"Blen",99,1199,0,"","",2351,0.49,800,"",0,"",1,0,"Sofa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5" spans="1:32" x14ac:dyDescent="0.2">
      <c r="A5" s="1" t="s">
        <v>441</v>
      </c>
      <c r="B5" s="2">
        <v>4</v>
      </c>
      <c r="C5" s="81" t="s">
        <v>442</v>
      </c>
      <c r="D5" s="2" t="s">
        <v>436</v>
      </c>
      <c r="E5" s="6" t="s">
        <v>421</v>
      </c>
      <c r="F5" s="94" t="str">
        <f>CONCATENATE(Tabla6[[#This Row],[Nombre de marca]],IF(Tabla6[[#This Row],[Nombre de marca]]="",""," "),D5,IF(N5="",""," "),N5,IF(Tabla6[[#This Row],[Nombre combo]]="",""," "),E5,IF(Tabla6[[#This Row],[caracteristica principal]]="",""," "),G5)</f>
        <v>Moody Sofa 2 cuerpos Louis Vintage</v>
      </c>
      <c r="G5" s="117"/>
      <c r="H5" s="80" t="s">
        <v>435</v>
      </c>
      <c r="I5" s="144">
        <v>113</v>
      </c>
      <c r="J5" s="144">
        <v>117</v>
      </c>
      <c r="K5" s="144">
        <v>119</v>
      </c>
      <c r="L5" s="144">
        <v>11</v>
      </c>
      <c r="M5" s="144">
        <v>21</v>
      </c>
      <c r="N5" s="81" t="s">
        <v>445</v>
      </c>
      <c r="O5" s="88">
        <v>99</v>
      </c>
      <c r="P5" s="133">
        <v>849</v>
      </c>
      <c r="Q5" s="130"/>
      <c r="R5" s="95"/>
      <c r="S5" s="88"/>
      <c r="T5" s="95">
        <f ca="1">ROUND(Tabla6[[#This Row],[PVP]]/(1-Tabla6[[#This Row],[Descuento]]),0)</f>
        <v>1633</v>
      </c>
      <c r="U5" s="88">
        <f t="shared" ca="1" si="0"/>
        <v>0.48</v>
      </c>
      <c r="V5" s="95">
        <v>550</v>
      </c>
      <c r="W5" s="88"/>
      <c r="X5" s="88"/>
      <c r="Y5" s="88"/>
      <c r="Z5" s="2">
        <v>1</v>
      </c>
      <c r="AA5" s="2">
        <v>0</v>
      </c>
      <c r="AB5" s="2" t="str">
        <f t="shared" si="1"/>
        <v>Sofa 2 cuerpos online en promocion</v>
      </c>
      <c r="AC5" s="2" t="str">
        <f>VLOOKUP(IF(K5="",J5,K5),'Base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5" s="94" t="str">
        <f>IFERROR(VLOOKUP(K5,'Base de datos'!F:I,4,0),VLOOKUP(Tabla6[[#This Row],[Cat 2]],'Base de datos'!F:I,4,0))</f>
        <v>Juego de sala vintage, juego de sala online, juego de sala barato, hogar, casa, decoración, muebles, mueble online, sofa 1 cuerpo, sofa 2 cuerpos, sofa 3 cuerpos, muebles baratos, muebles en promocion, muebles vintage,</v>
      </c>
      <c r="AF5" s="142" t="str">
        <f t="shared" ca="1" si="2"/>
        <v>insert into detalle VALUES (NULL,"Mody3",4,"Sofa 2 cuerpos louis","Sofa 2 cuerpos","Vintage","Moody Sofa 2 cuerpos Louis Vintage","","Moody",113,117,119,11,21,"Louis",99,849,0,"","",1633,0.48,550,"",0,"",1,0,"Sofa 2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6" spans="1:32" x14ac:dyDescent="0.2">
      <c r="A6" s="1" t="s">
        <v>443</v>
      </c>
      <c r="B6" s="2">
        <v>5</v>
      </c>
      <c r="C6" s="81" t="s">
        <v>444</v>
      </c>
      <c r="D6" s="2" t="s">
        <v>440</v>
      </c>
      <c r="E6" s="6" t="s">
        <v>421</v>
      </c>
      <c r="F6" s="94" t="str">
        <f>CONCATENATE(Tabla6[[#This Row],[Nombre de marca]],IF(Tabla6[[#This Row],[Nombre de marca]]="",""," "),D6,IF(N6="",""," "),N6,IF(Tabla6[[#This Row],[Nombre combo]]="",""," "),E6,IF(Tabla6[[#This Row],[caracteristica principal]]="",""," "),G6)</f>
        <v>Moody Sofa 3 cuerpos Louis Vintage</v>
      </c>
      <c r="G6" s="117"/>
      <c r="H6" s="80" t="s">
        <v>435</v>
      </c>
      <c r="I6" s="144">
        <v>113</v>
      </c>
      <c r="J6" s="144">
        <v>117</v>
      </c>
      <c r="K6" s="144">
        <v>119</v>
      </c>
      <c r="L6" s="144">
        <v>11</v>
      </c>
      <c r="M6" s="144">
        <v>21</v>
      </c>
      <c r="N6" s="81" t="s">
        <v>445</v>
      </c>
      <c r="O6" s="88">
        <v>99</v>
      </c>
      <c r="P6" s="133">
        <v>1149</v>
      </c>
      <c r="Q6" s="130"/>
      <c r="R6" s="95"/>
      <c r="S6" s="88"/>
      <c r="T6" s="95">
        <f ca="1">ROUND(Tabla6[[#This Row],[PVP]]/(1-Tabla6[[#This Row],[Descuento]]),0)</f>
        <v>1641</v>
      </c>
      <c r="U6" s="88">
        <f t="shared" ca="1" si="0"/>
        <v>0.3</v>
      </c>
      <c r="V6" s="95">
        <v>800</v>
      </c>
      <c r="W6" s="88"/>
      <c r="X6" s="88"/>
      <c r="Y6" s="88"/>
      <c r="Z6" s="2">
        <v>1</v>
      </c>
      <c r="AA6" s="2">
        <v>0</v>
      </c>
      <c r="AB6" s="2" t="str">
        <f t="shared" si="1"/>
        <v>Sofa 3 cuerpos online en promocion</v>
      </c>
      <c r="AC6" s="2" t="str">
        <f>VLOOKUP(IF(K6="",J6,K6),'Base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6" s="94" t="str">
        <f>IFERROR(VLOOKUP(K6,'Base de datos'!F:I,4,0),VLOOKUP(Tabla6[[#This Row],[Cat 2]],'Base de datos'!F:I,4,0))</f>
        <v>Juego de sala vintage, juego de sala online, juego de sala barato, hogar, casa, decoración, muebles, mueble online, sofa 1 cuerpo, sofa 2 cuerpos, sofa 3 cuerpos, muebles baratos, muebles en promocion, muebles vintage,</v>
      </c>
      <c r="AF6" s="142" t="str">
        <f t="shared" ca="1" si="2"/>
        <v>insert into detalle VALUES (NULL,"Mody4",5,"Sofa 3 cuerpos louis","Sofa 3 cuerpos","Vintage","Moody Sofa 3 cuerpos Louis Vintage","","Moody",113,117,119,11,21,"Louis",99,1149,0,"","",1641,0.3,800,"",0,"",1,0,"Sofa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7" spans="1:32" x14ac:dyDescent="0.2">
      <c r="A7" s="1" t="s">
        <v>447</v>
      </c>
      <c r="B7" s="2">
        <v>6</v>
      </c>
      <c r="C7" s="81" t="s">
        <v>451</v>
      </c>
      <c r="D7" s="2" t="s">
        <v>455</v>
      </c>
      <c r="E7" s="6" t="s">
        <v>421</v>
      </c>
      <c r="F7" s="94" t="str">
        <f>CONCATENATE(Tabla6[[#This Row],[Nombre de marca]],IF(Tabla6[[#This Row],[Nombre de marca]]="",""," "),D7,IF(N7="",""," "),N7,IF(Tabla6[[#This Row],[Nombre combo]]="",""," "),E7,IF(Tabla6[[#This Row],[caracteristica principal]]="",""," "),G7)</f>
        <v>Moody Sofa 3 cuerpos  Martin Vintage</v>
      </c>
      <c r="G7" s="117"/>
      <c r="H7" s="80" t="s">
        <v>435</v>
      </c>
      <c r="I7" s="144">
        <v>113</v>
      </c>
      <c r="J7" s="144">
        <v>117</v>
      </c>
      <c r="K7" s="144">
        <v>119</v>
      </c>
      <c r="L7" s="144">
        <v>11</v>
      </c>
      <c r="M7" s="144">
        <v>21</v>
      </c>
      <c r="N7" s="81" t="s">
        <v>456</v>
      </c>
      <c r="O7" s="88">
        <v>99</v>
      </c>
      <c r="P7" s="133">
        <v>999</v>
      </c>
      <c r="Q7" s="130"/>
      <c r="R7" s="95"/>
      <c r="S7" s="88"/>
      <c r="T7" s="95">
        <f ca="1">ROUND(Tabla6[[#This Row],[PVP]]/(1-Tabla6[[#This Row],[Descuento]]),0)</f>
        <v>1491</v>
      </c>
      <c r="U7" s="88">
        <f t="shared" ca="1" si="0"/>
        <v>0.33</v>
      </c>
      <c r="V7" s="95">
        <v>750</v>
      </c>
      <c r="W7" s="88"/>
      <c r="X7" s="88"/>
      <c r="Y7" s="88"/>
      <c r="Z7" s="2">
        <v>1</v>
      </c>
      <c r="AA7" s="2">
        <v>0</v>
      </c>
      <c r="AB7" s="2" t="str">
        <f t="shared" si="1"/>
        <v>Sofa 3 cuerpos  online en promocion</v>
      </c>
      <c r="AC7" s="2" t="str">
        <f>VLOOKUP(IF(K7="",J7,K7),'Base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7" s="94" t="str">
        <f>IFERROR(VLOOKUP(K7,'Base de datos'!F:I,4,0),VLOOKUP(Tabla6[[#This Row],[Cat 2]],'Base de datos'!F:I,4,0))</f>
        <v>Juego de sala vintage, juego de sala online, juego de sala barato, hogar, casa, decoración, muebles, mueble online, sofa 1 cuerpo, sofa 2 cuerpos, sofa 3 cuerpos, muebles baratos, muebles en promocion, muebles vintage,</v>
      </c>
      <c r="AF7" s="142" t="str">
        <f t="shared" ca="1" si="2"/>
        <v>insert into detalle VALUES (NULL,"Mody5",6,"Sofa 3 cuerpos Martin","Sofa 3 cuerpos ","Vintage","Moody Sofa 3 cuerpos  Martin Vintage","","Moody",113,117,119,11,21,"Martin",99,999,0,"","",1491,0.33,750,"",0,"",1,0,"Sofa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8" spans="1:32" x14ac:dyDescent="0.2">
      <c r="A8" s="1" t="s">
        <v>448</v>
      </c>
      <c r="B8" s="2">
        <v>7</v>
      </c>
      <c r="C8" s="81" t="s">
        <v>452</v>
      </c>
      <c r="D8" s="2" t="s">
        <v>455</v>
      </c>
      <c r="E8" s="6" t="s">
        <v>421</v>
      </c>
      <c r="F8" s="94" t="str">
        <f>CONCATENATE(Tabla6[[#This Row],[Nombre de marca]],IF(Tabla6[[#This Row],[Nombre de marca]]="",""," "),D8,IF(N8="",""," "),N8,IF(Tabla6[[#This Row],[Nombre combo]]="",""," "),E8,IF(Tabla6[[#This Row],[caracteristica principal]]="",""," "),G8)</f>
        <v>Moody Sofa 3 cuerpos  Kali Vintage</v>
      </c>
      <c r="G8" s="117"/>
      <c r="H8" s="80" t="s">
        <v>435</v>
      </c>
      <c r="I8" s="144">
        <v>113</v>
      </c>
      <c r="J8" s="144">
        <v>117</v>
      </c>
      <c r="K8" s="144">
        <v>119</v>
      </c>
      <c r="L8" s="144">
        <v>11</v>
      </c>
      <c r="M8" s="144">
        <v>21</v>
      </c>
      <c r="N8" s="81" t="s">
        <v>457</v>
      </c>
      <c r="O8" s="88">
        <v>99</v>
      </c>
      <c r="P8" s="133">
        <v>1499</v>
      </c>
      <c r="Q8" s="130"/>
      <c r="R8" s="88"/>
      <c r="S8" s="88"/>
      <c r="T8" s="95">
        <f ca="1">ROUND(Tabla6[[#This Row],[PVP]]/(1-Tabla6[[#This Row],[Descuento]]),0)</f>
        <v>2725</v>
      </c>
      <c r="U8" s="88">
        <f t="shared" ca="1" si="0"/>
        <v>0.45</v>
      </c>
      <c r="V8" s="95">
        <v>950</v>
      </c>
      <c r="W8" s="88"/>
      <c r="X8" s="88"/>
      <c r="Y8" s="88"/>
      <c r="Z8" s="2">
        <v>1</v>
      </c>
      <c r="AA8" s="2">
        <v>0</v>
      </c>
      <c r="AB8" s="2" t="str">
        <f t="shared" si="1"/>
        <v>Sofa 3 cuerpos  online en promocion</v>
      </c>
      <c r="AC8" s="2" t="str">
        <f>VLOOKUP(IF(K8="",J8,K8),'Base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8" s="94" t="str">
        <f>IFERROR(VLOOKUP(K8,'Base de datos'!F:I,4,0),VLOOKUP(Tabla6[[#This Row],[Cat 2]],'Base de datos'!F:I,4,0))</f>
        <v>Juego de sala vintage, juego de sala online, juego de sala barato, hogar, casa, decoración, muebles, mueble online, sofa 1 cuerpo, sofa 2 cuerpos, sofa 3 cuerpos, muebles baratos, muebles en promocion, muebles vintage,</v>
      </c>
      <c r="AF8" s="142" t="str">
        <f t="shared" ca="1" si="2"/>
        <v>insert into detalle VALUES (NULL,"Mody6",7,"Sofa 3 cuerpos Kali","Sofa 3 cuerpos ","Vintage","Moody Sofa 3 cuerpos  Kali Vintage","","Moody",113,117,119,11,21,"Kali",99,1499,0,"","",2725,0.45,950,"",0,"",1,0,"Sofa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9" spans="1:32" x14ac:dyDescent="0.2">
      <c r="A9" s="1" t="s">
        <v>449</v>
      </c>
      <c r="B9" s="2">
        <v>8</v>
      </c>
      <c r="C9" s="81" t="s">
        <v>931</v>
      </c>
      <c r="D9" s="2" t="s">
        <v>440</v>
      </c>
      <c r="E9" s="6" t="s">
        <v>421</v>
      </c>
      <c r="F9" s="94" t="str">
        <f>CONCATENATE(Tabla6[[#This Row],[Nombre de marca]],IF(Tabla6[[#This Row],[Nombre de marca]]="",""," "),D9,IF(N9="",""," "),N9,IF(Tabla6[[#This Row],[Nombre combo]]="",""," "),E9,IF(Tabla6[[#This Row],[caracteristica principal]]="",""," "),G9)</f>
        <v>Moody Sofa 3 cuerpos Bali Vintage</v>
      </c>
      <c r="G9" s="117"/>
      <c r="H9" s="80" t="s">
        <v>435</v>
      </c>
      <c r="I9" s="144">
        <v>113</v>
      </c>
      <c r="J9" s="144">
        <v>117</v>
      </c>
      <c r="K9" s="144">
        <v>119</v>
      </c>
      <c r="L9" s="144">
        <v>11</v>
      </c>
      <c r="M9" s="144">
        <v>21</v>
      </c>
      <c r="N9" s="81" t="s">
        <v>458</v>
      </c>
      <c r="O9" s="88">
        <v>99</v>
      </c>
      <c r="P9" s="133">
        <v>1099</v>
      </c>
      <c r="Q9" s="130"/>
      <c r="R9" s="95"/>
      <c r="S9" s="88"/>
      <c r="T9" s="95">
        <f ca="1">ROUND(Tabla6[[#This Row],[PVP]]/(1-Tabla6[[#This Row],[Descuento]]),0)</f>
        <v>2198</v>
      </c>
      <c r="U9" s="88">
        <f t="shared" ca="1" si="0"/>
        <v>0.5</v>
      </c>
      <c r="V9" s="95">
        <v>800</v>
      </c>
      <c r="W9" s="88"/>
      <c r="X9" s="88"/>
      <c r="Y9" s="88"/>
      <c r="Z9" s="2">
        <v>1</v>
      </c>
      <c r="AA9" s="2">
        <v>0</v>
      </c>
      <c r="AB9" s="2" t="str">
        <f t="shared" si="1"/>
        <v>Sofa 3 cuerpos online en promocion</v>
      </c>
      <c r="AC9" s="2" t="str">
        <f>VLOOKUP(IF(K9="",J9,K9),'Base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9" s="94" t="str">
        <f>IFERROR(VLOOKUP(K9,'Base de datos'!F:I,4,0),VLOOKUP(Tabla6[[#This Row],[Cat 2]],'Base de datos'!F:I,4,0))</f>
        <v>Juego de sala vintage, juego de sala online, juego de sala barato, hogar, casa, decoración, muebles, mueble online, sofa 1 cuerpo, sofa 2 cuerpos, sofa 3 cuerpos, muebles baratos, muebles en promocion, muebles vintage,</v>
      </c>
      <c r="AF9" s="142" t="str">
        <f t="shared" ca="1" si="2"/>
        <v>insert into detalle VALUES (NULL,"Mody7",8,"Sofa 3 cuerpos Bali","Sofa 3 cuerpos","Vintage","Moody Sofa 3 cuerpos Bali Vintage","","Moody",113,117,119,11,21,"Bali",99,1099,0,"","",2198,0.5,800,"",0,"",1,0,"Sofa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10" spans="1:32" x14ac:dyDescent="0.2">
      <c r="A10" s="1" t="s">
        <v>450</v>
      </c>
      <c r="B10" s="2">
        <v>9</v>
      </c>
      <c r="C10" s="81" t="s">
        <v>454</v>
      </c>
      <c r="D10" s="2" t="s">
        <v>462</v>
      </c>
      <c r="E10" s="6" t="s">
        <v>421</v>
      </c>
      <c r="F10" s="94" t="str">
        <f>CONCATENATE(Tabla6[[#This Row],[Nombre de marca]],IF(Tabla6[[#This Row],[Nombre de marca]]="",""," "),D10,IF(N10="",""," "),N10,IF(Tabla6[[#This Row],[Nombre combo]]="",""," "),E10,IF(Tabla6[[#This Row],[caracteristica principal]]="",""," "),G10)</f>
        <v>Moody Sillón Angel Vintage</v>
      </c>
      <c r="G10" s="117"/>
      <c r="H10" s="80" t="s">
        <v>435</v>
      </c>
      <c r="I10" s="2">
        <v>113</v>
      </c>
      <c r="J10" s="2">
        <v>117</v>
      </c>
      <c r="K10" s="2">
        <v>120</v>
      </c>
      <c r="L10" s="144">
        <v>11</v>
      </c>
      <c r="M10" s="144">
        <v>21</v>
      </c>
      <c r="N10" s="81" t="s">
        <v>459</v>
      </c>
      <c r="O10" s="88">
        <v>99</v>
      </c>
      <c r="P10" s="133">
        <v>849</v>
      </c>
      <c r="Q10" s="130"/>
      <c r="R10" s="88"/>
      <c r="S10" s="88"/>
      <c r="T10" s="95">
        <f ca="1">ROUND(Tabla6[[#This Row],[PVP]]/(1-Tabla6[[#This Row],[Descuento]]),0)</f>
        <v>1516</v>
      </c>
      <c r="U10" s="88">
        <f t="shared" ca="1" si="0"/>
        <v>0.44</v>
      </c>
      <c r="V10" s="95">
        <v>600</v>
      </c>
      <c r="W10" s="88"/>
      <c r="X10" s="88"/>
      <c r="Y10" s="88"/>
      <c r="Z10" s="2">
        <v>1</v>
      </c>
      <c r="AA10" s="2">
        <v>0</v>
      </c>
      <c r="AB10" s="2" t="str">
        <f t="shared" si="1"/>
        <v>Sillón online en promocion</v>
      </c>
      <c r="AC10" s="2" t="str">
        <f>VLOOKUP(IF(K10="",J10,K10),'Base de datos'!F:H,3,0)</f>
        <v>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v>
      </c>
      <c r="AD10" s="94" t="str">
        <f>IFERROR(VLOOKUP(K10,'Base de datos'!F:I,4,0),VLOOKUP(Tabla6[[#This Row],[Cat 2]],'Base de datos'!F:I,4,0))</f>
        <v>Sillón, sofa, muebles online, banqueta online, banqueta en promocion, hogar, casa, decoracion, juego de sala, banqueta barato, muebles baratos, sillones vintage, butaca vintage</v>
      </c>
      <c r="AF10" s="142" t="str">
        <f t="shared" ca="1" si="2"/>
        <v>insert into detalle VALUES (NULL,"Mody8",9,"Sillón angel botoneado","Sillón","Vintage","Moody Sillón Angel Vintage","","Moody",113,117,120,11,21,"Angel",99,849,0,"","",1516,0.44,600,"",0,"",1,0,"Sillón online en promocion","Los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categoría","Sillón, sofa, muebles online, banqueta online, banqueta en promocion, hogar, casa, decoracion, juego de sala, banqueta barato, muebles baratos, sillones vintage, butaca vintage");</v>
      </c>
    </row>
    <row r="11" spans="1:32" x14ac:dyDescent="0.2">
      <c r="A11" s="1" t="s">
        <v>460</v>
      </c>
      <c r="B11" s="2">
        <v>10</v>
      </c>
      <c r="C11" s="81" t="s">
        <v>461</v>
      </c>
      <c r="D11" s="2" t="s">
        <v>462</v>
      </c>
      <c r="E11" s="6" t="s">
        <v>421</v>
      </c>
      <c r="F11" s="94" t="str">
        <f>CONCATENATE(Tabla6[[#This Row],[Nombre de marca]],IF(Tabla6[[#This Row],[Nombre de marca]]="",""," "),D11,IF(N11="",""," "),N11,IF(Tabla6[[#This Row],[Nombre combo]]="",""," "),E11,IF(Tabla6[[#This Row],[caracteristica principal]]="",""," "),G11)</f>
        <v>Moody Sillón Mili Vintage</v>
      </c>
      <c r="G11" s="117"/>
      <c r="H11" s="80" t="s">
        <v>435</v>
      </c>
      <c r="I11" s="144">
        <v>113</v>
      </c>
      <c r="J11" s="144">
        <v>117</v>
      </c>
      <c r="K11" s="144">
        <v>120</v>
      </c>
      <c r="L11" s="144">
        <v>11</v>
      </c>
      <c r="M11" s="144">
        <v>21</v>
      </c>
      <c r="N11" s="81" t="s">
        <v>467</v>
      </c>
      <c r="O11" s="88">
        <v>99</v>
      </c>
      <c r="P11" s="133">
        <v>1099</v>
      </c>
      <c r="Q11" s="130"/>
      <c r="R11" s="95"/>
      <c r="S11" s="88"/>
      <c r="T11" s="95">
        <f ca="1">ROUND(Tabla6[[#This Row],[PVP]]/(1-Tabla6[[#This Row],[Descuento]]),0)</f>
        <v>2074</v>
      </c>
      <c r="U11" s="88">
        <f t="shared" ca="1" si="0"/>
        <v>0.47</v>
      </c>
      <c r="V11" s="95">
        <v>400</v>
      </c>
      <c r="W11" s="88"/>
      <c r="X11" s="88"/>
      <c r="Y11" s="88"/>
      <c r="Z11" s="2">
        <v>1</v>
      </c>
      <c r="AA11" s="2">
        <v>0</v>
      </c>
      <c r="AB11" s="2" t="str">
        <f t="shared" si="1"/>
        <v>Sillón online en promocion</v>
      </c>
      <c r="AC11" s="2" t="str">
        <f>VLOOKUP(IF(K11="",J11,K11),'Base de datos'!F:H,3,0)</f>
        <v>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v>
      </c>
      <c r="AD11" s="94" t="str">
        <f>IFERROR(VLOOKUP(K11,'Base de datos'!F:I,4,0),VLOOKUP(Tabla6[[#This Row],[Cat 2]],'Base de datos'!F:I,4,0))</f>
        <v>Sillón, sofa, muebles online, banqueta online, banqueta en promocion, hogar, casa, decoracion, juego de sala, banqueta barato, muebles baratos, sillones vintage, butaca vintage</v>
      </c>
      <c r="AF11" s="142" t="str">
        <f t="shared" ca="1" si="2"/>
        <v>insert into detalle VALUES (NULL,"Mody12",10,"Sillón mili capitoneado","Sillón","Vintage","Moody Sillón Mili Vintage","","Moody",113,117,120,11,21,"Mili",99,1099,0,"","",2074,0.47,400,"",0,"",1,0,"Sillón online en promocion","Los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categoría","Sillón, sofa, muebles online, banqueta online, banqueta en promocion, hogar, casa, decoracion, juego de sala, banqueta barato, muebles baratos, sillones vintage, butaca vintage");</v>
      </c>
    </row>
    <row r="12" spans="1:32" x14ac:dyDescent="0.2">
      <c r="A12" s="1" t="s">
        <v>463</v>
      </c>
      <c r="B12" s="2">
        <v>11</v>
      </c>
      <c r="C12" s="81" t="s">
        <v>464</v>
      </c>
      <c r="D12" s="2" t="s">
        <v>462</v>
      </c>
      <c r="E12" s="6" t="s">
        <v>421</v>
      </c>
      <c r="F12" s="94" t="str">
        <f>CONCATENATE(Tabla6[[#This Row],[Nombre de marca]],IF(Tabla6[[#This Row],[Nombre de marca]]="",""," "),D12,IF(N12="",""," "),N12,IF(Tabla6[[#This Row],[Nombre combo]]="",""," "),E12,IF(Tabla6[[#This Row],[caracteristica principal]]="",""," "),G12)</f>
        <v>Moody Sillón Brau Vintage</v>
      </c>
      <c r="G12" s="117"/>
      <c r="H12" s="80" t="s">
        <v>435</v>
      </c>
      <c r="I12" s="144">
        <v>113</v>
      </c>
      <c r="J12" s="144">
        <v>117</v>
      </c>
      <c r="K12" s="144">
        <v>120</v>
      </c>
      <c r="L12" s="144">
        <v>11</v>
      </c>
      <c r="M12" s="144">
        <v>21</v>
      </c>
      <c r="N12" s="81" t="s">
        <v>468</v>
      </c>
      <c r="O12" s="88">
        <v>99</v>
      </c>
      <c r="P12" s="133">
        <v>1299</v>
      </c>
      <c r="Q12" s="130"/>
      <c r="R12" s="88"/>
      <c r="S12" s="88"/>
      <c r="T12" s="95">
        <f ca="1">ROUND(Tabla6[[#This Row],[PVP]]/(1-Tabla6[[#This Row],[Descuento]]),0)</f>
        <v>2547</v>
      </c>
      <c r="U12" s="88">
        <f t="shared" ca="1" si="0"/>
        <v>0.49</v>
      </c>
      <c r="V12" s="95">
        <v>500</v>
      </c>
      <c r="W12" s="88"/>
      <c r="X12" s="88"/>
      <c r="Y12" s="88"/>
      <c r="Z12" s="2">
        <v>1</v>
      </c>
      <c r="AA12" s="2">
        <v>0</v>
      </c>
      <c r="AB12" s="2" t="str">
        <f t="shared" si="1"/>
        <v>Sillón online en promocion</v>
      </c>
      <c r="AC12" s="2" t="str">
        <f>VLOOKUP(IF(K12="",J12,K12),'Base de datos'!F:H,3,0)</f>
        <v>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v>
      </c>
      <c r="AD12" s="94" t="str">
        <f>IFERROR(VLOOKUP(K12,'Base de datos'!F:I,4,0),VLOOKUP(Tabla6[[#This Row],[Cat 2]],'Base de datos'!F:I,4,0))</f>
        <v>Sillón, sofa, muebles online, banqueta online, banqueta en promocion, hogar, casa, decoracion, juego de sala, banqueta barato, muebles baratos, sillones vintage, butaca vintage</v>
      </c>
      <c r="AF12" s="142" t="str">
        <f t="shared" ca="1" si="2"/>
        <v>insert into detalle VALUES (NULL,"Mody13",11,"Sillón Brau capitoneado","Sillón","Vintage","Moody Sillón Brau Vintage","","Moody",113,117,120,11,21,"Brau",99,1299,0,"","",2547,0.49,500,"",0,"",1,0,"Sillón online en promocion","Los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categoría","Sillón, sofa, muebles online, banqueta online, banqueta en promocion, hogar, casa, decoracion, juego de sala, banqueta barato, muebles baratos, sillones vintage, butaca vintage");</v>
      </c>
    </row>
    <row r="13" spans="1:32" x14ac:dyDescent="0.2">
      <c r="A13" s="1" t="s">
        <v>465</v>
      </c>
      <c r="B13" s="2">
        <v>12</v>
      </c>
      <c r="C13" s="81" t="s">
        <v>466</v>
      </c>
      <c r="D13" s="2" t="s">
        <v>462</v>
      </c>
      <c r="E13" s="6" t="s">
        <v>421</v>
      </c>
      <c r="F13" s="94" t="str">
        <f>CONCATENATE(Tabla6[[#This Row],[Nombre de marca]],IF(Tabla6[[#This Row],[Nombre de marca]]="",""," "),D13,IF(N13="",""," "),N13,IF(Tabla6[[#This Row],[Nombre combo]]="",""," "),E13,IF(Tabla6[[#This Row],[caracteristica principal]]="",""," "),G13)</f>
        <v>Moody Sillón Velarde Vintage</v>
      </c>
      <c r="G13" s="117"/>
      <c r="H13" s="80" t="s">
        <v>435</v>
      </c>
      <c r="I13" s="144">
        <v>113</v>
      </c>
      <c r="J13" s="144">
        <v>117</v>
      </c>
      <c r="K13" s="144">
        <v>120</v>
      </c>
      <c r="L13" s="144">
        <v>11</v>
      </c>
      <c r="M13" s="144">
        <v>21</v>
      </c>
      <c r="N13" s="81" t="s">
        <v>469</v>
      </c>
      <c r="O13" s="88">
        <v>99</v>
      </c>
      <c r="P13" s="133">
        <v>799</v>
      </c>
      <c r="Q13" s="130"/>
      <c r="R13" s="95"/>
      <c r="S13" s="88"/>
      <c r="T13" s="95">
        <f ca="1">ROUND(Tabla6[[#This Row],[PVP]]/(1-Tabla6[[#This Row],[Descuento]]),0)</f>
        <v>1332</v>
      </c>
      <c r="U13" s="88">
        <f t="shared" ca="1" si="0"/>
        <v>0.4</v>
      </c>
      <c r="V13" s="95">
        <v>400</v>
      </c>
      <c r="W13" s="88"/>
      <c r="X13" s="88"/>
      <c r="Y13" s="88"/>
      <c r="Z13" s="2">
        <v>1</v>
      </c>
      <c r="AA13" s="2">
        <v>0</v>
      </c>
      <c r="AB13" s="2" t="str">
        <f t="shared" si="1"/>
        <v>Sillón online en promocion</v>
      </c>
      <c r="AC13" s="2" t="str">
        <f>VLOOKUP(IF(K13="",J13,K13),'Base de datos'!F:H,3,0)</f>
        <v>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v>
      </c>
      <c r="AD13" s="94" t="str">
        <f>IFERROR(VLOOKUP(K13,'Base de datos'!F:I,4,0),VLOOKUP(Tabla6[[#This Row],[Cat 2]],'Base de datos'!F:I,4,0))</f>
        <v>Sillón, sofa, muebles online, banqueta online, banqueta en promocion, hogar, casa, decoracion, juego de sala, banqueta barato, muebles baratos, sillones vintage, butaca vintage</v>
      </c>
      <c r="AF13" s="142" t="str">
        <f t="shared" ca="1" si="2"/>
        <v>insert into detalle VALUES (NULL,"Mody14",12,"Sillón Velarde ","Sillón","Vintage","Moody Sillón Velarde Vintage","","Moody",113,117,120,11,21,"Velarde",99,799,0,"","",1332,0.4,400,"",0,"",1,0,"Sillón online en promocion","Los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categoría","Sillón, sofa, muebles online, banqueta online, banqueta en promocion, hogar, casa, decoracion, juego de sala, banqueta barato, muebles baratos, sillones vintage, butaca vintage");</v>
      </c>
    </row>
    <row r="14" spans="1:32" x14ac:dyDescent="0.2">
      <c r="A14" s="1" t="s">
        <v>470</v>
      </c>
      <c r="B14" s="2">
        <v>13</v>
      </c>
      <c r="C14" s="81" t="s">
        <v>471</v>
      </c>
      <c r="D14" s="2" t="s">
        <v>462</v>
      </c>
      <c r="E14" s="6" t="s">
        <v>421</v>
      </c>
      <c r="F14" s="94" t="str">
        <f>CONCATENATE(Tabla6[[#This Row],[Nombre de marca]],IF(Tabla6[[#This Row],[Nombre de marca]]="",""," "),D14,IF(N14="",""," "),N14,IF(Tabla6[[#This Row],[Nombre combo]]="",""," "),E14,IF(Tabla6[[#This Row],[caracteristica principal]]="",""," "),G14)</f>
        <v>Moody Sillón Leaf Vintage</v>
      </c>
      <c r="G14" s="117"/>
      <c r="H14" s="80" t="s">
        <v>435</v>
      </c>
      <c r="I14" s="144">
        <v>113</v>
      </c>
      <c r="J14" s="144">
        <v>117</v>
      </c>
      <c r="K14" s="144">
        <v>120</v>
      </c>
      <c r="L14" s="144">
        <v>11</v>
      </c>
      <c r="M14" s="144">
        <v>21</v>
      </c>
      <c r="N14" s="81" t="s">
        <v>478</v>
      </c>
      <c r="O14" s="88">
        <v>99</v>
      </c>
      <c r="P14" s="133">
        <v>899</v>
      </c>
      <c r="Q14" s="130"/>
      <c r="R14" s="88"/>
      <c r="S14" s="88"/>
      <c r="T14" s="95">
        <f ca="1">ROUND(Tabla6[[#This Row],[PVP]]/(1-Tabla6[[#This Row],[Descuento]]),0)</f>
        <v>1605</v>
      </c>
      <c r="U14" s="88">
        <f t="shared" ca="1" si="0"/>
        <v>0.44</v>
      </c>
      <c r="V14" s="95">
        <v>350</v>
      </c>
      <c r="W14" s="88"/>
      <c r="X14" s="88"/>
      <c r="Y14" s="88"/>
      <c r="Z14" s="2">
        <v>1</v>
      </c>
      <c r="AA14" s="2">
        <v>0</v>
      </c>
      <c r="AB14" s="2" t="str">
        <f t="shared" si="1"/>
        <v>Sillón online en promocion</v>
      </c>
      <c r="AC14" s="2" t="str">
        <f>VLOOKUP(IF(K14="",J14,K14),'Base de datos'!F:H,3,0)</f>
        <v>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v>
      </c>
      <c r="AD14" s="94" t="str">
        <f>IFERROR(VLOOKUP(K14,'Base de datos'!F:I,4,0),VLOOKUP(Tabla6[[#This Row],[Cat 2]],'Base de datos'!F:I,4,0))</f>
        <v>Sillón, sofa, muebles online, banqueta online, banqueta en promocion, hogar, casa, decoracion, juego de sala, banqueta barato, muebles baratos, sillones vintage, butaca vintage</v>
      </c>
      <c r="AF14" s="142" t="str">
        <f t="shared" ca="1" si="2"/>
        <v>insert into detalle VALUES (NULL,"Mody15",13,"Sillón leaf","Sillón","Vintage","Moody Sillón Leaf Vintage","","Moody",113,117,120,11,21,"Leaf",99,899,0,"","",1605,0.44,350,"",0,"",1,0,"Sillón online en promocion","Los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categoría","Sillón, sofa, muebles online, banqueta online, banqueta en promocion, hogar, casa, decoracion, juego de sala, banqueta barato, muebles baratos, sillones vintage, butaca vintage");</v>
      </c>
    </row>
    <row r="15" spans="1:32" x14ac:dyDescent="0.2">
      <c r="A15" s="1" t="s">
        <v>472</v>
      </c>
      <c r="B15" s="2">
        <v>14</v>
      </c>
      <c r="C15" s="81" t="s">
        <v>474</v>
      </c>
      <c r="D15" s="2" t="s">
        <v>462</v>
      </c>
      <c r="E15" s="6" t="s">
        <v>421</v>
      </c>
      <c r="F15" s="94" t="str">
        <f>CONCATENATE(Tabla6[[#This Row],[Nombre de marca]],IF(Tabla6[[#This Row],[Nombre de marca]]="",""," "),D15,IF(N15="",""," "),N15,IF(Tabla6[[#This Row],[Nombre combo]]="",""," "),E15,IF(Tabla6[[#This Row],[caracteristica principal]]="",""," "),G15)</f>
        <v>Moody Sillón Laz Vintage</v>
      </c>
      <c r="G15" s="117"/>
      <c r="H15" s="80" t="s">
        <v>435</v>
      </c>
      <c r="I15" s="144">
        <v>113</v>
      </c>
      <c r="J15" s="144">
        <v>117</v>
      </c>
      <c r="K15" s="144">
        <v>120</v>
      </c>
      <c r="L15" s="144">
        <v>11</v>
      </c>
      <c r="M15" s="144">
        <v>21</v>
      </c>
      <c r="N15" s="81" t="s">
        <v>479</v>
      </c>
      <c r="O15" s="88">
        <v>99</v>
      </c>
      <c r="P15" s="133">
        <v>1049</v>
      </c>
      <c r="Q15" s="130"/>
      <c r="R15" s="95"/>
      <c r="S15" s="88"/>
      <c r="T15" s="95">
        <f ca="1">ROUND(Tabla6[[#This Row],[PVP]]/(1-Tabla6[[#This Row],[Descuento]]),0)</f>
        <v>1665</v>
      </c>
      <c r="U15" s="88">
        <f t="shared" ca="1" si="0"/>
        <v>0.37</v>
      </c>
      <c r="V15" s="95">
        <v>450</v>
      </c>
      <c r="W15" s="88"/>
      <c r="X15" s="88"/>
      <c r="Y15" s="88"/>
      <c r="Z15" s="2">
        <v>1</v>
      </c>
      <c r="AA15" s="2">
        <v>0</v>
      </c>
      <c r="AB15" s="2" t="str">
        <f t="shared" si="1"/>
        <v>Sillón online en promocion</v>
      </c>
      <c r="AC15" s="2" t="str">
        <f>VLOOKUP(IF(K15="",J15,K15),'Base de datos'!F:H,3,0)</f>
        <v>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v>
      </c>
      <c r="AD15" s="94" t="str">
        <f>IFERROR(VLOOKUP(K15,'Base de datos'!F:I,4,0),VLOOKUP(Tabla6[[#This Row],[Cat 2]],'Base de datos'!F:I,4,0))</f>
        <v>Sillón, sofa, muebles online, banqueta online, banqueta en promocion, hogar, casa, decoracion, juego de sala, banqueta barato, muebles baratos, sillones vintage, butaca vintage</v>
      </c>
      <c r="AF15" s="142" t="str">
        <f t="shared" ca="1" si="2"/>
        <v>insert into detalle VALUES (NULL,"Mody16",14,"Sillón Laz vintage","Sillón","Vintage","Moody Sillón Laz Vintage","","Moody",113,117,120,11,21,"Laz",99,1049,0,"","",1665,0.37,450,"",0,"",1,0,"Sillón online en promocion","Los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categoría","Sillón, sofa, muebles online, banqueta online, banqueta en promocion, hogar, casa, decoracion, juego de sala, banqueta barato, muebles baratos, sillones vintage, butaca vintage");</v>
      </c>
    </row>
    <row r="16" spans="1:32" x14ac:dyDescent="0.2">
      <c r="A16" s="1" t="s">
        <v>473</v>
      </c>
      <c r="B16" s="2">
        <v>15</v>
      </c>
      <c r="C16" s="81" t="s">
        <v>480</v>
      </c>
      <c r="D16" s="2" t="s">
        <v>440</v>
      </c>
      <c r="E16" s="6" t="s">
        <v>421</v>
      </c>
      <c r="F16" s="94" t="str">
        <f>CONCATENATE(Tabla6[[#This Row],[Nombre de marca]],IF(Tabla6[[#This Row],[Nombre de marca]]="",""," "),D16,IF(N16="",""," "),N16,IF(Tabla6[[#This Row],[Nombre combo]]="",""," "),E16,IF(Tabla6[[#This Row],[caracteristica principal]]="",""," "),G16)</f>
        <v>Moody Sofa 3 cuerpos Lily Vintage</v>
      </c>
      <c r="G16" s="117"/>
      <c r="H16" s="80" t="s">
        <v>435</v>
      </c>
      <c r="I16" s="144">
        <v>113</v>
      </c>
      <c r="J16" s="144">
        <v>117</v>
      </c>
      <c r="K16" s="144">
        <v>119</v>
      </c>
      <c r="L16" s="144">
        <v>11</v>
      </c>
      <c r="M16" s="144">
        <v>21</v>
      </c>
      <c r="N16" s="81" t="s">
        <v>483</v>
      </c>
      <c r="O16" s="88">
        <v>99</v>
      </c>
      <c r="P16" s="134">
        <v>1999</v>
      </c>
      <c r="R16" s="162"/>
      <c r="S16" s="157"/>
      <c r="T16" s="95">
        <f ca="1">ROUND(Tabla6[[#This Row],[PVP]]/(1-Tabla6[[#This Row],[Descuento]]),0)</f>
        <v>3388</v>
      </c>
      <c r="U16" s="88">
        <f t="shared" ca="1" si="0"/>
        <v>0.41</v>
      </c>
      <c r="V16" s="95">
        <v>1000</v>
      </c>
      <c r="W16" s="157"/>
      <c r="X16" s="157"/>
      <c r="Y16" s="157"/>
      <c r="Z16" s="2">
        <v>1</v>
      </c>
      <c r="AA16" s="2">
        <v>0</v>
      </c>
      <c r="AB16" s="2" t="str">
        <f t="shared" si="1"/>
        <v>Sofa 3 cuerpos online en promocion</v>
      </c>
      <c r="AC16" s="2" t="str">
        <f>VLOOKUP(IF(K16="",J16,K16),'Base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16" s="94" t="str">
        <f>IFERROR(VLOOKUP(K16,'Base de datos'!F:I,4,0),VLOOKUP(Tabla6[[#This Row],[Cat 2]],'Base de datos'!F:I,4,0))</f>
        <v>Juego de sala vintage, juego de sala online, juego de sala barato, hogar, casa, decoración, muebles, mueble online, sofa 1 cuerpo, sofa 2 cuerpos, sofa 3 cuerpos, muebles baratos, muebles en promocion, muebles vintage,</v>
      </c>
      <c r="AF16" s="142" t="str">
        <f t="shared" ca="1" si="2"/>
        <v>insert into detalle VALUES (NULL,"Mody18",15,"Sofa 3 cuerpos Liliana","Sofa 3 cuerpos","Vintage","Moody Sofa 3 cuerpos Lily Vintage","","Moody",113,117,119,11,21,"Lily",99,1999,0,"","",3388,0.41,1000,"",0,"",1,0,"Sofa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17" spans="1:32" x14ac:dyDescent="0.2">
      <c r="A17" s="1" t="s">
        <v>487</v>
      </c>
      <c r="B17" s="2">
        <v>16</v>
      </c>
      <c r="C17" s="156" t="s">
        <v>489</v>
      </c>
      <c r="D17" s="2" t="s">
        <v>493</v>
      </c>
      <c r="E17" s="6" t="s">
        <v>421</v>
      </c>
      <c r="F17" s="94" t="str">
        <f>CONCATENATE(Tabla6[[#This Row],[Nombre de marca]],IF(Tabla6[[#This Row],[Nombre de marca]]="",""," "),D17,IF(N17="",""," "),N17,IF(Tabla6[[#This Row],[Nombre combo]]="",""," "),E17,IF(Tabla6[[#This Row],[caracteristica principal]]="",""," "),G17)</f>
        <v>Moody Seccional derecho Seco Vintage</v>
      </c>
      <c r="G17" s="117"/>
      <c r="H17" s="80" t="s">
        <v>435</v>
      </c>
      <c r="I17" s="2">
        <v>113</v>
      </c>
      <c r="J17" s="2">
        <v>117</v>
      </c>
      <c r="K17" s="2">
        <v>121</v>
      </c>
      <c r="L17" s="144">
        <v>11</v>
      </c>
      <c r="M17" s="144">
        <v>21</v>
      </c>
      <c r="N17" s="81" t="s">
        <v>482</v>
      </c>
      <c r="O17" s="88">
        <v>99</v>
      </c>
      <c r="P17" s="133">
        <v>1799</v>
      </c>
      <c r="Q17" s="130"/>
      <c r="R17" s="88"/>
      <c r="S17" s="88"/>
      <c r="T17" s="95">
        <f ca="1">ROUND(Tabla6[[#This Row],[PVP]]/(1-Tabla6[[#This Row],[Descuento]]),0)</f>
        <v>2726</v>
      </c>
      <c r="U17" s="88">
        <f t="shared" ca="1" si="0"/>
        <v>0.34</v>
      </c>
      <c r="V17" s="95">
        <v>1300</v>
      </c>
      <c r="W17" s="88"/>
      <c r="X17" s="88"/>
      <c r="Y17" s="88"/>
      <c r="Z17" s="2">
        <v>1</v>
      </c>
      <c r="AA17" s="2">
        <v>0</v>
      </c>
      <c r="AB17" s="2" t="str">
        <f t="shared" si="1"/>
        <v>Seccional derecho online en promocion</v>
      </c>
      <c r="AC17" s="2" t="str">
        <f>VLOOKUP(IF(K17="",J17,K17),'Base de datos'!F:H,3,0)</f>
        <v>En Hogaryspacios tenemos los mejores muebles seccionales vintage con mesas de centro, cojines y más. Nuestros muebles seccionales online, tienen el mejor diseño para decorar tu sala y hacer de tu hogar el mejor sitio para descansar. Nuestro proveedores usan telas como  tapiz microfibra, tapiz ultracuero, tapiz cuero, tapiz chenille, tapiz jacquard y más. Hacemos envios a todo lima metropolitana con envios en menos de 48 horas, Nuestros decoradores de interiores te aydarán a mejorar tu estilo</v>
      </c>
      <c r="AD17" s="94" t="str">
        <f>IFERROR(VLOOKUP(K17,'Base de datos'!F:I,4,0),VLOOKUP(Tabla6[[#This Row],[Cat 2]],'Base de datos'!F:I,4,0))</f>
        <v>Sofa seccional, mueble de sala, mueble online, mueble barato, mueble en promocion, seccional barato, juego de sala, hogar, casa, cojin, sofa, sofa barato, seccional vintage, muebles vintage</v>
      </c>
      <c r="AF17" s="142" t="str">
        <f t="shared" ca="1" si="2"/>
        <v>insert into detalle VALUES (NULL,"Mody19",16,"Seccional derecho Seco","Seccional derecho","Vintage","Moody Seccional derecho Seco Vintage","","Moody",113,117,121,11,21,"Seco",99,1799,0,"","",2726,0.34,1300,"",0,"",1,0,"Seccional derecho online en promocion","En Hogaryspacios tenemos los mejores muebles seccionales vintage con mesas de centro, cojines y más. Nuestros muebles seccionales online, tienen el mejor diseño para decorar tu sala y hacer de tu hogar el mejor sitio para descansar. Nuestro proveedores usan telas como  tapiz microfibra, tapiz ultracuero, tapiz cuero, tapiz chenille, tapiz jacquard y más. Hacemos envios a todo lima metropolitana con envios en menos de 48 horas, Nuestros decoradores de interiores te aydarán a mejorar tu estilo","Sofa seccional, mueble de sala, mueble online, mueble barato, mueble en promocion, seccional barato, juego de sala, hogar, casa, cojin, sofa, sofa barato, seccional vintage, muebles vintage");</v>
      </c>
    </row>
    <row r="18" spans="1:32" x14ac:dyDescent="0.2">
      <c r="A18" s="1" t="s">
        <v>488</v>
      </c>
      <c r="B18" s="2">
        <v>17</v>
      </c>
      <c r="C18" s="156" t="s">
        <v>490</v>
      </c>
      <c r="D18" s="2" t="s">
        <v>494</v>
      </c>
      <c r="E18" s="6" t="s">
        <v>421</v>
      </c>
      <c r="F18" s="94" t="str">
        <f>CONCATENATE(Tabla6[[#This Row],[Nombre de marca]],IF(Tabla6[[#This Row],[Nombre de marca]]="",""," "),D18,IF(N18="",""," "),N18,IF(Tabla6[[#This Row],[Nombre combo]]="",""," "),E18,IF(Tabla6[[#This Row],[caracteristica principal]]="",""," "),G18)</f>
        <v>Moody Seccional izquierdo Fer Vintage</v>
      </c>
      <c r="G18" s="117"/>
      <c r="H18" s="80" t="s">
        <v>435</v>
      </c>
      <c r="I18" s="144">
        <v>113</v>
      </c>
      <c r="J18" s="144">
        <v>117</v>
      </c>
      <c r="K18" s="144">
        <v>121</v>
      </c>
      <c r="L18" s="144">
        <v>11</v>
      </c>
      <c r="M18" s="144">
        <v>21</v>
      </c>
      <c r="N18" s="81" t="s">
        <v>481</v>
      </c>
      <c r="O18" s="88">
        <v>99</v>
      </c>
      <c r="P18" s="134">
        <v>1899</v>
      </c>
      <c r="R18" s="162"/>
      <c r="S18" s="157"/>
      <c r="T18" s="95">
        <f ca="1">ROUND(Tabla6[[#This Row],[PVP]]/(1-Tabla6[[#This Row],[Descuento]]),0)</f>
        <v>2752</v>
      </c>
      <c r="U18" s="88">
        <f t="shared" ca="1" si="0"/>
        <v>0.31</v>
      </c>
      <c r="V18" s="162">
        <v>1500</v>
      </c>
      <c r="W18" s="157"/>
      <c r="X18" s="157"/>
      <c r="Y18" s="157"/>
      <c r="Z18" s="2">
        <v>1</v>
      </c>
      <c r="AA18" s="2">
        <v>0</v>
      </c>
      <c r="AB18" s="2" t="str">
        <f t="shared" si="1"/>
        <v>Seccional izquierdo online en promocion</v>
      </c>
      <c r="AC18" s="2" t="str">
        <f>VLOOKUP(IF(K18="",J18,K18),'Base de datos'!F:H,3,0)</f>
        <v>En Hogaryspacios tenemos los mejores muebles seccionales vintage con mesas de centro, cojines y más. Nuestros muebles seccionales online, tienen el mejor diseño para decorar tu sala y hacer de tu hogar el mejor sitio para descansar. Nuestro proveedores usan telas como  tapiz microfibra, tapiz ultracuero, tapiz cuero, tapiz chenille, tapiz jacquard y más. Hacemos envios a todo lima metropolitana con envios en menos de 48 horas, Nuestros decoradores de interiores te aydarán a mejorar tu estilo</v>
      </c>
      <c r="AD18" s="94" t="str">
        <f>IFERROR(VLOOKUP(K18,'Base de datos'!F:I,4,0),VLOOKUP(Tabla6[[#This Row],[Cat 2]],'Base de datos'!F:I,4,0))</f>
        <v>Sofa seccional, mueble de sala, mueble online, mueble barato, mueble en promocion, seccional barato, juego de sala, hogar, casa, cojin, sofa, sofa barato, seccional vintage, muebles vintage</v>
      </c>
      <c r="AF18" s="142" t="str">
        <f t="shared" ca="1" si="2"/>
        <v>insert into detalle VALUES (NULL,"Mody20",17,"Seccional izquiero Fer","Seccional izquierdo","Vintage","Moody Seccional izquierdo Fer Vintage","","Moody",113,117,121,11,21,"Fer",99,1899,0,"","",2752,0.31,1500,"",0,"",1,0,"Seccional izquierdo online en promocion","En Hogaryspacios tenemos los mejores muebles seccionales vintage con mesas de centro, cojines y más. Nuestros muebles seccionales online, tienen el mejor diseño para decorar tu sala y hacer de tu hogar el mejor sitio para descansar. Nuestro proveedores usan telas como  tapiz microfibra, tapiz ultracuero, tapiz cuero, tapiz chenille, tapiz jacquard y más. Hacemos envios a todo lima metropolitana con envios en menos de 48 horas, Nuestros decoradores de interiores te aydarán a mejorar tu estilo","Sofa seccional, mueble de sala, mueble online, mueble barato, mueble en promocion, seccional barato, juego de sala, hogar, casa, cojin, sofa, sofa barato, seccional vintage, muebles vintage");</v>
      </c>
    </row>
    <row r="19" spans="1:32" x14ac:dyDescent="0.2">
      <c r="A19" s="1" t="s">
        <v>492</v>
      </c>
      <c r="B19" s="2">
        <v>18</v>
      </c>
      <c r="C19" s="156" t="s">
        <v>491</v>
      </c>
      <c r="D19" s="2" t="s">
        <v>494</v>
      </c>
      <c r="E19" s="6" t="s">
        <v>421</v>
      </c>
      <c r="F19" s="94" t="str">
        <f>CONCATENATE(Tabla6[[#This Row],[Nombre de marca]],IF(Tabla6[[#This Row],[Nombre de marca]]="",""," "),D19,IF(N19="",""," "),N19,IF(Tabla6[[#This Row],[Nombre combo]]="",""," "),E19,IF(Tabla6[[#This Row],[caracteristica principal]]="",""," "),G19)</f>
        <v>Moody Seccional izquierdo Enrique Vintage</v>
      </c>
      <c r="G19" s="169"/>
      <c r="H19" s="80" t="s">
        <v>435</v>
      </c>
      <c r="I19" s="144">
        <v>113</v>
      </c>
      <c r="J19" s="144">
        <v>117</v>
      </c>
      <c r="K19" s="144">
        <v>121</v>
      </c>
      <c r="L19" s="144">
        <v>11</v>
      </c>
      <c r="M19" s="144">
        <v>21</v>
      </c>
      <c r="N19" s="157" t="s">
        <v>484</v>
      </c>
      <c r="O19" s="88">
        <v>99</v>
      </c>
      <c r="P19" s="134">
        <v>1949</v>
      </c>
      <c r="R19" s="162"/>
      <c r="S19" s="157"/>
      <c r="T19" s="95">
        <f ca="1">ROUND(Tabla6[[#This Row],[PVP]]/(1-Tabla6[[#This Row],[Descuento]]),0)</f>
        <v>2866</v>
      </c>
      <c r="U19" s="88">
        <f t="shared" ca="1" si="0"/>
        <v>0.32</v>
      </c>
      <c r="V19" s="162">
        <v>1300</v>
      </c>
      <c r="W19" s="157"/>
      <c r="X19" s="157"/>
      <c r="Y19" s="157"/>
      <c r="Z19" s="2">
        <v>1</v>
      </c>
      <c r="AA19" s="2">
        <v>0</v>
      </c>
      <c r="AB19" s="2" t="str">
        <f t="shared" si="1"/>
        <v>Seccional izquierdo online en promocion</v>
      </c>
      <c r="AC19" s="2" t="str">
        <f>VLOOKUP(IF(K19="",J19,K19),'Base de datos'!F:H,3,0)</f>
        <v>En Hogaryspacios tenemos los mejores muebles seccionales vintage con mesas de centro, cojines y más. Nuestros muebles seccionales online, tienen el mejor diseño para decorar tu sala y hacer de tu hogar el mejor sitio para descansar. Nuestro proveedores usan telas como  tapiz microfibra, tapiz ultracuero, tapiz cuero, tapiz chenille, tapiz jacquard y más. Hacemos envios a todo lima metropolitana con envios en menos de 48 horas, Nuestros decoradores de interiores te aydarán a mejorar tu estilo</v>
      </c>
      <c r="AD19" s="94" t="str">
        <f>IFERROR(VLOOKUP(K19,'Base de datos'!F:I,4,0),VLOOKUP(Tabla6[[#This Row],[Cat 2]],'Base de datos'!F:I,4,0))</f>
        <v>Sofa seccional, mueble de sala, mueble online, mueble barato, mueble en promocion, seccional barato, juego de sala, hogar, casa, cojin, sofa, sofa barato, seccional vintage, muebles vintage</v>
      </c>
      <c r="AF19" s="142" t="str">
        <f t="shared" ca="1" si="2"/>
        <v>insert into detalle VALUES (NULL,"Mody21",18,"Seccional izquiero Enrique","Seccional izquierdo","Vintage","Moody Seccional izquierdo Enrique Vintage","","Moody",113,117,121,11,21,"Enrique",99,1949,0,"","",2866,0.32,1300,"",0,"",1,0,"Seccional izquierdo online en promocion","En Hogaryspacios tenemos los mejores muebles seccionales vintage con mesas de centro, cojines y más. Nuestros muebles seccionales online, tienen el mejor diseño para decorar tu sala y hacer de tu hogar el mejor sitio para descansar. Nuestro proveedores usan telas como  tapiz microfibra, tapiz ultracuero, tapiz cuero, tapiz chenille, tapiz jacquard y más. Hacemos envios a todo lima metropolitana con envios en menos de 48 horas, Nuestros decoradores de interiores te aydarán a mejorar tu estilo","Sofa seccional, mueble de sala, mueble online, mueble barato, mueble en promocion, seccional barato, juego de sala, hogar, casa, cojin, sofa, sofa barato, seccional vintage, muebles vintage");</v>
      </c>
    </row>
    <row r="20" spans="1:32" x14ac:dyDescent="0.2">
      <c r="A20" s="1" t="s">
        <v>495</v>
      </c>
      <c r="B20" s="2">
        <v>19</v>
      </c>
      <c r="C20" s="156" t="s">
        <v>498</v>
      </c>
      <c r="D20" s="2" t="s">
        <v>494</v>
      </c>
      <c r="E20" s="6" t="s">
        <v>421</v>
      </c>
      <c r="F20" s="94" t="str">
        <f>CONCATENATE(Tabla6[[#This Row],[Nombre de marca]],IF(Tabla6[[#This Row],[Nombre de marca]]="",""," "),D20,IF(N20="",""," "),N20,IF(Tabla6[[#This Row],[Nombre combo]]="",""," "),E20,IF(Tabla6[[#This Row],[caracteristica principal]]="",""," "),G20)</f>
        <v>Moody Seccional izquierdo Richard Vintage</v>
      </c>
      <c r="G20" s="117"/>
      <c r="H20" s="80" t="s">
        <v>435</v>
      </c>
      <c r="I20" s="144">
        <v>113</v>
      </c>
      <c r="J20" s="144">
        <v>117</v>
      </c>
      <c r="K20" s="144">
        <v>121</v>
      </c>
      <c r="L20" s="144">
        <v>11</v>
      </c>
      <c r="M20" s="144">
        <v>21</v>
      </c>
      <c r="N20" s="81" t="s">
        <v>485</v>
      </c>
      <c r="O20" s="88">
        <v>99</v>
      </c>
      <c r="P20" s="134">
        <v>1799</v>
      </c>
      <c r="R20" s="162"/>
      <c r="S20" s="157"/>
      <c r="T20" s="95">
        <f ca="1">ROUND(Tabla6[[#This Row],[PVP]]/(1-Tabla6[[#This Row],[Descuento]]),0)</f>
        <v>2646</v>
      </c>
      <c r="U20" s="88">
        <f t="shared" ca="1" si="0"/>
        <v>0.32</v>
      </c>
      <c r="V20" s="162">
        <v>1300</v>
      </c>
      <c r="W20" s="157"/>
      <c r="X20" s="157"/>
      <c r="Y20" s="157"/>
      <c r="Z20" s="2">
        <v>1</v>
      </c>
      <c r="AA20" s="2">
        <v>0</v>
      </c>
      <c r="AB20" s="2" t="str">
        <f t="shared" si="1"/>
        <v>Seccional izquierdo online en promocion</v>
      </c>
      <c r="AC20" s="2" t="str">
        <f>VLOOKUP(IF(K20="",J20,K20),'Base de datos'!F:H,3,0)</f>
        <v>En Hogaryspacios tenemos los mejores muebles seccionales vintage con mesas de centro, cojines y más. Nuestros muebles seccionales online, tienen el mejor diseño para decorar tu sala y hacer de tu hogar el mejor sitio para descansar. Nuestro proveedores usan telas como  tapiz microfibra, tapiz ultracuero, tapiz cuero, tapiz chenille, tapiz jacquard y más. Hacemos envios a todo lima metropolitana con envios en menos de 48 horas, Nuestros decoradores de interiores te aydarán a mejorar tu estilo</v>
      </c>
      <c r="AD20" s="94" t="str">
        <f>IFERROR(VLOOKUP(K20,'Base de datos'!F:I,4,0),VLOOKUP(Tabla6[[#This Row],[Cat 2]],'Base de datos'!F:I,4,0))</f>
        <v>Sofa seccional, mueble de sala, mueble online, mueble barato, mueble en promocion, seccional barato, juego de sala, hogar, casa, cojin, sofa, sofa barato, seccional vintage, muebles vintage</v>
      </c>
      <c r="AF20" s="142" t="str">
        <f t="shared" ca="1" si="2"/>
        <v>insert into detalle VALUES (NULL,"Mody22",19,"Seccional izquierdo Richard","Seccional izquierdo","Vintage","Moody Seccional izquierdo Richard Vintage","","Moody",113,117,121,11,21,"Richard",99,1799,0,"","",2646,0.32,1300,"",0,"",1,0,"Seccional izquierdo online en promocion","En Hogaryspacios tenemos los mejores muebles seccionales vintage con mesas de centro, cojines y más. Nuestros muebles seccionales online, tienen el mejor diseño para decorar tu sala y hacer de tu hogar el mejor sitio para descansar. Nuestro proveedores usan telas como  tapiz microfibra, tapiz ultracuero, tapiz cuero, tapiz chenille, tapiz jacquard y más. Hacemos envios a todo lima metropolitana con envios en menos de 48 horas, Nuestros decoradores de interiores te aydarán a mejorar tu estilo","Sofa seccional, mueble de sala, mueble online, mueble barato, mueble en promocion, seccional barato, juego de sala, hogar, casa, cojin, sofa, sofa barato, seccional vintage, muebles vintage");</v>
      </c>
    </row>
    <row r="21" spans="1:32" x14ac:dyDescent="0.2">
      <c r="A21" s="1" t="s">
        <v>496</v>
      </c>
      <c r="B21" s="2">
        <v>20</v>
      </c>
      <c r="C21" s="156" t="s">
        <v>499</v>
      </c>
      <c r="D21" s="2" t="s">
        <v>497</v>
      </c>
      <c r="E21" s="6" t="s">
        <v>421</v>
      </c>
      <c r="F21" s="94" t="str">
        <f>CONCATENATE(Tabla6[[#This Row],[Nombre de marca]],IF(Tabla6[[#This Row],[Nombre de marca]]="",""," "),D21,IF(N21="",""," "),N21,IF(Tabla6[[#This Row],[Nombre combo]]="",""," "),E21,IF(Tabla6[[#This Row],[caracteristica principal]]="",""," "),G21)</f>
        <v>Moody Sofá 3 cuerpos Xime Vintage</v>
      </c>
      <c r="G21" s="117"/>
      <c r="H21" s="80" t="s">
        <v>435</v>
      </c>
      <c r="I21" s="144">
        <v>113</v>
      </c>
      <c r="J21" s="144">
        <v>117</v>
      </c>
      <c r="K21" s="144">
        <v>119</v>
      </c>
      <c r="L21" s="144">
        <v>11</v>
      </c>
      <c r="M21" s="144">
        <v>21</v>
      </c>
      <c r="N21" s="81" t="s">
        <v>486</v>
      </c>
      <c r="O21" s="88">
        <v>99</v>
      </c>
      <c r="P21" s="134">
        <v>1999</v>
      </c>
      <c r="R21" s="162"/>
      <c r="S21" s="157"/>
      <c r="T21" s="95">
        <f ca="1">ROUND(Tabla6[[#This Row],[PVP]]/(1-Tabla6[[#This Row],[Descuento]]),0)</f>
        <v>3447</v>
      </c>
      <c r="U21" s="88">
        <f t="shared" ca="1" si="0"/>
        <v>0.42</v>
      </c>
      <c r="V21" s="162">
        <v>1000</v>
      </c>
      <c r="W21" s="157"/>
      <c r="X21" s="157"/>
      <c r="Y21" s="157"/>
      <c r="Z21" s="2">
        <v>1</v>
      </c>
      <c r="AA21" s="2">
        <v>0</v>
      </c>
      <c r="AB21" s="2" t="str">
        <f t="shared" si="1"/>
        <v>Sofá 3 cuerpos online en promocion</v>
      </c>
      <c r="AC21" s="2" t="str">
        <f>VLOOKUP(IF(K21="",J21,K21),'Base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21" s="94" t="str">
        <f>IFERROR(VLOOKUP(K21,'Base de datos'!F:I,4,0),VLOOKUP(Tabla6[[#This Row],[Cat 2]],'Base de datos'!F:I,4,0))</f>
        <v>Juego de sala vintage, juego de sala online, juego de sala barato, hogar, casa, decoración, muebles, mueble online, sofa 1 cuerpo, sofa 2 cuerpos, sofa 3 cuerpos, muebles baratos, muebles en promocion, muebles vintage,</v>
      </c>
      <c r="AF21" s="142" t="str">
        <f t="shared" ca="1" si="2"/>
        <v>insert into detalle VALUES (NULL,"Mody24",20,"Sofa chesterfield Xime","Sofá 3 cuerpos","Vintage","Moody Sofá 3 cuerpos Xime Vintage","","Moody",113,117,119,11,21,"Xime",99,1999,0,"","",3447,0.42,1000,"",0,"",1,0,"Sofá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22" spans="1:32" x14ac:dyDescent="0.2">
      <c r="A22" s="1" t="s">
        <v>500</v>
      </c>
      <c r="B22" s="2">
        <v>21</v>
      </c>
      <c r="C22" s="81" t="s">
        <v>501</v>
      </c>
      <c r="D22" s="2" t="s">
        <v>501</v>
      </c>
      <c r="E22" s="6" t="s">
        <v>421</v>
      </c>
      <c r="F22" s="94" t="str">
        <f>CONCATENATE(Tabla6[[#This Row],[Nombre de marca]],IF(Tabla6[[#This Row],[Nombre de marca]]="",""," "),D22,IF(N22="",""," "),N22,IF(Tabla6[[#This Row],[Nombre combo]]="",""," "),E22,IF(Tabla6[[#This Row],[caracteristica principal]]="",""," "),G22)</f>
        <v>Moody Seccional izquierdo Chesterfield Chesterfield Vintage</v>
      </c>
      <c r="G22" s="117"/>
      <c r="H22" s="80" t="s">
        <v>435</v>
      </c>
      <c r="I22" s="144">
        <v>113</v>
      </c>
      <c r="J22" s="144">
        <v>117</v>
      </c>
      <c r="K22" s="144">
        <v>121</v>
      </c>
      <c r="L22" s="144">
        <v>11</v>
      </c>
      <c r="M22" s="144">
        <v>21</v>
      </c>
      <c r="N22" s="81" t="s">
        <v>502</v>
      </c>
      <c r="O22" s="88">
        <v>99</v>
      </c>
      <c r="P22" s="134">
        <v>2199</v>
      </c>
      <c r="R22" s="162"/>
      <c r="S22" s="157"/>
      <c r="T22" s="95">
        <f ca="1">ROUND(Tabla6[[#This Row],[PVP]]/(1-Tabla6[[#This Row],[Descuento]]),0)</f>
        <v>3605</v>
      </c>
      <c r="U22" s="88">
        <f t="shared" ca="1" si="0"/>
        <v>0.39</v>
      </c>
      <c r="V22" s="162">
        <v>1600</v>
      </c>
      <c r="W22" s="157"/>
      <c r="X22" s="157"/>
      <c r="Y22" s="157"/>
      <c r="Z22" s="2">
        <v>1</v>
      </c>
      <c r="AA22" s="2">
        <v>0</v>
      </c>
      <c r="AB22" s="2" t="str">
        <f t="shared" si="1"/>
        <v>Seccional izquierdo Chesterfield online en promocion</v>
      </c>
      <c r="AC22" s="2" t="str">
        <f>VLOOKUP(IF(K22="",J22,K22),'Base de datos'!F:H,3,0)</f>
        <v>En Hogaryspacios tenemos los mejores muebles seccionales vintage con mesas de centro, cojines y más. Nuestros muebles seccionales online, tienen el mejor diseño para decorar tu sala y hacer de tu hogar el mejor sitio para descansar. Nuestro proveedores usan telas como  tapiz microfibra, tapiz ultracuero, tapiz cuero, tapiz chenille, tapiz jacquard y más. Hacemos envios a todo lima metropolitana con envios en menos de 48 horas, Nuestros decoradores de interiores te aydarán a mejorar tu estilo</v>
      </c>
      <c r="AD22" s="94" t="str">
        <f>IFERROR(VLOOKUP(K22,'Base de datos'!F:I,4,0),VLOOKUP(Tabla6[[#This Row],[Cat 2]],'Base de datos'!F:I,4,0))</f>
        <v>Sofa seccional, mueble de sala, mueble online, mueble barato, mueble en promocion, seccional barato, juego de sala, hogar, casa, cojin, sofa, sofa barato, seccional vintage, muebles vintage</v>
      </c>
      <c r="AF22" s="142" t="str">
        <f t="shared" ca="1" si="2"/>
        <v>insert into detalle VALUES (NULL,"Mody25",21,"Seccional izquierdo Chesterfield","Seccional izquierdo Chesterfield","Vintage","Moody Seccional izquierdo Chesterfield Chesterfield Vintage","","Moody",113,117,121,11,21,"Chesterfield",99,2199,0,"","",3605,0.39,1600,"",0,"",1,0,"Seccional izquierdo Chesterfield online en promocion","En Hogaryspacios tenemos los mejores muebles seccionales vintage con mesas de centro, cojines y más. Nuestros muebles seccionales online, tienen el mejor diseño para decorar tu sala y hacer de tu hogar el mejor sitio para descansar. Nuestro proveedores usan telas como  tapiz microfibra, tapiz ultracuero, tapiz cuero, tapiz chenille, tapiz jacquard y más. Hacemos envios a todo lima metropolitana con envios en menos de 48 horas, Nuestros decoradores de interiores te aydarán a mejorar tu estilo","Sofa seccional, mueble de sala, mueble online, mueble barato, mueble en promocion, seccional barato, juego de sala, hogar, casa, cojin, sofa, sofa barato, seccional vintage, muebles vintage");</v>
      </c>
    </row>
    <row r="23" spans="1:32" x14ac:dyDescent="0.2">
      <c r="A23" s="1" t="s">
        <v>503</v>
      </c>
      <c r="B23" s="2">
        <v>22</v>
      </c>
      <c r="C23" s="81" t="s">
        <v>504</v>
      </c>
      <c r="D23" s="2" t="s">
        <v>505</v>
      </c>
      <c r="E23" s="6" t="s">
        <v>421</v>
      </c>
      <c r="F23" s="94" t="str">
        <f>CONCATENATE(Tabla6[[#This Row],[Nombre de marca]],IF(Tabla6[[#This Row],[Nombre de marca]]="",""," "),D23,IF(N23="",""," "),N23,IF(Tabla6[[#This Row],[Nombre combo]]="",""," "),E23,IF(Tabla6[[#This Row],[caracteristica principal]]="",""," "),G23)</f>
        <v>Moody Banqueta  Capitoneado Vintage</v>
      </c>
      <c r="G23" s="117"/>
      <c r="H23" s="80" t="s">
        <v>435</v>
      </c>
      <c r="I23" s="144">
        <v>113</v>
      </c>
      <c r="J23" s="144">
        <v>117</v>
      </c>
      <c r="K23" s="2">
        <v>123</v>
      </c>
      <c r="L23" s="144">
        <v>11</v>
      </c>
      <c r="M23" s="144">
        <v>21</v>
      </c>
      <c r="N23" s="81" t="s">
        <v>506</v>
      </c>
      <c r="O23" s="88">
        <v>99</v>
      </c>
      <c r="P23" s="134">
        <v>999</v>
      </c>
      <c r="Q23" s="130"/>
      <c r="R23" s="95"/>
      <c r="S23" s="88"/>
      <c r="T23" s="95">
        <f ca="1">ROUND(Tabla6[[#This Row],[PVP]]/(1-Tabla6[[#This Row],[Descuento]]),0)</f>
        <v>1998</v>
      </c>
      <c r="U23" s="88">
        <f t="shared" ca="1" si="0"/>
        <v>0.5</v>
      </c>
      <c r="V23" s="95">
        <v>500</v>
      </c>
      <c r="W23" s="88"/>
      <c r="X23" s="88"/>
      <c r="Y23" s="88"/>
      <c r="Z23" s="2">
        <v>1</v>
      </c>
      <c r="AA23" s="2">
        <v>0</v>
      </c>
      <c r="AB23" s="2" t="str">
        <f t="shared" si="1"/>
        <v>Banqueta  online en promocion</v>
      </c>
      <c r="AC23" s="2" t="str">
        <f>VLOOKUP(IF(K23="",J23,K23),'Base de datos'!F:H,3,0)</f>
        <v>Los puff vintage, mejor calidad y online los encuentras en nuestra ecommerce hogaryspacios.com. Tenemos los mejores muebles al estilo moderno de tu gusto para decorar y adornar tu sala y puedas disfrutar de un acogedor momento en tu hogar, nuestros envíos son gratuitos a todo lima metorpolitana y te llega el pedido en menos de 48 horas, aprovecha nuestras ofertas hoy y compra con un solo click</v>
      </c>
      <c r="AD23" s="94" t="str">
        <f>IFERROR(VLOOKUP(K23,'Base de datos'!F:I,4,0),VLOOKUP(Tabla6[[#This Row],[Cat 2]],'Base de datos'!F:I,4,0))</f>
        <v>Puff, mueble de sala, mueble online, puff barato, puff en promocion, casa, hogar, mueble, muebles vintage, puff vintage</v>
      </c>
      <c r="AF23" s="142" t="str">
        <f t="shared" ca="1" si="2"/>
        <v>insert into detalle VALUES (NULL,"Mody26",22,"Banqueta capitoneado Sophie","Banqueta ","Vintage","Moody Banqueta  Capitoneado Vintage","","Moody",113,117,123,11,21,"Capitoneado",99,999,0,"","",1998,0.5,500,"",0,"",1,0,"Banqueta  online en promocion","Los puff vintage, mejor calidad y online los encuentras en nuestra ecommerce hogaryspacios.com. Tenemos los mejores muebles al estilo moderno de tu gusto para decorar y adornar tu sala y puedas disfrutar de un acogedor momento en tu hogar, nuestros envíos son gratuitos a todo lima metorpolitana y te llega el pedido en menos de 48 horas, aprovecha nuestras ofertas hoy y compra con un solo click","Puff, mueble de sala, mueble online, puff barato, puff en promocion, casa, hogar, mueble, muebles vintage, puff vintage");</v>
      </c>
    </row>
    <row r="24" spans="1:32" x14ac:dyDescent="0.2">
      <c r="A24" s="1" t="s">
        <v>507</v>
      </c>
      <c r="B24" s="2">
        <v>23</v>
      </c>
      <c r="C24" s="157" t="s">
        <v>509</v>
      </c>
      <c r="D24" s="2" t="s">
        <v>440</v>
      </c>
      <c r="E24" s="6" t="s">
        <v>421</v>
      </c>
      <c r="F24" s="94" t="str">
        <f>CONCATENATE(Tabla6[[#This Row],[Nombre de marca]],IF(Tabla6[[#This Row],[Nombre de marca]]="",""," "),D24,IF(N24="",""," "),N24,IF(Tabla6[[#This Row],[Nombre combo]]="",""," "),E24,IF(Tabla6[[#This Row],[caracteristica principal]]="",""," "),G24)</f>
        <v>Moody Sofa 3 cuerpos Capitoneado Vintage</v>
      </c>
      <c r="G24" s="169"/>
      <c r="H24" s="80" t="s">
        <v>435</v>
      </c>
      <c r="I24" s="144">
        <v>113</v>
      </c>
      <c r="J24" s="144">
        <v>117</v>
      </c>
      <c r="K24" s="144">
        <v>119</v>
      </c>
      <c r="L24" s="144">
        <v>11</v>
      </c>
      <c r="M24" s="144">
        <v>21</v>
      </c>
      <c r="N24" s="157" t="s">
        <v>506</v>
      </c>
      <c r="O24" s="88">
        <v>99</v>
      </c>
      <c r="P24" s="134">
        <v>1199</v>
      </c>
      <c r="Q24" s="130"/>
      <c r="R24" s="95"/>
      <c r="S24" s="88"/>
      <c r="T24" s="95">
        <f ca="1">ROUND(Tabla6[[#This Row],[PVP]]/(1-Tabla6[[#This Row],[Descuento]]),0)</f>
        <v>1966</v>
      </c>
      <c r="U24" s="88">
        <f t="shared" ca="1" si="0"/>
        <v>0.39</v>
      </c>
      <c r="V24" s="95">
        <v>950</v>
      </c>
      <c r="W24" s="88"/>
      <c r="X24" s="88"/>
      <c r="Y24" s="88"/>
      <c r="Z24" s="2">
        <v>1</v>
      </c>
      <c r="AA24" s="2">
        <v>0</v>
      </c>
      <c r="AB24" s="2" t="str">
        <f t="shared" si="1"/>
        <v>Sofa 3 cuerpos online en promocion</v>
      </c>
      <c r="AC24" s="2" t="str">
        <f>VLOOKUP(IF(K24="",J24,K24),'Base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24" s="94" t="str">
        <f>IFERROR(VLOOKUP(K24,'Base de datos'!F:I,4,0),VLOOKUP(Tabla6[[#This Row],[Cat 2]],'Base de datos'!F:I,4,0))</f>
        <v>Juego de sala vintage, juego de sala online, juego de sala barato, hogar, casa, decoración, muebles, mueble online, sofa 1 cuerpo, sofa 2 cuerpos, sofa 3 cuerpos, muebles baratos, muebles en promocion, muebles vintage,</v>
      </c>
      <c r="AF24" s="142" t="str">
        <f t="shared" ca="1" si="2"/>
        <v>insert into detalle VALUES (NULL,"Mody27",23,"Sofa 3 cuerpos capitoneado Flin","Sofa 3 cuerpos","Vintage","Moody Sofa 3 cuerpos Capitoneado Vintage","","Moody",113,117,119,11,21,"Capitoneado",99,1199,0,"","",1966,0.39,950,"",0,"",1,0,"Sofa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25" spans="1:32" x14ac:dyDescent="0.2">
      <c r="A25" s="1" t="s">
        <v>508</v>
      </c>
      <c r="B25" s="2">
        <v>24</v>
      </c>
      <c r="C25" s="157" t="s">
        <v>510</v>
      </c>
      <c r="D25" s="2" t="s">
        <v>440</v>
      </c>
      <c r="E25" s="6" t="s">
        <v>421</v>
      </c>
      <c r="F25" s="94" t="str">
        <f>CONCATENATE(Tabla6[[#This Row],[Nombre de marca]],IF(Tabla6[[#This Row],[Nombre de marca]]="",""," "),D25,IF(N25="",""," "),N25,IF(Tabla6[[#This Row],[Nombre combo]]="",""," "),E25,IF(Tabla6[[#This Row],[caracteristica principal]]="",""," "),G25)</f>
        <v>Moody Sofa 3 cuerpos Girasol Vintage</v>
      </c>
      <c r="G25" s="169"/>
      <c r="H25" s="80" t="s">
        <v>435</v>
      </c>
      <c r="I25" s="144">
        <v>113</v>
      </c>
      <c r="J25" s="144">
        <v>117</v>
      </c>
      <c r="K25" s="144">
        <v>119</v>
      </c>
      <c r="L25" s="144">
        <v>11</v>
      </c>
      <c r="M25" s="144">
        <v>21</v>
      </c>
      <c r="N25" s="157" t="s">
        <v>511</v>
      </c>
      <c r="O25" s="88">
        <v>99</v>
      </c>
      <c r="P25" s="134">
        <v>1399</v>
      </c>
      <c r="Q25" s="130"/>
      <c r="R25" s="95"/>
      <c r="S25" s="88"/>
      <c r="T25" s="95">
        <f ca="1">ROUND(Tabla6[[#This Row],[PVP]]/(1-Tabla6[[#This Row],[Descuento]]),0)</f>
        <v>1999</v>
      </c>
      <c r="U25" s="88">
        <f t="shared" ca="1" si="0"/>
        <v>0.3</v>
      </c>
      <c r="V25" s="95">
        <v>1100</v>
      </c>
      <c r="W25" s="88"/>
      <c r="X25" s="88"/>
      <c r="Y25" s="88"/>
      <c r="Z25" s="2">
        <v>1</v>
      </c>
      <c r="AA25" s="2">
        <v>0</v>
      </c>
      <c r="AB25" s="2" t="str">
        <f t="shared" si="1"/>
        <v>Sofa 3 cuerpos online en promocion</v>
      </c>
      <c r="AC25" s="2" t="str">
        <f>VLOOKUP(IF(K25="",J25,K25),'Base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25" s="94" t="str">
        <f>IFERROR(VLOOKUP(K25,'Base de datos'!F:I,4,0),VLOOKUP(Tabla6[[#This Row],[Cat 2]],'Base de datos'!F:I,4,0))</f>
        <v>Juego de sala vintage, juego de sala online, juego de sala barato, hogar, casa, decoración, muebles, mueble online, sofa 1 cuerpo, sofa 2 cuerpos, sofa 3 cuerpos, muebles baratos, muebles en promocion, muebles vintage,</v>
      </c>
      <c r="AF25" s="142" t="str">
        <f t="shared" ca="1" si="2"/>
        <v>insert into detalle VALUES (NULL,"Mody28",24,"sofa 3 cuerpos Lali","Sofa 3 cuerpos","Vintage","Moody Sofa 3 cuerpos Girasol Vintage","","Moody",113,117,119,11,21,"Girasol",99,1399,0,"","",1999,0.3,1100,"",0,"",1,0,"Sofa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26" spans="1:32" x14ac:dyDescent="0.2">
      <c r="A26" s="1" t="s">
        <v>512</v>
      </c>
      <c r="B26" s="2">
        <v>25</v>
      </c>
      <c r="C26" s="81" t="s">
        <v>513</v>
      </c>
      <c r="D26" s="2" t="s">
        <v>462</v>
      </c>
      <c r="E26" s="6" t="s">
        <v>421</v>
      </c>
      <c r="F26" s="94" t="str">
        <f>CONCATENATE(Tabla6[[#This Row],[Nombre de marca]],IF(Tabla6[[#This Row],[Nombre de marca]]="",""," "),D26,IF(N26="",""," "),N26,IF(Tabla6[[#This Row],[Nombre combo]]="",""," "),E26,IF(Tabla6[[#This Row],[caracteristica principal]]="",""," "),G26)</f>
        <v>Moody Sillón Dalias Vintage</v>
      </c>
      <c r="G26" s="117"/>
      <c r="H26" s="80" t="s">
        <v>435</v>
      </c>
      <c r="I26" s="144">
        <v>113</v>
      </c>
      <c r="J26" s="144">
        <v>117</v>
      </c>
      <c r="K26" s="144">
        <v>119</v>
      </c>
      <c r="L26" s="144">
        <v>11</v>
      </c>
      <c r="M26" s="144">
        <v>21</v>
      </c>
      <c r="N26" s="81" t="s">
        <v>514</v>
      </c>
      <c r="O26" s="88">
        <v>99</v>
      </c>
      <c r="P26" s="134">
        <v>699</v>
      </c>
      <c r="Q26" s="130"/>
      <c r="R26" s="95"/>
      <c r="S26" s="88"/>
      <c r="T26" s="95">
        <f ca="1">ROUND(Tabla6[[#This Row],[PVP]]/(1-Tabla6[[#This Row],[Descuento]]),0)</f>
        <v>1165</v>
      </c>
      <c r="U26" s="88">
        <f t="shared" ca="1" si="0"/>
        <v>0.4</v>
      </c>
      <c r="V26" s="95">
        <v>400</v>
      </c>
      <c r="W26" s="88"/>
      <c r="X26" s="88"/>
      <c r="Y26" s="88"/>
      <c r="Z26" s="2">
        <v>1</v>
      </c>
      <c r="AA26" s="2">
        <v>0</v>
      </c>
      <c r="AB26" s="2" t="str">
        <f t="shared" si="1"/>
        <v>Sillón online en promocion</v>
      </c>
      <c r="AC26" s="2" t="str">
        <f>VLOOKUP(IF(K26="",J26,K26),'Base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26" s="94" t="str">
        <f>IFERROR(VLOOKUP(K26,'Base de datos'!F:I,4,0),VLOOKUP(Tabla6[[#This Row],[Cat 2]],'Base de datos'!F:I,4,0))</f>
        <v>Juego de sala vintage, juego de sala online, juego de sala barato, hogar, casa, decoración, muebles, mueble online, sofa 1 cuerpo, sofa 2 cuerpos, sofa 3 cuerpos, muebles baratos, muebles en promocion, muebles vintage,</v>
      </c>
      <c r="AF26" s="142" t="str">
        <f t="shared" ca="1" si="2"/>
        <v>insert into detalle VALUES (NULL,"Mody30",25,"Sofa 1 cuerpo Dalias","Sillón","Vintage","Moody Sillón Dalias Vintage","","Moody",113,117,119,11,21,"Dalias",99,699,0,"","",1165,0.4,400,"",0,"",1,0,"Sillón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27" spans="1:32" x14ac:dyDescent="0.2">
      <c r="A27" s="1" t="s">
        <v>515</v>
      </c>
      <c r="B27" s="2">
        <v>26</v>
      </c>
      <c r="C27" s="81" t="s">
        <v>516</v>
      </c>
      <c r="D27" s="2" t="s">
        <v>476</v>
      </c>
      <c r="E27" s="6" t="s">
        <v>421</v>
      </c>
      <c r="F27" s="94" t="str">
        <f>CONCATENATE(Tabla6[[#This Row],[Nombre de marca]],IF(Tabla6[[#This Row],[Nombre de marca]]="",""," "),D27,IF(N27="",""," "),N27,IF(Tabla6[[#This Row],[Nombre combo]]="",""," "),E27,IF(Tabla6[[#This Row],[caracteristica principal]]="",""," "),G27)</f>
        <v>Moody Sillón  Crystal Vintage</v>
      </c>
      <c r="G27" s="117"/>
      <c r="H27" s="80" t="s">
        <v>435</v>
      </c>
      <c r="I27" s="144">
        <v>113</v>
      </c>
      <c r="J27" s="144">
        <v>117</v>
      </c>
      <c r="K27" s="144">
        <v>120</v>
      </c>
      <c r="L27" s="144">
        <v>11</v>
      </c>
      <c r="M27" s="144">
        <v>21</v>
      </c>
      <c r="N27" s="81" t="s">
        <v>517</v>
      </c>
      <c r="O27" s="88">
        <v>99</v>
      </c>
      <c r="P27" s="134">
        <v>699</v>
      </c>
      <c r="Q27" s="130"/>
      <c r="R27" s="88"/>
      <c r="S27" s="88"/>
      <c r="T27" s="95">
        <f ca="1">ROUND(Tabla6[[#This Row],[PVP]]/(1-Tabla6[[#This Row],[Descuento]]),0)</f>
        <v>1319</v>
      </c>
      <c r="U27" s="88">
        <f t="shared" ca="1" si="0"/>
        <v>0.47</v>
      </c>
      <c r="V27" s="95">
        <v>350</v>
      </c>
      <c r="W27" s="88"/>
      <c r="X27" s="88"/>
      <c r="Y27" s="88"/>
      <c r="Z27" s="2">
        <v>1</v>
      </c>
      <c r="AA27" s="2">
        <v>0</v>
      </c>
      <c r="AB27" s="2" t="str">
        <f t="shared" si="1"/>
        <v>Sillón  online en promocion</v>
      </c>
      <c r="AC27" s="2" t="str">
        <f>VLOOKUP(IF(K27="",J27,K27),'Base de datos'!F:H,3,0)</f>
        <v>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v>
      </c>
      <c r="AD27" s="94" t="str">
        <f>IFERROR(VLOOKUP(K27,'Base de datos'!F:I,4,0),VLOOKUP(Tabla6[[#This Row],[Cat 2]],'Base de datos'!F:I,4,0))</f>
        <v>Sillón, sofa, muebles online, banqueta online, banqueta en promocion, hogar, casa, decoracion, juego de sala, banqueta barato, muebles baratos, sillones vintage, butaca vintage</v>
      </c>
      <c r="AF27" s="142" t="str">
        <f t="shared" ca="1" si="2"/>
        <v>insert into detalle VALUES (NULL,"Mody31",26,"Sillón crystal ","Sillón ","Vintage","Moody Sillón  Crystal Vintage","","Moody",113,117,120,11,21,"Crystal",99,699,0,"","",1319,0.47,350,"",0,"",1,0,"Sillón  online en promocion","Los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categoría","Sillón, sofa, muebles online, banqueta online, banqueta en promocion, hogar, casa, decoracion, juego de sala, banqueta barato, muebles baratos, sillones vintage, butaca vintage");</v>
      </c>
    </row>
    <row r="28" spans="1:32" x14ac:dyDescent="0.2">
      <c r="A28" s="1" t="s">
        <v>518</v>
      </c>
      <c r="B28" s="2">
        <v>27</v>
      </c>
      <c r="C28" s="81" t="s">
        <v>519</v>
      </c>
      <c r="D28" s="2" t="s">
        <v>462</v>
      </c>
      <c r="E28" s="6" t="s">
        <v>421</v>
      </c>
      <c r="F28" s="94" t="str">
        <f>CONCATENATE(Tabla6[[#This Row],[Nombre de marca]],IF(Tabla6[[#This Row],[Nombre de marca]]="",""," "),D28,IF(N28="",""," "),N28,IF(Tabla6[[#This Row],[Nombre combo]]="",""," "),E28,IF(Tabla6[[#This Row],[caracteristica principal]]="",""," "),G28)</f>
        <v>Moody Sillón Canari Vintage</v>
      </c>
      <c r="G28" s="117"/>
      <c r="H28" s="80" t="s">
        <v>435</v>
      </c>
      <c r="I28" s="144">
        <v>113</v>
      </c>
      <c r="J28" s="144">
        <v>117</v>
      </c>
      <c r="K28" s="144">
        <v>120</v>
      </c>
      <c r="L28" s="144">
        <v>11</v>
      </c>
      <c r="M28" s="144">
        <v>21</v>
      </c>
      <c r="N28" s="81" t="s">
        <v>520</v>
      </c>
      <c r="O28" s="88">
        <v>99</v>
      </c>
      <c r="P28" s="134">
        <v>699</v>
      </c>
      <c r="Q28" s="130"/>
      <c r="R28" s="88"/>
      <c r="S28" s="88"/>
      <c r="T28" s="95">
        <f ca="1">ROUND(Tabla6[[#This Row],[PVP]]/(1-Tabla6[[#This Row],[Descuento]]),0)</f>
        <v>1371</v>
      </c>
      <c r="U28" s="88">
        <f t="shared" ca="1" si="0"/>
        <v>0.49</v>
      </c>
      <c r="V28" s="95">
        <v>350</v>
      </c>
      <c r="W28" s="88"/>
      <c r="X28" s="88"/>
      <c r="Y28" s="88"/>
      <c r="Z28" s="2">
        <v>1</v>
      </c>
      <c r="AA28" s="2">
        <v>0</v>
      </c>
      <c r="AB28" s="2" t="str">
        <f t="shared" si="1"/>
        <v>Sillón online en promocion</v>
      </c>
      <c r="AC28" s="2" t="str">
        <f>VLOOKUP(IF(K28="",J28,K28),'Base de datos'!F:H,3,0)</f>
        <v>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v>
      </c>
      <c r="AD28" s="94" t="str">
        <f>IFERROR(VLOOKUP(K28,'Base de datos'!F:I,4,0),VLOOKUP(Tabla6[[#This Row],[Cat 2]],'Base de datos'!F:I,4,0))</f>
        <v>Sillón, sofa, muebles online, banqueta online, banqueta en promocion, hogar, casa, decoracion, juego de sala, banqueta barato, muebles baratos, sillones vintage, butaca vintage</v>
      </c>
      <c r="AF28" s="142" t="str">
        <f t="shared" ca="1" si="2"/>
        <v>insert into detalle VALUES (NULL,"Mody32",27,"Sillón canari","Sillón","Vintage","Moody Sillón Canari Vintage","","Moody",113,117,120,11,21,"Canari",99,699,0,"","",1371,0.49,350,"",0,"",1,0,"Sillón online en promocion","Los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categoría","Sillón, sofa, muebles online, banqueta online, banqueta en promocion, hogar, casa, decoracion, juego de sala, banqueta barato, muebles baratos, sillones vintage, butaca vintage");</v>
      </c>
    </row>
    <row r="29" spans="1:32" x14ac:dyDescent="0.2">
      <c r="A29" s="1" t="s">
        <v>873</v>
      </c>
      <c r="B29" s="2">
        <v>28</v>
      </c>
      <c r="C29" s="81" t="s">
        <v>874</v>
      </c>
      <c r="D29" s="2" t="s">
        <v>462</v>
      </c>
      <c r="E29" s="6" t="s">
        <v>421</v>
      </c>
      <c r="F29" s="94" t="str">
        <f>CONCATENATE(Tabla6[[#This Row],[Nombre de marca]],IF(Tabla6[[#This Row],[Nombre de marca]]="",""," "),D29,IF(N29="",""," "),N29,IF(Tabla6[[#This Row],[Nombre combo]]="",""," "),E29,IF(Tabla6[[#This Row],[caracteristica principal]]="",""," "),G29)</f>
        <v>Moody Sillón Spik Vintage</v>
      </c>
      <c r="G29" s="117"/>
      <c r="H29" s="80" t="s">
        <v>435</v>
      </c>
      <c r="I29" s="144">
        <v>113</v>
      </c>
      <c r="J29" s="144">
        <v>117</v>
      </c>
      <c r="K29" s="144">
        <v>120</v>
      </c>
      <c r="L29" s="144">
        <v>11</v>
      </c>
      <c r="M29" s="144">
        <v>21</v>
      </c>
      <c r="N29" s="81" t="s">
        <v>875</v>
      </c>
      <c r="O29" s="88">
        <v>99</v>
      </c>
      <c r="P29" s="134">
        <v>599</v>
      </c>
      <c r="Q29" s="130"/>
      <c r="R29" s="88"/>
      <c r="S29" s="88"/>
      <c r="T29" s="95">
        <f ca="1">ROUND(Tabla6[[#This Row],[PVP]]/(1-Tabla6[[#This Row],[Descuento]]),0)</f>
        <v>768</v>
      </c>
      <c r="U29" s="88">
        <f ca="1">ROUND(RANDBETWEEN(20,30)/100,2)</f>
        <v>0.22</v>
      </c>
      <c r="V29" s="95">
        <v>450</v>
      </c>
      <c r="W29" s="88"/>
      <c r="X29" s="88"/>
      <c r="Y29" s="88"/>
      <c r="Z29" s="2">
        <v>1</v>
      </c>
      <c r="AA29" s="2">
        <v>0</v>
      </c>
      <c r="AB29" s="2" t="str">
        <f t="shared" si="1"/>
        <v>Sillón online en promocion</v>
      </c>
      <c r="AC29" s="2" t="str">
        <f>VLOOKUP(IF(K29="",J29,K29),'Base de datos'!F:H,3,0)</f>
        <v>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v>
      </c>
      <c r="AD29" s="94" t="str">
        <f>IFERROR(VLOOKUP(K29,'Base de datos'!F:I,4,0),VLOOKUP(Tabla6[[#This Row],[Cat 2]],'Base de datos'!F:I,4,0))</f>
        <v>Sillón, sofa, muebles online, banqueta online, banqueta en promocion, hogar, casa, decoracion, juego de sala, banqueta barato, muebles baratos, sillones vintage, butaca vintage</v>
      </c>
      <c r="AF29" s="142" t="str">
        <f t="shared" ca="1" si="2"/>
        <v>insert into detalle VALUES (NULL,"Mody34",28,"Sillón spik","Sillón","Vintage","Moody Sillón Spik Vintage","","Moody",113,117,120,11,21,"Spik",99,599,0,"","",768,0.22,450,"",0,"",1,0,"Sillón online en promocion","Los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categoría","Sillón, sofa, muebles online, banqueta online, banqueta en promocion, hogar, casa, decoracion, juego de sala, banqueta barato, muebles baratos, sillones vintage, butaca vintage");</v>
      </c>
    </row>
    <row r="30" spans="1:32" x14ac:dyDescent="0.2">
      <c r="A30" s="1" t="s">
        <v>521</v>
      </c>
      <c r="B30" s="2">
        <v>29</v>
      </c>
      <c r="C30" s="81" t="s">
        <v>522</v>
      </c>
      <c r="D30" s="2" t="s">
        <v>497</v>
      </c>
      <c r="E30" s="6" t="s">
        <v>421</v>
      </c>
      <c r="F30" s="94" t="str">
        <f>CONCATENATE(Tabla6[[#This Row],[Nombre de marca]],IF(Tabla6[[#This Row],[Nombre de marca]]="",""," "),D30,IF(N30="",""," "),N30,IF(Tabla6[[#This Row],[Nombre combo]]="",""," "),E30,IF(Tabla6[[#This Row],[caracteristica principal]]="",""," "),G30)</f>
        <v>Moody Sofá 3 cuerpos Narciso Vintage</v>
      </c>
      <c r="G30" s="117"/>
      <c r="H30" s="80" t="s">
        <v>435</v>
      </c>
      <c r="I30" s="144">
        <v>113</v>
      </c>
      <c r="J30" s="144">
        <v>117</v>
      </c>
      <c r="K30" s="144">
        <v>119</v>
      </c>
      <c r="L30" s="144">
        <v>11</v>
      </c>
      <c r="M30" s="144">
        <v>21</v>
      </c>
      <c r="N30" s="81" t="s">
        <v>523</v>
      </c>
      <c r="O30" s="88">
        <v>99</v>
      </c>
      <c r="P30" s="134">
        <v>1199</v>
      </c>
      <c r="Q30" s="130"/>
      <c r="R30" s="95"/>
      <c r="S30" s="88"/>
      <c r="T30" s="95">
        <f ca="1">ROUND(Tabla6[[#This Row],[PVP]]/(1-Tabla6[[#This Row],[Descuento]]),0)</f>
        <v>2067</v>
      </c>
      <c r="U30" s="88">
        <f t="shared" ref="U30:U61" ca="1" si="3">ROUND(RANDBETWEEN(30,50)/100,2)</f>
        <v>0.42</v>
      </c>
      <c r="V30" s="95">
        <v>850</v>
      </c>
      <c r="W30" s="88"/>
      <c r="X30" s="88"/>
      <c r="Y30" s="88"/>
      <c r="Z30" s="2">
        <v>1</v>
      </c>
      <c r="AA30" s="2">
        <v>0</v>
      </c>
      <c r="AB30" s="2" t="str">
        <f t="shared" si="1"/>
        <v>Sofá 3 cuerpos online en promocion</v>
      </c>
      <c r="AC30" s="2" t="str">
        <f>VLOOKUP(IF(K30="",J30,K30),'Base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30" s="94" t="str">
        <f>IFERROR(VLOOKUP(K30,'Base de datos'!F:I,4,0),VLOOKUP(Tabla6[[#This Row],[Cat 2]],'Base de datos'!F:I,4,0))</f>
        <v>Juego de sala vintage, juego de sala online, juego de sala barato, hogar, casa, decoración, muebles, mueble online, sofa 1 cuerpo, sofa 2 cuerpos, sofa 3 cuerpos, muebles baratos, muebles en promocion, muebles vintage,</v>
      </c>
      <c r="AF30" s="142" t="str">
        <f t="shared" ca="1" si="2"/>
        <v>insert into detalle VALUES (NULL,"Mody35",29,"Sofa 3 cuerpos Narciso","Sofá 3 cuerpos","Vintage","Moody Sofá 3 cuerpos Narciso Vintage","","Moody",113,117,119,11,21,"Narciso",99,1199,0,"","",2067,0.42,850,"",0,"",1,0,"Sofá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31" spans="1:32" x14ac:dyDescent="0.2">
      <c r="A31" s="1" t="s">
        <v>524</v>
      </c>
      <c r="B31" s="2">
        <v>30</v>
      </c>
      <c r="C31" s="81" t="s">
        <v>932</v>
      </c>
      <c r="D31" s="2" t="s">
        <v>440</v>
      </c>
      <c r="E31" s="6" t="s">
        <v>421</v>
      </c>
      <c r="F31" s="94" t="str">
        <f>CONCATENATE(Tabla6[[#This Row],[Nombre de marca]],IF(Tabla6[[#This Row],[Nombre de marca]]="",""," "),D31,IF(N31="",""," "),N31,IF(Tabla6[[#This Row],[Nombre combo]]="",""," "),E31,IF(Tabla6[[#This Row],[caracteristica principal]]="",""," "),G31)</f>
        <v>Moody Sofa 3 cuerpos Milu Vintage</v>
      </c>
      <c r="G31" s="117"/>
      <c r="H31" s="80" t="s">
        <v>435</v>
      </c>
      <c r="I31" s="144">
        <v>113</v>
      </c>
      <c r="J31" s="144">
        <v>117</v>
      </c>
      <c r="K31" s="144">
        <v>119</v>
      </c>
      <c r="L31" s="144">
        <v>11</v>
      </c>
      <c r="M31" s="144">
        <v>21</v>
      </c>
      <c r="N31" s="81" t="s">
        <v>526</v>
      </c>
      <c r="O31" s="88">
        <v>99</v>
      </c>
      <c r="P31" s="134">
        <v>1149</v>
      </c>
      <c r="Q31" s="130"/>
      <c r="R31" s="95"/>
      <c r="S31" s="88"/>
      <c r="T31" s="95">
        <f ca="1">ROUND(Tabla6[[#This Row],[PVP]]/(1-Tabla6[[#This Row],[Descuento]]),0)</f>
        <v>1915</v>
      </c>
      <c r="U31" s="88">
        <f t="shared" ca="1" si="3"/>
        <v>0.4</v>
      </c>
      <c r="V31" s="95">
        <v>850</v>
      </c>
      <c r="W31" s="88"/>
      <c r="X31" s="88"/>
      <c r="Y31" s="88"/>
      <c r="Z31" s="2">
        <v>1</v>
      </c>
      <c r="AA31" s="2">
        <v>0</v>
      </c>
      <c r="AB31" s="2" t="str">
        <f t="shared" si="1"/>
        <v>Sofa 3 cuerpos online en promocion</v>
      </c>
      <c r="AC31" s="2" t="str">
        <f>VLOOKUP(IF(K31="",J31,K31),'Base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31" s="94" t="str">
        <f>IFERROR(VLOOKUP(K31,'Base de datos'!F:I,4,0),VLOOKUP(Tabla6[[#This Row],[Cat 2]],'Base de datos'!F:I,4,0))</f>
        <v>Juego de sala vintage, juego de sala online, juego de sala barato, hogar, casa, decoración, muebles, mueble online, sofa 1 cuerpo, sofa 2 cuerpos, sofa 3 cuerpos, muebles baratos, muebles en promocion, muebles vintage,</v>
      </c>
      <c r="AF31" s="142" t="str">
        <f t="shared" ca="1" si="2"/>
        <v>insert into detalle VALUES (NULL,"Mody36",30,"Sofa 3 cuerpos Milu","Sofa 3 cuerpos","Vintage","Moody Sofa 3 cuerpos Milu Vintage","","Moody",113,117,119,11,21,"Milu",99,1149,0,"","",1915,0.4,850,"",0,"",1,0,"Sofa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32" spans="1:32" x14ac:dyDescent="0.2">
      <c r="A32" s="1" t="s">
        <v>527</v>
      </c>
      <c r="B32" s="2">
        <v>31</v>
      </c>
      <c r="C32" s="81" t="s">
        <v>528</v>
      </c>
      <c r="D32" s="2" t="s">
        <v>440</v>
      </c>
      <c r="E32" s="6" t="s">
        <v>421</v>
      </c>
      <c r="F32" s="94" t="str">
        <f>CONCATENATE(Tabla6[[#This Row],[Nombre de marca]],IF(Tabla6[[#This Row],[Nombre de marca]]="",""," "),D32,IF(N32="",""," "),N32,IF(Tabla6[[#This Row],[Nombre combo]]="",""," "),E32,IF(Tabla6[[#This Row],[caracteristica principal]]="",""," "),G32)</f>
        <v>Moody Sofa 3 cuerpos Masllow Vintage</v>
      </c>
      <c r="G32" s="117"/>
      <c r="H32" s="80" t="s">
        <v>435</v>
      </c>
      <c r="I32" s="144">
        <v>113</v>
      </c>
      <c r="J32" s="144">
        <v>117</v>
      </c>
      <c r="K32" s="144">
        <v>119</v>
      </c>
      <c r="L32" s="144">
        <v>11</v>
      </c>
      <c r="M32" s="144">
        <v>21</v>
      </c>
      <c r="N32" s="81" t="s">
        <v>529</v>
      </c>
      <c r="O32" s="88">
        <v>99</v>
      </c>
      <c r="P32" s="134">
        <v>1499</v>
      </c>
      <c r="Q32" s="130"/>
      <c r="R32" s="95"/>
      <c r="S32" s="88"/>
      <c r="T32" s="95">
        <f ca="1">ROUND(Tabla6[[#This Row],[PVP]]/(1-Tabla6[[#This Row],[Descuento]]),0)</f>
        <v>2630</v>
      </c>
      <c r="U32" s="88">
        <f t="shared" ca="1" si="3"/>
        <v>0.43</v>
      </c>
      <c r="V32" s="95">
        <v>1000</v>
      </c>
      <c r="W32" s="88"/>
      <c r="X32" s="88"/>
      <c r="Y32" s="88"/>
      <c r="Z32" s="2">
        <v>1</v>
      </c>
      <c r="AA32" s="2">
        <v>0</v>
      </c>
      <c r="AB32" s="2" t="str">
        <f t="shared" si="1"/>
        <v>Sofa 3 cuerpos online en promocion</v>
      </c>
      <c r="AC32" s="2" t="str">
        <f>VLOOKUP(IF(K32="",J32,K32),'Base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32" s="94" t="str">
        <f>IFERROR(VLOOKUP(K32,'Base de datos'!F:I,4,0),VLOOKUP(Tabla6[[#This Row],[Cat 2]],'Base de datos'!F:I,4,0))</f>
        <v>Juego de sala vintage, juego de sala online, juego de sala barato, hogar, casa, decoración, muebles, mueble online, sofa 1 cuerpo, sofa 2 cuerpos, sofa 3 cuerpos, muebles baratos, muebles en promocion, muebles vintage,</v>
      </c>
      <c r="AF32" s="142" t="str">
        <f t="shared" ca="1" si="2"/>
        <v>insert into detalle VALUES (NULL,"Mody37",31,"Sofa 3 cuerpos Masllow","Sofa 3 cuerpos","Vintage","Moody Sofa 3 cuerpos Masllow Vintage","","Moody",113,117,119,11,21,"Masllow",99,1499,0,"","",2630,0.43,1000,"",0,"",1,0,"Sofa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33" spans="1:32" x14ac:dyDescent="0.2">
      <c r="A33" s="1" t="s">
        <v>530</v>
      </c>
      <c r="B33" s="2">
        <v>32</v>
      </c>
      <c r="C33" s="81" t="s">
        <v>933</v>
      </c>
      <c r="D33" s="2" t="s">
        <v>440</v>
      </c>
      <c r="E33" s="6" t="s">
        <v>421</v>
      </c>
      <c r="F33" s="94" t="str">
        <f>CONCATENATE(Tabla6[[#This Row],[Nombre de marca]],IF(Tabla6[[#This Row],[Nombre de marca]]="",""," "),D33,IF(N33="",""," "),N33,IF(Tabla6[[#This Row],[Nombre combo]]="",""," "),E33,IF(Tabla6[[#This Row],[caracteristica principal]]="",""," "),G33)</f>
        <v>Moody Sofa 3 cuerpos Fausto Vintage</v>
      </c>
      <c r="G33" s="117"/>
      <c r="H33" s="80" t="s">
        <v>435</v>
      </c>
      <c r="I33" s="144">
        <v>113</v>
      </c>
      <c r="J33" s="144">
        <v>117</v>
      </c>
      <c r="K33" s="144">
        <v>119</v>
      </c>
      <c r="L33" s="144">
        <v>11</v>
      </c>
      <c r="M33" s="144">
        <v>21</v>
      </c>
      <c r="N33" s="81" t="s">
        <v>534</v>
      </c>
      <c r="O33" s="88">
        <v>99</v>
      </c>
      <c r="P33" s="134">
        <v>1199</v>
      </c>
      <c r="Q33" s="130"/>
      <c r="R33" s="95"/>
      <c r="S33" s="88"/>
      <c r="T33" s="95">
        <f ca="1">ROUND(Tabla6[[#This Row],[PVP]]/(1-Tabla6[[#This Row],[Descuento]]),0)</f>
        <v>2180</v>
      </c>
      <c r="U33" s="88">
        <f t="shared" ca="1" si="3"/>
        <v>0.45</v>
      </c>
      <c r="V33" s="95">
        <v>950</v>
      </c>
      <c r="W33" s="88"/>
      <c r="X33" s="88"/>
      <c r="Y33" s="88"/>
      <c r="Z33" s="2">
        <v>1</v>
      </c>
      <c r="AA33" s="2">
        <v>0</v>
      </c>
      <c r="AB33" s="2" t="str">
        <f t="shared" si="1"/>
        <v>Sofa 3 cuerpos online en promocion</v>
      </c>
      <c r="AC33" s="2" t="str">
        <f>VLOOKUP(IF(K33="",J33,K33),'Base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33" s="94" t="str">
        <f>IFERROR(VLOOKUP(K33,'Base de datos'!F:I,4,0),VLOOKUP(Tabla6[[#This Row],[Cat 2]],'Base de datos'!F:I,4,0))</f>
        <v>Juego de sala vintage, juego de sala online, juego de sala barato, hogar, casa, decoración, muebles, mueble online, sofa 1 cuerpo, sofa 2 cuerpos, sofa 3 cuerpos, muebles baratos, muebles en promocion, muebles vintage,</v>
      </c>
      <c r="AF33" s="142" t="str">
        <f t="shared" ca="1" si="2"/>
        <v>insert into detalle VALUES (NULL,"Mody38",32,"Sofa 3 cuerpos Fausto","Sofa 3 cuerpos","Vintage","Moody Sofa 3 cuerpos Fausto Vintage","","Moody",113,117,119,11,21,"Fausto",99,1199,0,"","",2180,0.45,950,"",0,"",1,0,"Sofa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34" spans="1:32" x14ac:dyDescent="0.2">
      <c r="A34" s="1" t="s">
        <v>531</v>
      </c>
      <c r="B34" s="2">
        <v>33</v>
      </c>
      <c r="C34" s="81" t="s">
        <v>532</v>
      </c>
      <c r="D34" s="2" t="s">
        <v>440</v>
      </c>
      <c r="E34" s="6" t="s">
        <v>421</v>
      </c>
      <c r="F34" s="94" t="str">
        <f>CONCATENATE(Tabla6[[#This Row],[Nombre de marca]],IF(Tabla6[[#This Row],[Nombre de marca]]="",""," "),D34,IF(N34="",""," "),N34,IF(Tabla6[[#This Row],[Nombre combo]]="",""," "),E34,IF(Tabla6[[#This Row],[caracteristica principal]]="",""," "),G34)</f>
        <v>Moody Sofa 3 cuerpos Batti Vintage</v>
      </c>
      <c r="G34" s="117"/>
      <c r="H34" s="80" t="s">
        <v>435</v>
      </c>
      <c r="I34" s="144">
        <v>113</v>
      </c>
      <c r="J34" s="144">
        <v>117</v>
      </c>
      <c r="K34" s="144">
        <v>119</v>
      </c>
      <c r="L34" s="144">
        <v>11</v>
      </c>
      <c r="M34" s="144">
        <v>21</v>
      </c>
      <c r="N34" s="81" t="s">
        <v>535</v>
      </c>
      <c r="O34" s="88">
        <v>99</v>
      </c>
      <c r="P34" s="134">
        <v>1199</v>
      </c>
      <c r="Q34" s="130"/>
      <c r="R34" s="95"/>
      <c r="S34" s="88"/>
      <c r="T34" s="95">
        <f ca="1">ROUND(Tabla6[[#This Row],[PVP]]/(1-Tabla6[[#This Row],[Descuento]]),0)</f>
        <v>1998</v>
      </c>
      <c r="U34" s="88">
        <f t="shared" ca="1" si="3"/>
        <v>0.4</v>
      </c>
      <c r="V34" s="95">
        <v>950</v>
      </c>
      <c r="W34" s="88"/>
      <c r="X34" s="88"/>
      <c r="Y34" s="88"/>
      <c r="Z34" s="2">
        <v>1</v>
      </c>
      <c r="AA34" s="2">
        <v>0</v>
      </c>
      <c r="AB34" s="2" t="str">
        <f t="shared" ref="AB34:AB65" si="4">CONCATENATE(D34," online"," en promocion")</f>
        <v>Sofa 3 cuerpos online en promocion</v>
      </c>
      <c r="AC34" s="2" t="str">
        <f>VLOOKUP(IF(K34="",J34,K34),'Base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34" s="94" t="str">
        <f>IFERROR(VLOOKUP(K34,'Base de datos'!F:I,4,0),VLOOKUP(Tabla6[[#This Row],[Cat 2]],'Base de datos'!F:I,4,0))</f>
        <v>Juego de sala vintage, juego de sala online, juego de sala barato, hogar, casa, decoración, muebles, mueble online, sofa 1 cuerpo, sofa 2 cuerpos, sofa 3 cuerpos, muebles baratos, muebles en promocion, muebles vintage,</v>
      </c>
      <c r="AF34" s="142" t="str">
        <f t="shared" ca="1" si="2"/>
        <v>insert into detalle VALUES (NULL,"Mody39",33,"Sofa 3 cuerpos Batti","Sofa 3 cuerpos","Vintage","Moody Sofa 3 cuerpos Batti Vintage","","Moody",113,117,119,11,21,"Batti",99,1199,0,"","",1998,0.4,950,"",0,"",1,0,"Sofa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35" spans="1:32" x14ac:dyDescent="0.2">
      <c r="A35" s="1" t="s">
        <v>536</v>
      </c>
      <c r="B35" s="2">
        <v>34</v>
      </c>
      <c r="C35" s="81" t="s">
        <v>537</v>
      </c>
      <c r="D35" s="2" t="s">
        <v>440</v>
      </c>
      <c r="E35" s="6" t="s">
        <v>421</v>
      </c>
      <c r="F35" s="94" t="str">
        <f>CONCATENATE(Tabla6[[#This Row],[Nombre de marca]],IF(Tabla6[[#This Row],[Nombre de marca]]="",""," "),D35,IF(N35="",""," "),N35,IF(Tabla6[[#This Row],[Nombre combo]]="",""," "),E35,IF(Tabla6[[#This Row],[caracteristica principal]]="",""," "),G35)</f>
        <v>Moody Sofa 3 cuerpos Aetos Vintage</v>
      </c>
      <c r="G35" s="117"/>
      <c r="H35" s="80" t="s">
        <v>435</v>
      </c>
      <c r="I35" s="144">
        <v>113</v>
      </c>
      <c r="J35" s="144">
        <v>117</v>
      </c>
      <c r="K35" s="144">
        <v>119</v>
      </c>
      <c r="L35" s="144">
        <v>11</v>
      </c>
      <c r="M35" s="144">
        <v>21</v>
      </c>
      <c r="N35" s="81" t="s">
        <v>538</v>
      </c>
      <c r="O35" s="88">
        <v>99</v>
      </c>
      <c r="P35" s="134">
        <v>1299</v>
      </c>
      <c r="Q35" s="130"/>
      <c r="R35" s="88"/>
      <c r="S35" s="88"/>
      <c r="T35" s="95">
        <f ca="1">ROUND(Tabla6[[#This Row],[PVP]]/(1-Tabla6[[#This Row],[Descuento]]),0)</f>
        <v>2362</v>
      </c>
      <c r="U35" s="88">
        <f t="shared" ca="1" si="3"/>
        <v>0.45</v>
      </c>
      <c r="V35" s="95">
        <v>1000</v>
      </c>
      <c r="W35" s="88"/>
      <c r="X35" s="88"/>
      <c r="Y35" s="88"/>
      <c r="Z35" s="2">
        <v>1</v>
      </c>
      <c r="AA35" s="2">
        <v>0</v>
      </c>
      <c r="AB35" s="2" t="str">
        <f t="shared" si="4"/>
        <v>Sofa 3 cuerpos online en promocion</v>
      </c>
      <c r="AC35" s="2" t="str">
        <f>VLOOKUP(IF(K35="",J35,K35),'Base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35" s="94" t="str">
        <f>IFERROR(VLOOKUP(K35,'Base de datos'!F:I,4,0),VLOOKUP(Tabla6[[#This Row],[Cat 2]],'Base de datos'!F:I,4,0))</f>
        <v>Juego de sala vintage, juego de sala online, juego de sala barato, hogar, casa, decoración, muebles, mueble online, sofa 1 cuerpo, sofa 2 cuerpos, sofa 3 cuerpos, muebles baratos, muebles en promocion, muebles vintage,</v>
      </c>
      <c r="AF35" s="142" t="str">
        <f t="shared" ca="1" si="2"/>
        <v>insert into detalle VALUES (NULL,"Mody40",34,"sofa 3 cuerpo Aetos","Sofa 3 cuerpos","Vintage","Moody Sofa 3 cuerpos Aetos Vintage","","Moody",113,117,119,11,21,"Aetos",99,1299,0,"","",2362,0.45,1000,"",0,"",1,0,"Sofa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36" spans="1:32" x14ac:dyDescent="0.2">
      <c r="A36" s="1" t="s">
        <v>539</v>
      </c>
      <c r="B36" s="2">
        <v>35</v>
      </c>
      <c r="C36" s="157" t="s">
        <v>541</v>
      </c>
      <c r="D36" s="2" t="s">
        <v>455</v>
      </c>
      <c r="E36" s="6" t="s">
        <v>421</v>
      </c>
      <c r="F36" s="94" t="str">
        <f>CONCATENATE(Tabla6[[#This Row],[Nombre de marca]],IF(Tabla6[[#This Row],[Nombre de marca]]="",""," "),D36,IF(N36="",""," "),N36,IF(Tabla6[[#This Row],[Nombre combo]]="",""," "),E36,IF(Tabla6[[#This Row],[caracteristica principal]]="",""," "),G36)</f>
        <v>Moody Sofa 3 cuerpos  Ajax Vintage</v>
      </c>
      <c r="G36" s="169"/>
      <c r="H36" s="80" t="s">
        <v>435</v>
      </c>
      <c r="I36" s="144">
        <v>113</v>
      </c>
      <c r="J36" s="144">
        <v>117</v>
      </c>
      <c r="K36" s="144">
        <v>119</v>
      </c>
      <c r="L36" s="144">
        <v>11</v>
      </c>
      <c r="M36" s="144">
        <v>21</v>
      </c>
      <c r="N36" s="157" t="s">
        <v>542</v>
      </c>
      <c r="O36" s="88">
        <v>99</v>
      </c>
      <c r="P36" s="134">
        <v>1299</v>
      </c>
      <c r="Q36" s="130"/>
      <c r="R36" s="95"/>
      <c r="S36" s="88"/>
      <c r="T36" s="95">
        <f ca="1">ROUND(Tabla6[[#This Row],[PVP]]/(1-Tabla6[[#This Row],[Descuento]]),0)</f>
        <v>2598</v>
      </c>
      <c r="U36" s="88">
        <f t="shared" ca="1" si="3"/>
        <v>0.5</v>
      </c>
      <c r="V36" s="95">
        <v>1000</v>
      </c>
      <c r="W36" s="88"/>
      <c r="X36" s="88"/>
      <c r="Y36" s="88"/>
      <c r="Z36" s="2">
        <v>1</v>
      </c>
      <c r="AA36" s="2">
        <v>0</v>
      </c>
      <c r="AB36" s="2" t="str">
        <f t="shared" si="4"/>
        <v>Sofa 3 cuerpos  online en promocion</v>
      </c>
      <c r="AC36" s="2" t="str">
        <f>VLOOKUP(IF(K36="",J36,K36),'Base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36" s="94" t="str">
        <f>IFERROR(VLOOKUP(K36,'Base de datos'!F:I,4,0),VLOOKUP(Tabla6[[#This Row],[Cat 2]],'Base de datos'!F:I,4,0))</f>
        <v>Juego de sala vintage, juego de sala online, juego de sala barato, hogar, casa, decoración, muebles, mueble online, sofa 1 cuerpo, sofa 2 cuerpos, sofa 3 cuerpos, muebles baratos, muebles en promocion, muebles vintage,</v>
      </c>
      <c r="AF36" s="142" t="str">
        <f t="shared" ca="1" si="2"/>
        <v>insert into detalle VALUES (NULL,"Mody41",35,"Sofa 3 cuerpos Ajax","Sofa 3 cuerpos ","Vintage","Moody Sofa 3 cuerpos  Ajax Vintage","","Moody",113,117,119,11,21,"Ajax",99,1299,0,"","",2598,0.5,1000,"",0,"",1,0,"Sofa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37" spans="1:32" x14ac:dyDescent="0.2">
      <c r="A37" s="1" t="s">
        <v>543</v>
      </c>
      <c r="B37" s="2">
        <v>36</v>
      </c>
      <c r="C37" s="157" t="s">
        <v>547</v>
      </c>
      <c r="D37" s="2" t="s">
        <v>436</v>
      </c>
      <c r="E37" s="6" t="s">
        <v>421</v>
      </c>
      <c r="F37" s="94" t="str">
        <f>CONCATENATE(Tabla6[[#This Row],[Nombre de marca]],IF(Tabla6[[#This Row],[Nombre de marca]]="",""," "),D37,IF(N37="",""," "),N37,IF(Tabla6[[#This Row],[Nombre combo]]="",""," "),E37,IF(Tabla6[[#This Row],[caracteristica principal]]="",""," "),G37)</f>
        <v>Moody Sofa 2 cuerpos Alena Vintage</v>
      </c>
      <c r="G37" s="169"/>
      <c r="H37" s="80" t="s">
        <v>435</v>
      </c>
      <c r="I37" s="144">
        <v>113</v>
      </c>
      <c r="J37" s="144">
        <v>117</v>
      </c>
      <c r="K37" s="144">
        <v>119</v>
      </c>
      <c r="L37" s="144">
        <v>11</v>
      </c>
      <c r="M37" s="144">
        <v>21</v>
      </c>
      <c r="N37" s="157" t="s">
        <v>548</v>
      </c>
      <c r="O37" s="88">
        <v>99</v>
      </c>
      <c r="P37" s="134">
        <v>1199</v>
      </c>
      <c r="Q37" s="130"/>
      <c r="R37" s="88"/>
      <c r="S37" s="88"/>
      <c r="T37" s="95">
        <f ca="1">ROUND(Tabla6[[#This Row],[PVP]]/(1-Tabla6[[#This Row],[Descuento]]),0)</f>
        <v>2032</v>
      </c>
      <c r="U37" s="88">
        <f t="shared" ca="1" si="3"/>
        <v>0.41</v>
      </c>
      <c r="V37" s="95">
        <v>850</v>
      </c>
      <c r="W37" s="88"/>
      <c r="X37" s="88"/>
      <c r="Y37" s="88"/>
      <c r="Z37" s="2">
        <v>1</v>
      </c>
      <c r="AA37" s="2">
        <v>0</v>
      </c>
      <c r="AB37" s="2" t="str">
        <f t="shared" si="4"/>
        <v>Sofa 2 cuerpos online en promocion</v>
      </c>
      <c r="AC37" s="2" t="str">
        <f>VLOOKUP(IF(K37="",J37,K37),'Base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37" s="94" t="str">
        <f>IFERROR(VLOOKUP(K37,'Base de datos'!F:I,4,0),VLOOKUP(Tabla6[[#This Row],[Cat 2]],'Base de datos'!F:I,4,0))</f>
        <v>Juego de sala vintage, juego de sala online, juego de sala barato, hogar, casa, decoración, muebles, mueble online, sofa 1 cuerpo, sofa 2 cuerpos, sofa 3 cuerpos, muebles baratos, muebles en promocion, muebles vintage,</v>
      </c>
      <c r="AF37" s="142" t="str">
        <f t="shared" ca="1" si="2"/>
        <v>insert into detalle VALUES (NULL,"Mody43",36,"Sofa 2 cuerpos Alena","Sofa 2 cuerpos","Vintage","Moody Sofa 2 cuerpos Alena Vintage","","Moody",113,117,119,11,21,"Alena",99,1199,0,"","",2032,0.41,850,"",0,"",1,0,"Sofa 2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38" spans="1:32" x14ac:dyDescent="0.2">
      <c r="A38" s="1" t="s">
        <v>544</v>
      </c>
      <c r="B38" s="2">
        <v>37</v>
      </c>
      <c r="C38" s="157" t="s">
        <v>934</v>
      </c>
      <c r="D38" s="2" t="s">
        <v>440</v>
      </c>
      <c r="E38" s="6" t="s">
        <v>421</v>
      </c>
      <c r="F38" s="94" t="str">
        <f>CONCATENATE(Tabla6[[#This Row],[Nombre de marca]],IF(Tabla6[[#This Row],[Nombre de marca]]="",""," "),D38,IF(N38="",""," "),N38,IF(Tabla6[[#This Row],[Nombre combo]]="",""," "),E38,IF(Tabla6[[#This Row],[caracteristica principal]]="",""," "),G38)</f>
        <v>Moody Sofa 3 cuerpos Aglaia Vintage</v>
      </c>
      <c r="G38" s="169"/>
      <c r="H38" s="80" t="s">
        <v>435</v>
      </c>
      <c r="I38" s="144">
        <v>113</v>
      </c>
      <c r="J38" s="144">
        <v>117</v>
      </c>
      <c r="K38" s="144">
        <v>119</v>
      </c>
      <c r="L38" s="144">
        <v>11</v>
      </c>
      <c r="M38" s="144">
        <v>21</v>
      </c>
      <c r="N38" s="157" t="s">
        <v>550</v>
      </c>
      <c r="O38" s="88">
        <v>99</v>
      </c>
      <c r="P38" s="134">
        <v>999</v>
      </c>
      <c r="Q38" s="130"/>
      <c r="R38" s="88"/>
      <c r="S38" s="88"/>
      <c r="T38" s="95">
        <f ca="1">ROUND(Tabla6[[#This Row],[PVP]]/(1-Tabla6[[#This Row],[Descuento]]),0)</f>
        <v>1491</v>
      </c>
      <c r="U38" s="88">
        <f t="shared" ca="1" si="3"/>
        <v>0.33</v>
      </c>
      <c r="V38" s="95">
        <v>800</v>
      </c>
      <c r="W38" s="88"/>
      <c r="X38" s="88"/>
      <c r="Y38" s="88"/>
      <c r="Z38" s="2">
        <v>1</v>
      </c>
      <c r="AA38" s="2">
        <v>0</v>
      </c>
      <c r="AB38" s="2" t="str">
        <f t="shared" si="4"/>
        <v>Sofa 3 cuerpos online en promocion</v>
      </c>
      <c r="AC38" s="2" t="str">
        <f>VLOOKUP(IF(K38="",J38,K38),'Base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38" s="94" t="str">
        <f>IFERROR(VLOOKUP(K38,'Base de datos'!F:I,4,0),VLOOKUP(Tabla6[[#This Row],[Cat 2]],'Base de datos'!F:I,4,0))</f>
        <v>Juego de sala vintage, juego de sala online, juego de sala barato, hogar, casa, decoración, muebles, mueble online, sofa 1 cuerpo, sofa 2 cuerpos, sofa 3 cuerpos, muebles baratos, muebles en promocion, muebles vintage,</v>
      </c>
      <c r="AF38" s="142" t="str">
        <f t="shared" ca="1" si="2"/>
        <v>insert into detalle VALUES (NULL,"Mody44",37,"Sofa 3 cuerpos Aglaia","Sofa 3 cuerpos","Vintage","Moody Sofa 3 cuerpos Aglaia Vintage","","Moody",113,117,119,11,21,"Aglaia",99,999,0,"","",1491,0.33,800,"",0,"",1,0,"Sofa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39" spans="1:32" x14ac:dyDescent="0.2">
      <c r="A39" s="1" t="s">
        <v>546</v>
      </c>
      <c r="B39" s="2">
        <v>38</v>
      </c>
      <c r="C39" s="157" t="s">
        <v>551</v>
      </c>
      <c r="D39" s="2" t="s">
        <v>552</v>
      </c>
      <c r="E39" s="6" t="s">
        <v>421</v>
      </c>
      <c r="F39" s="94" t="str">
        <f>CONCATENATE(Tabla6[[#This Row],[Nombre de marca]],IF(Tabla6[[#This Row],[Nombre de marca]]="",""," "),D39,IF(N39="",""," "),N39,IF(Tabla6[[#This Row],[Nombre combo]]="",""," "),E39,IF(Tabla6[[#This Row],[caracteristica principal]]="",""," "),G39)</f>
        <v>Moody Sofa 2 ceurpos Andreus Vintage</v>
      </c>
      <c r="G39" s="169"/>
      <c r="H39" s="80" t="s">
        <v>435</v>
      </c>
      <c r="I39" s="144">
        <v>113</v>
      </c>
      <c r="J39" s="144">
        <v>117</v>
      </c>
      <c r="K39" s="144">
        <v>119</v>
      </c>
      <c r="L39" s="144">
        <v>11</v>
      </c>
      <c r="M39" s="144">
        <v>21</v>
      </c>
      <c r="N39" s="157" t="s">
        <v>553</v>
      </c>
      <c r="O39" s="88">
        <v>99</v>
      </c>
      <c r="P39" s="134">
        <v>799</v>
      </c>
      <c r="Q39" s="130"/>
      <c r="R39" s="88"/>
      <c r="S39" s="88"/>
      <c r="T39" s="95">
        <f ca="1">ROUND(Tabla6[[#This Row],[PVP]]/(1-Tabla6[[#This Row],[Descuento]]),0)</f>
        <v>1141</v>
      </c>
      <c r="U39" s="88">
        <f t="shared" ca="1" si="3"/>
        <v>0.3</v>
      </c>
      <c r="V39" s="95">
        <v>600</v>
      </c>
      <c r="W39" s="88"/>
      <c r="X39" s="88"/>
      <c r="Y39" s="88"/>
      <c r="Z39" s="2">
        <v>1</v>
      </c>
      <c r="AA39" s="2">
        <v>0</v>
      </c>
      <c r="AB39" s="2" t="str">
        <f t="shared" si="4"/>
        <v>Sofa 2 ceurpos online en promocion</v>
      </c>
      <c r="AC39" s="2" t="str">
        <f>VLOOKUP(IF(K39="",J39,K39),'Base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39" s="94" t="str">
        <f>IFERROR(VLOOKUP(K39,'Base de datos'!F:I,4,0),VLOOKUP(Tabla6[[#This Row],[Cat 2]],'Base de datos'!F:I,4,0))</f>
        <v>Juego de sala vintage, juego de sala online, juego de sala barato, hogar, casa, decoración, muebles, mueble online, sofa 1 cuerpo, sofa 2 cuerpos, sofa 3 cuerpos, muebles baratos, muebles en promocion, muebles vintage,</v>
      </c>
      <c r="AF39" s="142" t="str">
        <f t="shared" ca="1" si="2"/>
        <v>insert into detalle VALUES (NULL,"Mody45",38,"Sofa 2 cuerpos Andreus","Sofa 2 ceurpos","Vintage","Moody Sofa 2 ceurpos Andreus Vintage","","Moody",113,117,119,11,21,"Andreus",99,799,0,"","",1141,0.3,600,"",0,"",1,0,"Sofa 2 ceurpos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40" spans="1:32" x14ac:dyDescent="0.2">
      <c r="A40" s="1" t="s">
        <v>554</v>
      </c>
      <c r="B40" s="2">
        <v>39</v>
      </c>
      <c r="C40" s="157" t="s">
        <v>555</v>
      </c>
      <c r="D40" s="2" t="s">
        <v>436</v>
      </c>
      <c r="E40" s="6" t="s">
        <v>421</v>
      </c>
      <c r="F40" s="94" t="str">
        <f>CONCATENATE(Tabla6[[#This Row],[Nombre de marca]],IF(Tabla6[[#This Row],[Nombre de marca]]="",""," "),D40,IF(N40="",""," "),N40,IF(Tabla6[[#This Row],[Nombre combo]]="",""," "),E40,IF(Tabla6[[#This Row],[caracteristica principal]]="",""," "),G40)</f>
        <v>Moody Sofa 2 cuerpos Angelo Vintage</v>
      </c>
      <c r="G40" s="169"/>
      <c r="H40" s="80" t="s">
        <v>435</v>
      </c>
      <c r="I40" s="144">
        <v>113</v>
      </c>
      <c r="J40" s="144">
        <v>117</v>
      </c>
      <c r="K40" s="144">
        <v>119</v>
      </c>
      <c r="L40" s="144">
        <v>11</v>
      </c>
      <c r="M40" s="144">
        <v>21</v>
      </c>
      <c r="N40" s="157" t="s">
        <v>556</v>
      </c>
      <c r="O40" s="88">
        <v>99</v>
      </c>
      <c r="P40" s="134">
        <v>849</v>
      </c>
      <c r="Q40" s="130"/>
      <c r="R40" s="88"/>
      <c r="S40" s="88"/>
      <c r="T40" s="95">
        <f ca="1">ROUND(Tabla6[[#This Row],[PVP]]/(1-Tabla6[[#This Row],[Descuento]]),0)</f>
        <v>1267</v>
      </c>
      <c r="U40" s="88">
        <f t="shared" ca="1" si="3"/>
        <v>0.33</v>
      </c>
      <c r="V40" s="95">
        <v>600</v>
      </c>
      <c r="W40" s="88"/>
      <c r="X40" s="88"/>
      <c r="Y40" s="88"/>
      <c r="Z40" s="2">
        <v>1</v>
      </c>
      <c r="AA40" s="2">
        <v>0</v>
      </c>
      <c r="AB40" s="2" t="str">
        <f t="shared" si="4"/>
        <v>Sofa 2 cuerpos online en promocion</v>
      </c>
      <c r="AC40" s="2" t="str">
        <f>VLOOKUP(IF(K40="",J40,K40),'Base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40" s="94" t="str">
        <f>IFERROR(VLOOKUP(K40,'Base de datos'!F:I,4,0),VLOOKUP(Tabla6[[#This Row],[Cat 2]],'Base de datos'!F:I,4,0))</f>
        <v>Juego de sala vintage, juego de sala online, juego de sala barato, hogar, casa, decoración, muebles, mueble online, sofa 1 cuerpo, sofa 2 cuerpos, sofa 3 cuerpos, muebles baratos, muebles en promocion, muebles vintage,</v>
      </c>
      <c r="AF40" s="142" t="str">
        <f t="shared" ca="1" si="2"/>
        <v>insert into detalle VALUES (NULL,"Mody46",39,"Sofa 2 cuerpos Angelo","Sofa 2 cuerpos","Vintage","Moody Sofa 2 cuerpos Angelo Vintage","","Moody",113,117,119,11,21,"Angelo",99,849,0,"","",1267,0.33,600,"",0,"",1,0,"Sofa 2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41" spans="1:32" x14ac:dyDescent="0.2">
      <c r="A41" s="1" t="s">
        <v>540</v>
      </c>
      <c r="B41" s="2">
        <v>40</v>
      </c>
      <c r="C41" s="157" t="s">
        <v>557</v>
      </c>
      <c r="D41" s="2" t="s">
        <v>462</v>
      </c>
      <c r="E41" s="6" t="s">
        <v>421</v>
      </c>
      <c r="F41" s="94" t="str">
        <f>CONCATENATE(Tabla6[[#This Row],[Nombre de marca]],IF(Tabla6[[#This Row],[Nombre de marca]]="",""," "),D41,IF(N41="",""," "),N41,IF(Tabla6[[#This Row],[Nombre combo]]="",""," "),E41,IF(Tabla6[[#This Row],[caracteristica principal]]="",""," "),G41)</f>
        <v>Moody Sillón Anatole Vintage</v>
      </c>
      <c r="G41" s="169"/>
      <c r="H41" s="80" t="s">
        <v>435</v>
      </c>
      <c r="I41" s="144">
        <v>113</v>
      </c>
      <c r="J41" s="144">
        <v>117</v>
      </c>
      <c r="K41" s="144">
        <v>120</v>
      </c>
      <c r="L41" s="144">
        <v>11</v>
      </c>
      <c r="M41" s="144">
        <v>21</v>
      </c>
      <c r="N41" s="157" t="s">
        <v>558</v>
      </c>
      <c r="O41" s="88">
        <v>99</v>
      </c>
      <c r="P41" s="134">
        <v>599</v>
      </c>
      <c r="Q41" s="130"/>
      <c r="R41" s="88"/>
      <c r="S41" s="88"/>
      <c r="T41" s="95">
        <f ca="1">ROUND(Tabla6[[#This Row],[PVP]]/(1-Tabla6[[#This Row],[Descuento]]),0)</f>
        <v>1152</v>
      </c>
      <c r="U41" s="88">
        <f t="shared" ca="1" si="3"/>
        <v>0.48</v>
      </c>
      <c r="V41" s="95">
        <v>400</v>
      </c>
      <c r="W41" s="88"/>
      <c r="X41" s="88"/>
      <c r="Y41" s="88"/>
      <c r="Z41" s="2">
        <v>1</v>
      </c>
      <c r="AA41" s="2">
        <v>0</v>
      </c>
      <c r="AB41" s="2" t="str">
        <f t="shared" si="4"/>
        <v>Sillón online en promocion</v>
      </c>
      <c r="AC41" s="2" t="str">
        <f>VLOOKUP(IF(K41="",J41,K41),'Base de datos'!F:H,3,0)</f>
        <v>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v>
      </c>
      <c r="AD41" s="94" t="str">
        <f>IFERROR(VLOOKUP(K41,'Base de datos'!F:I,4,0),VLOOKUP(Tabla6[[#This Row],[Cat 2]],'Base de datos'!F:I,4,0))</f>
        <v>Sillón, sofa, muebles online, banqueta online, banqueta en promocion, hogar, casa, decoracion, juego de sala, banqueta barato, muebles baratos, sillones vintage, butaca vintage</v>
      </c>
      <c r="AF41" s="142" t="str">
        <f t="shared" ca="1" si="2"/>
        <v>insert into detalle VALUES (NULL,"Mody47",40,"Sillón Anatole botoneado","Sillón","Vintage","Moody Sillón Anatole Vintage","","Moody",113,117,120,11,21,"Anatole",99,599,0,"","",1152,0.48,400,"",0,"",1,0,"Sillón online en promocion","Los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categoría","Sillón, sofa, muebles online, banqueta online, banqueta en promocion, hogar, casa, decoracion, juego de sala, banqueta barato, muebles baratos, sillones vintage, butaca vintage");</v>
      </c>
    </row>
    <row r="42" spans="1:32" x14ac:dyDescent="0.2">
      <c r="A42" s="1" t="s">
        <v>560</v>
      </c>
      <c r="B42" s="2">
        <v>41</v>
      </c>
      <c r="C42" s="157" t="s">
        <v>561</v>
      </c>
      <c r="D42" s="2" t="s">
        <v>440</v>
      </c>
      <c r="E42" s="6" t="s">
        <v>421</v>
      </c>
      <c r="F42" s="94" t="str">
        <f>CONCATENATE(Tabla6[[#This Row],[Nombre de marca]],IF(Tabla6[[#This Row],[Nombre de marca]]="",""," "),D42,IF(N42="",""," "),N42,IF(Tabla6[[#This Row],[Nombre combo]]="",""," "),E42,IF(Tabla6[[#This Row],[caracteristica principal]]="",""," "),G42)</f>
        <v>Moody Sofa 3 cuerpos Akira Vintage</v>
      </c>
      <c r="G42" s="169"/>
      <c r="H42" s="80" t="s">
        <v>435</v>
      </c>
      <c r="I42" s="144">
        <v>113</v>
      </c>
      <c r="J42" s="144">
        <v>117</v>
      </c>
      <c r="K42" s="144">
        <v>119</v>
      </c>
      <c r="L42" s="144">
        <v>11</v>
      </c>
      <c r="M42" s="144">
        <v>21</v>
      </c>
      <c r="N42" s="157" t="s">
        <v>562</v>
      </c>
      <c r="O42" s="88">
        <v>99</v>
      </c>
      <c r="P42" s="133">
        <v>1499</v>
      </c>
      <c r="Q42" s="130"/>
      <c r="R42" s="88"/>
      <c r="S42" s="88"/>
      <c r="T42" s="95">
        <f ca="1">ROUND(Tabla6[[#This Row],[PVP]]/(1-Tabla6[[#This Row],[Descuento]]),0)</f>
        <v>2342</v>
      </c>
      <c r="U42" s="88">
        <f t="shared" ca="1" si="3"/>
        <v>0.36</v>
      </c>
      <c r="V42" s="95">
        <v>1100</v>
      </c>
      <c r="W42" s="88"/>
      <c r="X42" s="88"/>
      <c r="Y42" s="88"/>
      <c r="Z42" s="2">
        <v>1</v>
      </c>
      <c r="AA42" s="2">
        <v>0</v>
      </c>
      <c r="AB42" s="2" t="str">
        <f t="shared" si="4"/>
        <v>Sofa 3 cuerpos online en promocion</v>
      </c>
      <c r="AC42" s="2" t="str">
        <f>VLOOKUP(IF(K42="",J42,K42),'Base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42" s="94" t="str">
        <f>IFERROR(VLOOKUP(K42,'Base de datos'!F:I,4,0),VLOOKUP(Tabla6[[#This Row],[Cat 2]],'Base de datos'!F:I,4,0))</f>
        <v>Juego de sala vintage, juego de sala online, juego de sala barato, hogar, casa, decoración, muebles, mueble online, sofa 1 cuerpo, sofa 2 cuerpos, sofa 3 cuerpos, muebles baratos, muebles en promocion, muebles vintage,</v>
      </c>
      <c r="AF42" s="142" t="str">
        <f t="shared" ca="1" si="2"/>
        <v>insert into detalle VALUES (NULL,"Mody51",41,"Sofa 3 cuerpos Akira","Sofa 3 cuerpos","Vintage","Moody Sofa 3 cuerpos Akira Vintage","","Moody",113,117,119,11,21,"Akira",99,1499,0,"","",2342,0.36,1100,"",0,"",1,0,"Sofa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43" spans="1:32" x14ac:dyDescent="0.2">
      <c r="A43" s="1" t="s">
        <v>563</v>
      </c>
      <c r="B43" s="2">
        <v>42</v>
      </c>
      <c r="C43" s="81" t="s">
        <v>564</v>
      </c>
      <c r="D43" s="2" t="s">
        <v>440</v>
      </c>
      <c r="E43" s="6" t="s">
        <v>421</v>
      </c>
      <c r="F43" s="94" t="str">
        <f>CONCATENATE(Tabla6[[#This Row],[Nombre de marca]],IF(Tabla6[[#This Row],[Nombre de marca]]="",""," "),D43,IF(N43="",""," "),N43,IF(Tabla6[[#This Row],[Nombre combo]]="",""," "),E43,IF(Tabla6[[#This Row],[caracteristica principal]]="",""," "),G43)</f>
        <v>Moody Sofa 3 cuerpos Anker Vintage</v>
      </c>
      <c r="G43" s="117"/>
      <c r="H43" s="80" t="s">
        <v>435</v>
      </c>
      <c r="I43" s="144">
        <v>113</v>
      </c>
      <c r="J43" s="144">
        <v>117</v>
      </c>
      <c r="K43" s="144">
        <v>119</v>
      </c>
      <c r="L43" s="144">
        <v>11</v>
      </c>
      <c r="M43" s="144">
        <v>21</v>
      </c>
      <c r="N43" s="81" t="s">
        <v>565</v>
      </c>
      <c r="O43" s="88">
        <v>99</v>
      </c>
      <c r="P43" s="133">
        <v>1399</v>
      </c>
      <c r="Q43" s="130"/>
      <c r="R43" s="88"/>
      <c r="S43" s="88"/>
      <c r="T43" s="95">
        <f ca="1">ROUND(Tabla6[[#This Row],[PVP]]/(1-Tabla6[[#This Row],[Descuento]]),0)</f>
        <v>2120</v>
      </c>
      <c r="U43" s="88">
        <f t="shared" ca="1" si="3"/>
        <v>0.34</v>
      </c>
      <c r="V43" s="95">
        <v>1000</v>
      </c>
      <c r="W43" s="88"/>
      <c r="X43" s="88"/>
      <c r="Y43" s="88"/>
      <c r="Z43" s="2">
        <v>1</v>
      </c>
      <c r="AA43" s="2">
        <v>0</v>
      </c>
      <c r="AB43" s="2" t="str">
        <f t="shared" si="4"/>
        <v>Sofa 3 cuerpos online en promocion</v>
      </c>
      <c r="AC43" s="2" t="str">
        <f>VLOOKUP(IF(K43="",J43,K43),'Base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43" s="94" t="str">
        <f>IFERROR(VLOOKUP(K43,'Base de datos'!F:I,4,0),VLOOKUP(Tabla6[[#This Row],[Cat 2]],'Base de datos'!F:I,4,0))</f>
        <v>Juego de sala vintage, juego de sala online, juego de sala barato, hogar, casa, decoración, muebles, mueble online, sofa 1 cuerpo, sofa 2 cuerpos, sofa 3 cuerpos, muebles baratos, muebles en promocion, muebles vintage,</v>
      </c>
      <c r="AF43" s="142" t="str">
        <f t="shared" ca="1" si="2"/>
        <v>insert into detalle VALUES (NULL,"Mody52",42,"Sofa 3 cuerpos Anker","Sofa 3 cuerpos","Vintage","Moody Sofa 3 cuerpos Anker Vintage","","Moody",113,117,119,11,21,"Anker",99,1399,0,"","",2120,0.34,1000,"",0,"",1,0,"Sofa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44" spans="1:32" x14ac:dyDescent="0.2">
      <c r="A44" s="1" t="s">
        <v>566</v>
      </c>
      <c r="B44" s="2">
        <v>43</v>
      </c>
      <c r="C44" s="157" t="s">
        <v>567</v>
      </c>
      <c r="D44" s="2" t="s">
        <v>436</v>
      </c>
      <c r="E44" s="6" t="s">
        <v>421</v>
      </c>
      <c r="F44" s="94" t="str">
        <f>CONCATENATE(Tabla6[[#This Row],[Nombre de marca]],IF(Tabla6[[#This Row],[Nombre de marca]]="",""," "),D44,IF(N44="",""," "),N44,IF(Tabla6[[#This Row],[Nombre combo]]="",""," "),E44,IF(Tabla6[[#This Row],[caracteristica principal]]="",""," "),G44)</f>
        <v>Moody Sofa 2 cuerpos Anker Vintage</v>
      </c>
      <c r="G44" s="169"/>
      <c r="H44" s="80" t="s">
        <v>435</v>
      </c>
      <c r="I44" s="144">
        <v>113</v>
      </c>
      <c r="J44" s="144">
        <v>117</v>
      </c>
      <c r="K44" s="144">
        <v>119</v>
      </c>
      <c r="L44" s="144">
        <v>11</v>
      </c>
      <c r="M44" s="144">
        <v>21</v>
      </c>
      <c r="N44" s="157" t="s">
        <v>565</v>
      </c>
      <c r="O44" s="88">
        <v>99</v>
      </c>
      <c r="P44" s="133">
        <v>999</v>
      </c>
      <c r="Q44" s="130"/>
      <c r="R44" s="88"/>
      <c r="S44" s="88"/>
      <c r="T44" s="95">
        <f ca="1">ROUND(Tabla6[[#This Row],[PVP]]/(1-Tabla6[[#This Row],[Descuento]]),0)</f>
        <v>1537</v>
      </c>
      <c r="U44" s="88">
        <f t="shared" ca="1" si="3"/>
        <v>0.35</v>
      </c>
      <c r="V44" s="95">
        <v>750</v>
      </c>
      <c r="W44" s="88"/>
      <c r="X44" s="88"/>
      <c r="Y44" s="88"/>
      <c r="Z44" s="2">
        <v>1</v>
      </c>
      <c r="AA44" s="2">
        <v>0</v>
      </c>
      <c r="AB44" s="2" t="str">
        <f t="shared" si="4"/>
        <v>Sofa 2 cuerpos online en promocion</v>
      </c>
      <c r="AC44" s="2" t="str">
        <f>VLOOKUP(IF(K44="",J44,K44),'Base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44" s="94" t="str">
        <f>IFERROR(VLOOKUP(K44,'Base de datos'!F:I,4,0),VLOOKUP(Tabla6[[#This Row],[Cat 2]],'Base de datos'!F:I,4,0))</f>
        <v>Juego de sala vintage, juego de sala online, juego de sala barato, hogar, casa, decoración, muebles, mueble online, sofa 1 cuerpo, sofa 2 cuerpos, sofa 3 cuerpos, muebles baratos, muebles en promocion, muebles vintage,</v>
      </c>
      <c r="AF44" s="142" t="str">
        <f t="shared" ca="1" si="2"/>
        <v>insert into detalle VALUES (NULL,"Mody53",43,"Sofa 2 cuerpos Anker","Sofa 2 cuerpos","Vintage","Moody Sofa 2 cuerpos Anker Vintage","","Moody",113,117,119,11,21,"Anker",99,999,0,"","",1537,0.35,750,"",0,"",1,0,"Sofa 2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45" spans="1:32" x14ac:dyDescent="0.2">
      <c r="A45" s="1" t="s">
        <v>545</v>
      </c>
      <c r="B45" s="2">
        <v>44</v>
      </c>
      <c r="C45" s="157" t="s">
        <v>935</v>
      </c>
      <c r="D45" s="2" t="s">
        <v>440</v>
      </c>
      <c r="E45" s="6" t="s">
        <v>421</v>
      </c>
      <c r="F45" s="94" t="str">
        <f>CONCATENATE(Tabla6[[#This Row],[Nombre de marca]],IF(Tabla6[[#This Row],[Nombre de marca]]="",""," "),D45,IF(N45="",""," "),N45,IF(Tabla6[[#This Row],[Nombre combo]]="",""," "),E45,IF(Tabla6[[#This Row],[caracteristica principal]]="",""," "),G45)</f>
        <v>Moody Sofa 3 cuerpos Apostolos Vintage</v>
      </c>
      <c r="G45" s="169"/>
      <c r="H45" s="80" t="s">
        <v>435</v>
      </c>
      <c r="I45" s="144">
        <v>113</v>
      </c>
      <c r="J45" s="144">
        <v>117</v>
      </c>
      <c r="K45" s="144">
        <v>119</v>
      </c>
      <c r="L45" s="144">
        <v>11</v>
      </c>
      <c r="M45" s="144">
        <v>21</v>
      </c>
      <c r="N45" s="157" t="s">
        <v>576</v>
      </c>
      <c r="O45" s="88">
        <v>99</v>
      </c>
      <c r="P45" s="133">
        <v>1099</v>
      </c>
      <c r="Q45" s="130"/>
      <c r="R45" s="88"/>
      <c r="S45" s="88"/>
      <c r="T45" s="95">
        <f ca="1">ROUND(Tabla6[[#This Row],[PVP]]/(1-Tabla6[[#This Row],[Descuento]]),0)</f>
        <v>1832</v>
      </c>
      <c r="U45" s="88">
        <f t="shared" ca="1" si="3"/>
        <v>0.4</v>
      </c>
      <c r="V45" s="95">
        <v>850</v>
      </c>
      <c r="W45" s="88"/>
      <c r="X45" s="88"/>
      <c r="Y45" s="88"/>
      <c r="Z45" s="2">
        <v>1</v>
      </c>
      <c r="AA45" s="2">
        <v>0</v>
      </c>
      <c r="AB45" s="2" t="str">
        <f t="shared" si="4"/>
        <v>Sofa 3 cuerpos online en promocion</v>
      </c>
      <c r="AC45" s="2" t="str">
        <f>VLOOKUP(IF(K45="",J45,K45),'Base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45" s="94" t="str">
        <f>IFERROR(VLOOKUP(K45,'Base de datos'!F:I,4,0),VLOOKUP(Tabla6[[#This Row],[Cat 2]],'Base de datos'!F:I,4,0))</f>
        <v>Juego de sala vintage, juego de sala online, juego de sala barato, hogar, casa, decoración, muebles, mueble online, sofa 1 cuerpo, sofa 2 cuerpos, sofa 3 cuerpos, muebles baratos, muebles en promocion, muebles vintage,</v>
      </c>
      <c r="AF45" s="142" t="str">
        <f t="shared" ca="1" si="2"/>
        <v>insert into detalle VALUES (NULL,"Mody54",44,"Sofa 3 cuerpos Apostolos","Sofa 3 cuerpos","Vintage","Moody Sofa 3 cuerpos Apostolos Vintage","","Moody",113,117,119,11,21,"Apostolos",99,1099,0,"","",1832,0.4,850,"",0,"",1,0,"Sofa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46" spans="1:32" x14ac:dyDescent="0.2">
      <c r="A46" s="1" t="s">
        <v>571</v>
      </c>
      <c r="B46" s="2">
        <v>45</v>
      </c>
      <c r="C46" s="157" t="s">
        <v>577</v>
      </c>
      <c r="D46" s="2" t="s">
        <v>455</v>
      </c>
      <c r="E46" s="6" t="s">
        <v>421</v>
      </c>
      <c r="F46" s="94" t="str">
        <f>CONCATENATE(Tabla6[[#This Row],[Nombre de marca]],IF(Tabla6[[#This Row],[Nombre de marca]]="",""," "),D46,IF(N46="",""," "),N46,IF(Tabla6[[#This Row],[Nombre combo]]="",""," "),E46,IF(Tabla6[[#This Row],[caracteristica principal]]="",""," "),G46)</f>
        <v>Moody Sofa 3 cuerpos  Kira Vintage</v>
      </c>
      <c r="G46" s="169"/>
      <c r="H46" s="80" t="s">
        <v>435</v>
      </c>
      <c r="I46" s="144">
        <v>113</v>
      </c>
      <c r="J46" s="144">
        <v>117</v>
      </c>
      <c r="K46" s="144">
        <v>119</v>
      </c>
      <c r="L46" s="144">
        <v>11</v>
      </c>
      <c r="M46" s="144">
        <v>21</v>
      </c>
      <c r="N46" s="157" t="s">
        <v>578</v>
      </c>
      <c r="O46" s="88">
        <v>99</v>
      </c>
      <c r="P46" s="133">
        <v>1249</v>
      </c>
      <c r="Q46" s="130"/>
      <c r="R46" s="88"/>
      <c r="S46" s="88"/>
      <c r="T46" s="95">
        <f ca="1">ROUND(Tabla6[[#This Row],[PVP]]/(1-Tabla6[[#This Row],[Descuento]]),0)</f>
        <v>1810</v>
      </c>
      <c r="U46" s="88">
        <f t="shared" ca="1" si="3"/>
        <v>0.31</v>
      </c>
      <c r="V46" s="95">
        <v>900</v>
      </c>
      <c r="W46" s="88"/>
      <c r="X46" s="88"/>
      <c r="Y46" s="88"/>
      <c r="Z46" s="2">
        <v>1</v>
      </c>
      <c r="AA46" s="2">
        <v>0</v>
      </c>
      <c r="AB46" s="2" t="str">
        <f t="shared" si="4"/>
        <v>Sofa 3 cuerpos  online en promocion</v>
      </c>
      <c r="AC46" s="2" t="str">
        <f>VLOOKUP(IF(K46="",J46,K46),'Base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46" s="94" t="str">
        <f>IFERROR(VLOOKUP(K46,'Base de datos'!F:I,4,0),VLOOKUP(Tabla6[[#This Row],[Cat 2]],'Base de datos'!F:I,4,0))</f>
        <v>Juego de sala vintage, juego de sala online, juego de sala barato, hogar, casa, decoración, muebles, mueble online, sofa 1 cuerpo, sofa 2 cuerpos, sofa 3 cuerpos, muebles baratos, muebles en promocion, muebles vintage,</v>
      </c>
      <c r="AF46" s="142" t="str">
        <f t="shared" ca="1" si="2"/>
        <v>insert into detalle VALUES (NULL,"Mody55",45,"Sofa 3 cuerpos Kira","Sofa 3 cuerpos ","Vintage","Moody Sofa 3 cuerpos  Kira Vintage","","Moody",113,117,119,11,21,"Kira",99,1249,0,"","",1810,0.31,900,"",0,"",1,0,"Sofa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47" spans="1:32" x14ac:dyDescent="0.2">
      <c r="A47" s="1" t="s">
        <v>574</v>
      </c>
      <c r="B47" s="2">
        <v>46</v>
      </c>
      <c r="C47" s="157" t="s">
        <v>580</v>
      </c>
      <c r="D47" s="2" t="s">
        <v>436</v>
      </c>
      <c r="E47" s="6" t="s">
        <v>421</v>
      </c>
      <c r="F47" s="94" t="str">
        <f>CONCATENATE(Tabla6[[#This Row],[Nombre de marca]],IF(Tabla6[[#This Row],[Nombre de marca]]="",""," "),D47,IF(N47="",""," "),N47,IF(Tabla6[[#This Row],[Nombre combo]]="",""," "),E47,IF(Tabla6[[#This Row],[caracteristica principal]]="",""," "),G47)</f>
        <v>Moody Sofa 2 cuerpos Athena Vintage</v>
      </c>
      <c r="G47" s="169"/>
      <c r="H47" s="80" t="s">
        <v>435</v>
      </c>
      <c r="I47" s="144">
        <v>113</v>
      </c>
      <c r="J47" s="144">
        <v>117</v>
      </c>
      <c r="K47" s="144">
        <v>119</v>
      </c>
      <c r="L47" s="144">
        <v>11</v>
      </c>
      <c r="M47" s="144">
        <v>21</v>
      </c>
      <c r="N47" s="157" t="s">
        <v>579</v>
      </c>
      <c r="O47" s="88">
        <v>99</v>
      </c>
      <c r="P47" s="133">
        <v>899</v>
      </c>
      <c r="Q47" s="130"/>
      <c r="R47" s="88"/>
      <c r="S47" s="88"/>
      <c r="T47" s="95">
        <f ca="1">ROUND(Tabla6[[#This Row],[PVP]]/(1-Tabla6[[#This Row],[Descuento]]),0)</f>
        <v>1577</v>
      </c>
      <c r="U47" s="88">
        <f t="shared" ca="1" si="3"/>
        <v>0.43</v>
      </c>
      <c r="V47" s="95">
        <v>600</v>
      </c>
      <c r="W47" s="88"/>
      <c r="X47" s="88"/>
      <c r="Y47" s="88"/>
      <c r="Z47" s="2">
        <v>1</v>
      </c>
      <c r="AA47" s="2">
        <v>0</v>
      </c>
      <c r="AB47" s="2" t="str">
        <f t="shared" si="4"/>
        <v>Sofa 2 cuerpos online en promocion</v>
      </c>
      <c r="AC47" s="2" t="str">
        <f>VLOOKUP(IF(K47="",J47,K47),'Base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47" s="94" t="str">
        <f>IFERROR(VLOOKUP(K47,'Base de datos'!F:I,4,0),VLOOKUP(Tabla6[[#This Row],[Cat 2]],'Base de datos'!F:I,4,0))</f>
        <v>Juego de sala vintage, juego de sala online, juego de sala barato, hogar, casa, decoración, muebles, mueble online, sofa 1 cuerpo, sofa 2 cuerpos, sofa 3 cuerpos, muebles baratos, muebles en promocion, muebles vintage,</v>
      </c>
      <c r="AF47" s="142" t="str">
        <f t="shared" ca="1" si="2"/>
        <v>insert into detalle VALUES (NULL,"Mody56",46,"Sofa 2 cuerpos Athena botoneado","Sofa 2 cuerpos","Vintage","Moody Sofa 2 cuerpos Athena Vintage","","Moody",113,117,119,11,21,"Athena",99,899,0,"","",1577,0.43,600,"",0,"",1,0,"Sofa 2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48" spans="1:32" x14ac:dyDescent="0.2">
      <c r="A48" s="1" t="s">
        <v>581</v>
      </c>
      <c r="B48" s="2">
        <v>47</v>
      </c>
      <c r="C48" s="157" t="s">
        <v>582</v>
      </c>
      <c r="D48" s="2" t="s">
        <v>436</v>
      </c>
      <c r="E48" s="6" t="s">
        <v>421</v>
      </c>
      <c r="F48" s="94" t="str">
        <f>CONCATENATE(Tabla6[[#This Row],[Nombre de marca]],IF(Tabla6[[#This Row],[Nombre de marca]]="",""," "),D48,IF(N48="",""," "),N48,IF(Tabla6[[#This Row],[Nombre combo]]="",""," "),E48,IF(Tabla6[[#This Row],[caracteristica principal]]="",""," "),G48)</f>
        <v>Moody Sofa 2 cuerpos Bastian Vintage</v>
      </c>
      <c r="G48" s="169"/>
      <c r="H48" s="80" t="s">
        <v>435</v>
      </c>
      <c r="I48" s="144">
        <v>113</v>
      </c>
      <c r="J48" s="144">
        <v>117</v>
      </c>
      <c r="K48" s="144">
        <v>119</v>
      </c>
      <c r="L48" s="144">
        <v>11</v>
      </c>
      <c r="M48" s="144">
        <v>21</v>
      </c>
      <c r="N48" s="157" t="s">
        <v>583</v>
      </c>
      <c r="O48" s="88">
        <v>99</v>
      </c>
      <c r="P48" s="133">
        <v>849</v>
      </c>
      <c r="Q48" s="130"/>
      <c r="R48" s="88"/>
      <c r="S48" s="88"/>
      <c r="T48" s="95">
        <f ca="1">ROUND(Tabla6[[#This Row],[PVP]]/(1-Tabla6[[#This Row],[Descuento]]),0)</f>
        <v>1327</v>
      </c>
      <c r="U48" s="88">
        <f t="shared" ca="1" si="3"/>
        <v>0.36</v>
      </c>
      <c r="V48" s="95">
        <v>650</v>
      </c>
      <c r="W48" s="88"/>
      <c r="X48" s="88"/>
      <c r="Y48" s="88"/>
      <c r="Z48" s="2">
        <v>1</v>
      </c>
      <c r="AA48" s="2">
        <v>0</v>
      </c>
      <c r="AB48" s="2" t="str">
        <f t="shared" si="4"/>
        <v>Sofa 2 cuerpos online en promocion</v>
      </c>
      <c r="AC48" s="2" t="str">
        <f>VLOOKUP(IF(K48="",J48,K48),'Base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48" s="94" t="str">
        <f>IFERROR(VLOOKUP(K48,'Base de datos'!F:I,4,0),VLOOKUP(Tabla6[[#This Row],[Cat 2]],'Base de datos'!F:I,4,0))</f>
        <v>Juego de sala vintage, juego de sala online, juego de sala barato, hogar, casa, decoración, muebles, mueble online, sofa 1 cuerpo, sofa 2 cuerpos, sofa 3 cuerpos, muebles baratos, muebles en promocion, muebles vintage,</v>
      </c>
      <c r="AF48" s="142" t="str">
        <f t="shared" ca="1" si="2"/>
        <v>insert into detalle VALUES (NULL,"Mody57",47,"Sofa 2 cuerpos Bastian","Sofa 2 cuerpos","Vintage","Moody Sofa 2 cuerpos Bastian Vintage","","Moody",113,117,119,11,21,"Bastian",99,849,0,"","",1327,0.36,650,"",0,"",1,0,"Sofa 2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49" spans="1:32" x14ac:dyDescent="0.2">
      <c r="A49" s="1" t="s">
        <v>584</v>
      </c>
      <c r="B49" s="2">
        <v>48</v>
      </c>
      <c r="C49" s="157" t="s">
        <v>585</v>
      </c>
      <c r="D49" s="2" t="s">
        <v>586</v>
      </c>
      <c r="E49" s="6" t="s">
        <v>421</v>
      </c>
      <c r="F49" s="94" t="str">
        <f>CONCATENATE(Tabla6[[#This Row],[Nombre de marca]],IF(Tabla6[[#This Row],[Nombre de marca]]="",""," "),D49,IF(N49="",""," "),N49,IF(Tabla6[[#This Row],[Nombre combo]]="",""," "),E49,IF(Tabla6[[#This Row],[caracteristica principal]]="",""," "),G49)</f>
        <v>Moody Sofa 2 cuerpos  Belen Vintage</v>
      </c>
      <c r="G49" s="169"/>
      <c r="H49" s="80" t="s">
        <v>435</v>
      </c>
      <c r="I49" s="144">
        <v>113</v>
      </c>
      <c r="J49" s="144">
        <v>117</v>
      </c>
      <c r="K49" s="144">
        <v>119</v>
      </c>
      <c r="L49" s="144">
        <v>11</v>
      </c>
      <c r="M49" s="144">
        <v>21</v>
      </c>
      <c r="N49" s="157" t="s">
        <v>587</v>
      </c>
      <c r="O49" s="88">
        <v>99</v>
      </c>
      <c r="P49" s="133">
        <v>1199</v>
      </c>
      <c r="Q49" s="130"/>
      <c r="R49" s="88"/>
      <c r="S49" s="88"/>
      <c r="T49" s="95">
        <f ca="1">ROUND(Tabla6[[#This Row],[PVP]]/(1-Tabla6[[#This Row],[Descuento]]),0)</f>
        <v>2398</v>
      </c>
      <c r="U49" s="88">
        <f t="shared" ca="1" si="3"/>
        <v>0.5</v>
      </c>
      <c r="V49" s="95">
        <v>850</v>
      </c>
      <c r="W49" s="88"/>
      <c r="X49" s="88"/>
      <c r="Y49" s="88"/>
      <c r="Z49" s="2">
        <v>1</v>
      </c>
      <c r="AA49" s="2">
        <v>0</v>
      </c>
      <c r="AB49" s="2" t="str">
        <f t="shared" si="4"/>
        <v>Sofa 2 cuerpos  online en promocion</v>
      </c>
      <c r="AC49" s="2" t="str">
        <f>VLOOKUP(IF(K49="",J49,K49),'Base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49" s="94" t="str">
        <f>IFERROR(VLOOKUP(K49,'Base de datos'!F:I,4,0),VLOOKUP(Tabla6[[#This Row],[Cat 2]],'Base de datos'!F:I,4,0))</f>
        <v>Juego de sala vintage, juego de sala online, juego de sala barato, hogar, casa, decoración, muebles, mueble online, sofa 1 cuerpo, sofa 2 cuerpos, sofa 3 cuerpos, muebles baratos, muebles en promocion, muebles vintage,</v>
      </c>
      <c r="AF49" s="142" t="str">
        <f t="shared" ca="1" si="2"/>
        <v>insert into detalle VALUES (NULL,"Mody58",48,"Sofa 2 cuerpos Belen","Sofa 2 cuerpos ","Vintage","Moody Sofa 2 cuerpos  Belen Vintage","","Moody",113,117,119,11,21,"Belen",99,1199,0,"","",2398,0.5,850,"",0,"",1,0,"Sofa 2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50" spans="1:32" x14ac:dyDescent="0.2">
      <c r="A50" s="1" t="s">
        <v>588</v>
      </c>
      <c r="B50" s="2">
        <v>49</v>
      </c>
      <c r="C50" s="157" t="s">
        <v>589</v>
      </c>
      <c r="D50" s="2" t="s">
        <v>462</v>
      </c>
      <c r="E50" s="6" t="s">
        <v>421</v>
      </c>
      <c r="F50" s="94" t="str">
        <f>CONCATENATE(Tabla6[[#This Row],[Nombre de marca]],IF(Tabla6[[#This Row],[Nombre de marca]]="",""," "),D50,IF(N50="",""," "),N50,IF(Tabla6[[#This Row],[Nombre combo]]="",""," "),E50,IF(Tabla6[[#This Row],[caracteristica principal]]="",""," "),G50)</f>
        <v>Moody Sillón Grandfather Vintage</v>
      </c>
      <c r="G50" s="169"/>
      <c r="H50" s="80" t="s">
        <v>435</v>
      </c>
      <c r="I50" s="144">
        <v>113</v>
      </c>
      <c r="J50" s="144">
        <v>117</v>
      </c>
      <c r="K50" s="144">
        <v>120</v>
      </c>
      <c r="L50" s="144">
        <v>11</v>
      </c>
      <c r="M50" s="144">
        <v>21</v>
      </c>
      <c r="N50" s="157" t="s">
        <v>590</v>
      </c>
      <c r="O50" s="88">
        <v>99</v>
      </c>
      <c r="P50" s="133">
        <v>1499</v>
      </c>
      <c r="Q50" s="130"/>
      <c r="R50" s="95"/>
      <c r="S50" s="88"/>
      <c r="T50" s="95">
        <f ca="1">ROUND(Tabla6[[#This Row],[PVP]]/(1-Tabla6[[#This Row],[Descuento]]),0)</f>
        <v>2828</v>
      </c>
      <c r="U50" s="88">
        <f t="shared" ca="1" si="3"/>
        <v>0.47</v>
      </c>
      <c r="V50" s="95">
        <v>1200</v>
      </c>
      <c r="W50" s="88"/>
      <c r="X50" s="88"/>
      <c r="Y50" s="88"/>
      <c r="Z50" s="2">
        <v>1</v>
      </c>
      <c r="AA50" s="2">
        <v>0</v>
      </c>
      <c r="AB50" s="2" t="str">
        <f t="shared" si="4"/>
        <v>Sillón online en promocion</v>
      </c>
      <c r="AC50" s="2" t="str">
        <f>VLOOKUP(IF(K50="",J50,K50),'Base de datos'!F:H,3,0)</f>
        <v>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v>
      </c>
      <c r="AD50" s="94" t="str">
        <f>IFERROR(VLOOKUP(K50,'Base de datos'!F:I,4,0),VLOOKUP(Tabla6[[#This Row],[Cat 2]],'Base de datos'!F:I,4,0))</f>
        <v>Sillón, sofa, muebles online, banqueta online, banqueta en promocion, hogar, casa, decoracion, juego de sala, banqueta barato, muebles baratos, sillones vintage, butaca vintage</v>
      </c>
      <c r="AF50" s="142" t="str">
        <f t="shared" ca="1" si="2"/>
        <v>insert into detalle VALUES (NULL,"Mody59",49,"Sillón Grandfather","Sillón","Vintage","Moody Sillón Grandfather Vintage","","Moody",113,117,120,11,21,"Grandfather",99,1499,0,"","",2828,0.47,1200,"",0,"",1,0,"Sillón online en promocion","Los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categoría","Sillón, sofa, muebles online, banqueta online, banqueta en promocion, hogar, casa, decoracion, juego de sala, banqueta barato, muebles baratos, sillones vintage, butaca vintage");</v>
      </c>
    </row>
    <row r="51" spans="1:32" x14ac:dyDescent="0.2">
      <c r="A51" s="1" t="s">
        <v>591</v>
      </c>
      <c r="B51" s="2">
        <v>50</v>
      </c>
      <c r="C51" s="157" t="s">
        <v>592</v>
      </c>
      <c r="D51" s="2" t="s">
        <v>593</v>
      </c>
      <c r="E51" s="6" t="s">
        <v>421</v>
      </c>
      <c r="F51" s="94" t="str">
        <f>CONCATENATE(Tabla6[[#This Row],[Nombre de marca]],IF(Tabla6[[#This Row],[Nombre de marca]]="",""," "),D51,IF(N51="",""," "),N51,IF(Tabla6[[#This Row],[Nombre combo]]="",""," "),E51,IF(Tabla6[[#This Row],[caracteristica principal]]="",""," "),G51)</f>
        <v>Moody Esquinero  Bernice Vintage</v>
      </c>
      <c r="G51" s="169"/>
      <c r="H51" s="80" t="s">
        <v>435</v>
      </c>
      <c r="I51" s="144">
        <v>113</v>
      </c>
      <c r="J51" s="144">
        <v>117</v>
      </c>
      <c r="K51" s="144">
        <v>121</v>
      </c>
      <c r="L51" s="144">
        <v>11</v>
      </c>
      <c r="M51" s="144">
        <v>21</v>
      </c>
      <c r="N51" s="157" t="s">
        <v>594</v>
      </c>
      <c r="O51" s="88">
        <v>99</v>
      </c>
      <c r="P51" s="133">
        <v>2199</v>
      </c>
      <c r="Q51" s="130"/>
      <c r="R51" s="88"/>
      <c r="S51" s="88"/>
      <c r="T51" s="95">
        <f ca="1">ROUND(Tabla6[[#This Row],[PVP]]/(1-Tabla6[[#This Row],[Descuento]]),0)</f>
        <v>3490</v>
      </c>
      <c r="U51" s="88">
        <f t="shared" ca="1" si="3"/>
        <v>0.37</v>
      </c>
      <c r="V51" s="95">
        <v>1650</v>
      </c>
      <c r="W51" s="88"/>
      <c r="X51" s="88"/>
      <c r="Y51" s="88"/>
      <c r="Z51" s="2">
        <v>1</v>
      </c>
      <c r="AA51" s="2">
        <v>0</v>
      </c>
      <c r="AB51" s="2" t="str">
        <f t="shared" si="4"/>
        <v>Esquinero  online en promocion</v>
      </c>
      <c r="AC51" s="2" t="str">
        <f>VLOOKUP(IF(K51="",J51,K51),'Base de datos'!F:H,3,0)</f>
        <v>En Hogaryspacios tenemos los mejores muebles seccionales vintage con mesas de centro, cojines y más. Nuestros muebles seccionales online, tienen el mejor diseño para decorar tu sala y hacer de tu hogar el mejor sitio para descansar. Nuestro proveedores usan telas como  tapiz microfibra, tapiz ultracuero, tapiz cuero, tapiz chenille, tapiz jacquard y más. Hacemos envios a todo lima metropolitana con envios en menos de 48 horas, Nuestros decoradores de interiores te aydarán a mejorar tu estilo</v>
      </c>
      <c r="AD51" s="94" t="str">
        <f>IFERROR(VLOOKUP(K51,'Base de datos'!F:I,4,0),VLOOKUP(Tabla6[[#This Row],[Cat 2]],'Base de datos'!F:I,4,0))</f>
        <v>Sofa seccional, mueble de sala, mueble online, mueble barato, mueble en promocion, seccional barato, juego de sala, hogar, casa, cojin, sofa, sofa barato, seccional vintage, muebles vintage</v>
      </c>
      <c r="AF51" s="142" t="str">
        <f t="shared" ca="1" si="2"/>
        <v>insert into detalle VALUES (NULL,"Mody60",50,"Esquinero Bernice","Esquinero ","Vintage","Moody Esquinero  Bernice Vintage","","Moody",113,117,121,11,21,"Bernice",99,2199,0,"","",3490,0.37,1650,"",0,"",1,0,"Esquinero  online en promocion","En Hogaryspacios tenemos los mejores muebles seccionales vintage con mesas de centro, cojines y más. Nuestros muebles seccionales online, tienen el mejor diseño para decorar tu sala y hacer de tu hogar el mejor sitio para descansar. Nuestro proveedores usan telas como  tapiz microfibra, tapiz ultracuero, tapiz cuero, tapiz chenille, tapiz jacquard y más. Hacemos envios a todo lima metropolitana con envios en menos de 48 horas, Nuestros decoradores de interiores te aydarán a mejorar tu estilo","Sofa seccional, mueble de sala, mueble online, mueble barato, mueble en promocion, seccional barato, juego de sala, hogar, casa, cojin, sofa, sofa barato, seccional vintage, muebles vintage");</v>
      </c>
    </row>
    <row r="52" spans="1:32" x14ac:dyDescent="0.2">
      <c r="A52" s="1" t="s">
        <v>596</v>
      </c>
      <c r="B52" s="2">
        <v>51</v>
      </c>
      <c r="C52" s="157" t="s">
        <v>595</v>
      </c>
      <c r="D52" s="2" t="s">
        <v>440</v>
      </c>
      <c r="E52" s="6" t="s">
        <v>421</v>
      </c>
      <c r="F52" s="94" t="str">
        <f>CONCATENATE(Tabla6[[#This Row],[Nombre de marca]],IF(Tabla6[[#This Row],[Nombre de marca]]="",""," "),D52,IF(N52="",""," "),N52,IF(Tabla6[[#This Row],[Nombre combo]]="",""," "),E52,IF(Tabla6[[#This Row],[caracteristica principal]]="",""," "),G52)</f>
        <v>Moody Sofa 3 cuerpos Altu Vintage</v>
      </c>
      <c r="G52" s="169"/>
      <c r="H52" s="80" t="s">
        <v>435</v>
      </c>
      <c r="I52" s="144">
        <v>113</v>
      </c>
      <c r="J52" s="144">
        <v>117</v>
      </c>
      <c r="K52" s="144">
        <v>119</v>
      </c>
      <c r="L52" s="144">
        <v>11</v>
      </c>
      <c r="M52" s="144">
        <v>21</v>
      </c>
      <c r="N52" s="157" t="s">
        <v>597</v>
      </c>
      <c r="O52" s="88">
        <v>99</v>
      </c>
      <c r="P52" s="133">
        <v>1499</v>
      </c>
      <c r="Q52" s="130"/>
      <c r="R52" s="88"/>
      <c r="S52" s="88"/>
      <c r="T52" s="95">
        <f ca="1">ROUND(Tabla6[[#This Row],[PVP]]/(1-Tabla6[[#This Row],[Descuento]]),0)</f>
        <v>2630</v>
      </c>
      <c r="U52" s="88">
        <f t="shared" ca="1" si="3"/>
        <v>0.43</v>
      </c>
      <c r="V52" s="95">
        <v>1100</v>
      </c>
      <c r="W52" s="88"/>
      <c r="X52" s="88"/>
      <c r="Y52" s="88"/>
      <c r="Z52" s="2">
        <v>1</v>
      </c>
      <c r="AA52" s="2">
        <v>0</v>
      </c>
      <c r="AB52" s="2" t="str">
        <f t="shared" si="4"/>
        <v>Sofa 3 cuerpos online en promocion</v>
      </c>
      <c r="AC52" s="2" t="str">
        <f>VLOOKUP(IF(K52="",J52,K52),'Base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52" s="94" t="str">
        <f>IFERROR(VLOOKUP(K52,'Base de datos'!F:I,4,0),VLOOKUP(Tabla6[[#This Row],[Cat 2]],'Base de datos'!F:I,4,0))</f>
        <v>Juego de sala vintage, juego de sala online, juego de sala barato, hogar, casa, decoración, muebles, mueble online, sofa 1 cuerpo, sofa 2 cuerpos, sofa 3 cuerpos, muebles baratos, muebles en promocion, muebles vintage,</v>
      </c>
      <c r="AF52" s="142" t="str">
        <f t="shared" ca="1" si="2"/>
        <v>insert into detalle VALUES (NULL,"Mody61",51,"Sofa 3 cuerpos Altu","Sofa 3 cuerpos","Vintage","Moody Sofa 3 cuerpos Altu Vintage","","Moody",113,117,119,11,21,"Altu",99,1499,0,"","",2630,0.43,1100,"",0,"",1,0,"Sofa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53" spans="1:32" x14ac:dyDescent="0.2">
      <c r="A53" s="1" t="s">
        <v>598</v>
      </c>
      <c r="B53" s="2">
        <v>52</v>
      </c>
      <c r="C53" s="157" t="s">
        <v>599</v>
      </c>
      <c r="D53" s="2" t="s">
        <v>600</v>
      </c>
      <c r="E53" s="6" t="s">
        <v>421</v>
      </c>
      <c r="F53" s="94" t="str">
        <f>CONCATENATE(Tabla6[[#This Row],[Nombre de marca]],IF(Tabla6[[#This Row],[Nombre de marca]]="",""," "),D53,IF(N53="",""," "),N53,IF(Tabla6[[#This Row],[Nombre combo]]="",""," "),E53,IF(Tabla6[[#This Row],[caracteristica principal]]="",""," "),G53)</f>
        <v>Moody Sofa 4 cuerpos Luna Vintage</v>
      </c>
      <c r="G53" s="169"/>
      <c r="H53" s="80" t="s">
        <v>435</v>
      </c>
      <c r="I53" s="144">
        <v>113</v>
      </c>
      <c r="J53" s="144">
        <v>117</v>
      </c>
      <c r="K53" s="144">
        <v>119</v>
      </c>
      <c r="L53" s="144">
        <v>11</v>
      </c>
      <c r="M53" s="144">
        <v>21</v>
      </c>
      <c r="N53" s="157" t="s">
        <v>601</v>
      </c>
      <c r="O53" s="88">
        <v>99</v>
      </c>
      <c r="P53" s="133">
        <v>2399</v>
      </c>
      <c r="Q53" s="130"/>
      <c r="R53" s="88"/>
      <c r="S53" s="88"/>
      <c r="T53" s="95">
        <f ca="1">ROUND(Tabla6[[#This Row],[PVP]]/(1-Tabla6[[#This Row],[Descuento]]),0)</f>
        <v>4209</v>
      </c>
      <c r="U53" s="88">
        <f t="shared" ca="1" si="3"/>
        <v>0.43</v>
      </c>
      <c r="V53" s="95">
        <v>1650</v>
      </c>
      <c r="W53" s="88"/>
      <c r="X53" s="88"/>
      <c r="Y53" s="88"/>
      <c r="Z53" s="2">
        <v>1</v>
      </c>
      <c r="AA53" s="2">
        <v>0</v>
      </c>
      <c r="AB53" s="2" t="str">
        <f t="shared" si="4"/>
        <v>Sofa 4 cuerpos online en promocion</v>
      </c>
      <c r="AC53" s="2" t="str">
        <f>VLOOKUP(IF(K53="",J53,K53),'Base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53" s="94" t="str">
        <f>IFERROR(VLOOKUP(K53,'Base de datos'!F:I,4,0),VLOOKUP(Tabla6[[#This Row],[Cat 2]],'Base de datos'!F:I,4,0))</f>
        <v>Juego de sala vintage, juego de sala online, juego de sala barato, hogar, casa, decoración, muebles, mueble online, sofa 1 cuerpo, sofa 2 cuerpos, sofa 3 cuerpos, muebles baratos, muebles en promocion, muebles vintage,</v>
      </c>
      <c r="AF53" s="142" t="str">
        <f t="shared" ca="1" si="2"/>
        <v>insert into detalle VALUES (NULL,"Mody62",52,"Sofa 4 cuerpos luna","Sofa 4 cuerpos","Vintage","Moody Sofa 4 cuerpos Luna Vintage","","Moody",113,117,119,11,21,"Luna",99,2399,0,"","",4209,0.43,1650,"",0,"",1,0,"Sofa 4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54" spans="1:32" x14ac:dyDescent="0.2">
      <c r="A54" s="1" t="s">
        <v>602</v>
      </c>
      <c r="B54" s="2">
        <v>53</v>
      </c>
      <c r="C54" s="81" t="s">
        <v>603</v>
      </c>
      <c r="D54" s="2" t="s">
        <v>600</v>
      </c>
      <c r="E54" s="6" t="s">
        <v>421</v>
      </c>
      <c r="F54" s="94" t="str">
        <f>CONCATENATE(Tabla6[[#This Row],[Nombre de marca]],IF(Tabla6[[#This Row],[Nombre de marca]]="",""," "),D54,IF(N54="",""," "),N54,IF(Tabla6[[#This Row],[Nombre combo]]="",""," "),E54,IF(Tabla6[[#This Row],[caracteristica principal]]="",""," "),G54)</f>
        <v>Moody Sofa 4 cuerpos Lunaty Vintage</v>
      </c>
      <c r="G54" s="117"/>
      <c r="H54" s="80" t="s">
        <v>435</v>
      </c>
      <c r="I54" s="144">
        <v>113</v>
      </c>
      <c r="J54" s="144">
        <v>117</v>
      </c>
      <c r="K54" s="144">
        <v>119</v>
      </c>
      <c r="L54" s="144">
        <v>11</v>
      </c>
      <c r="M54" s="144">
        <v>21</v>
      </c>
      <c r="N54" s="81" t="s">
        <v>604</v>
      </c>
      <c r="O54" s="88">
        <v>99</v>
      </c>
      <c r="P54" s="133">
        <v>1799</v>
      </c>
      <c r="Q54" s="130"/>
      <c r="R54" s="88"/>
      <c r="S54" s="88"/>
      <c r="T54" s="95">
        <f ca="1">ROUND(Tabla6[[#This Row],[PVP]]/(1-Tabla6[[#This Row],[Descuento]]),0)</f>
        <v>3156</v>
      </c>
      <c r="U54" s="88">
        <f t="shared" ca="1" si="3"/>
        <v>0.43</v>
      </c>
      <c r="V54" s="95">
        <v>1100</v>
      </c>
      <c r="W54" s="88"/>
      <c r="X54" s="88"/>
      <c r="Y54" s="88"/>
      <c r="Z54" s="2">
        <v>1</v>
      </c>
      <c r="AA54" s="2">
        <v>0</v>
      </c>
      <c r="AB54" s="2" t="str">
        <f t="shared" si="4"/>
        <v>Sofa 4 cuerpos online en promocion</v>
      </c>
      <c r="AC54" s="2" t="str">
        <f>VLOOKUP(IF(K54="",J54,K54),'Base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54" s="94" t="str">
        <f>IFERROR(VLOOKUP(K54,'Base de datos'!F:I,4,0),VLOOKUP(Tabla6[[#This Row],[Cat 2]],'Base de datos'!F:I,4,0))</f>
        <v>Juego de sala vintage, juego de sala online, juego de sala barato, hogar, casa, decoración, muebles, mueble online, sofa 1 cuerpo, sofa 2 cuerpos, sofa 3 cuerpos, muebles baratos, muebles en promocion, muebles vintage,</v>
      </c>
      <c r="AF54" s="142" t="str">
        <f t="shared" ca="1" si="2"/>
        <v>insert into detalle VALUES (NULL,"Mody63",53,"Sofa 4 cuerpos lunaty","Sofa 4 cuerpos","Vintage","Moody Sofa 4 cuerpos Lunaty Vintage","","Moody",113,117,119,11,21,"Lunaty",99,1799,0,"","",3156,0.43,1100,"",0,"",1,0,"Sofa 4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55" spans="1:32" x14ac:dyDescent="0.2">
      <c r="A55" s="1" t="s">
        <v>569</v>
      </c>
      <c r="B55" s="2">
        <v>54</v>
      </c>
      <c r="C55" s="157" t="s">
        <v>605</v>
      </c>
      <c r="D55" s="2" t="s">
        <v>606</v>
      </c>
      <c r="E55" s="6" t="s">
        <v>421</v>
      </c>
      <c r="F55" s="94" t="str">
        <f>CONCATENATE(Tabla6[[#This Row],[Nombre de marca]],IF(Tabla6[[#This Row],[Nombre de marca]]="",""," "),D55,IF(N55="",""," "),N55,IF(Tabla6[[#This Row],[Nombre combo]]="",""," "),E55,IF(Tabla6[[#This Row],[caracteristica principal]]="",""," "),G55)</f>
        <v>Moody Sofa 4 cuerpos  Lunara Vintage</v>
      </c>
      <c r="G55" s="169"/>
      <c r="H55" s="80" t="s">
        <v>435</v>
      </c>
      <c r="I55" s="144">
        <v>113</v>
      </c>
      <c r="J55" s="144">
        <v>117</v>
      </c>
      <c r="K55" s="144">
        <v>119</v>
      </c>
      <c r="L55" s="144">
        <v>11</v>
      </c>
      <c r="M55" s="144">
        <v>21</v>
      </c>
      <c r="N55" s="157" t="s">
        <v>607</v>
      </c>
      <c r="O55" s="88">
        <v>99</v>
      </c>
      <c r="P55" s="133">
        <v>1849</v>
      </c>
      <c r="Q55" s="130"/>
      <c r="R55" s="88"/>
      <c r="S55" s="88"/>
      <c r="T55" s="95">
        <f ca="1">ROUND(Tabla6[[#This Row],[PVP]]/(1-Tabla6[[#This Row],[Descuento]]),0)</f>
        <v>3134</v>
      </c>
      <c r="U55" s="88">
        <f t="shared" ca="1" si="3"/>
        <v>0.41</v>
      </c>
      <c r="V55" s="95">
        <v>1000</v>
      </c>
      <c r="W55" s="88"/>
      <c r="X55" s="88"/>
      <c r="Y55" s="88"/>
      <c r="Z55" s="2">
        <v>1</v>
      </c>
      <c r="AA55" s="2">
        <v>0</v>
      </c>
      <c r="AB55" s="2" t="str">
        <f t="shared" si="4"/>
        <v>Sofa 4 cuerpos  online en promocion</v>
      </c>
      <c r="AC55" s="2" t="str">
        <f>VLOOKUP(IF(K55="",J55,K55),'Base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55" s="94" t="str">
        <f>IFERROR(VLOOKUP(K55,'Base de datos'!F:I,4,0),VLOOKUP(Tabla6[[#This Row],[Cat 2]],'Base de datos'!F:I,4,0))</f>
        <v>Juego de sala vintage, juego de sala online, juego de sala barato, hogar, casa, decoración, muebles, mueble online, sofa 1 cuerpo, sofa 2 cuerpos, sofa 3 cuerpos, muebles baratos, muebles en promocion, muebles vintage,</v>
      </c>
      <c r="AF55" s="142" t="str">
        <f t="shared" ca="1" si="2"/>
        <v>insert into detalle VALUES (NULL,"Mody64",54,"Sofa 4 cuerpos lunara","Sofa 4 cuerpos ","Vintage","Moody Sofa 4 cuerpos  Lunara Vintage","","Moody",113,117,119,11,21,"Lunara",99,1849,0,"","",3134,0.41,1000,"",0,"",1,0,"Sofa 4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56" spans="1:32" x14ac:dyDescent="0.2">
      <c r="A56" s="1" t="s">
        <v>572</v>
      </c>
      <c r="B56" s="2">
        <v>55</v>
      </c>
      <c r="C56" s="157" t="s">
        <v>608</v>
      </c>
      <c r="D56" s="2" t="s">
        <v>440</v>
      </c>
      <c r="E56" s="6" t="s">
        <v>421</v>
      </c>
      <c r="F56" s="94" t="str">
        <f>CONCATENATE(Tabla6[[#This Row],[Nombre de marca]],IF(Tabla6[[#This Row],[Nombre de marca]]="",""," "),D56,IF(N56="",""," "),N56,IF(Tabla6[[#This Row],[Nombre combo]]="",""," "),E56,IF(Tabla6[[#This Row],[caracteristica principal]]="",""," "),G56)</f>
        <v>Moody Sofa 3 cuerpos Casia Vintage</v>
      </c>
      <c r="G56" s="169"/>
      <c r="H56" s="80" t="s">
        <v>435</v>
      </c>
      <c r="I56" s="144">
        <v>113</v>
      </c>
      <c r="J56" s="144">
        <v>117</v>
      </c>
      <c r="K56" s="144">
        <v>119</v>
      </c>
      <c r="L56" s="144">
        <v>11</v>
      </c>
      <c r="M56" s="144">
        <v>21</v>
      </c>
      <c r="N56" s="157" t="s">
        <v>609</v>
      </c>
      <c r="O56" s="88">
        <v>99</v>
      </c>
      <c r="P56" s="133">
        <v>1499</v>
      </c>
      <c r="Q56" s="130"/>
      <c r="R56" s="88"/>
      <c r="S56" s="88"/>
      <c r="T56" s="95">
        <f ca="1">ROUND(Tabla6[[#This Row],[PVP]]/(1-Tabla6[[#This Row],[Descuento]]),0)</f>
        <v>2584</v>
      </c>
      <c r="U56" s="88">
        <f t="shared" ca="1" si="3"/>
        <v>0.42</v>
      </c>
      <c r="V56" s="95">
        <v>1100</v>
      </c>
      <c r="W56" s="88"/>
      <c r="X56" s="88"/>
      <c r="Y56" s="88"/>
      <c r="Z56" s="2">
        <v>1</v>
      </c>
      <c r="AA56" s="2">
        <v>0</v>
      </c>
      <c r="AB56" s="2" t="str">
        <f t="shared" si="4"/>
        <v>Sofa 3 cuerpos online en promocion</v>
      </c>
      <c r="AC56" s="2" t="str">
        <f>VLOOKUP(IF(K56="",J56,K56),'Base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56" s="94" t="str">
        <f>IFERROR(VLOOKUP(K56,'Base de datos'!F:I,4,0),VLOOKUP(Tabla6[[#This Row],[Cat 2]],'Base de datos'!F:I,4,0))</f>
        <v>Juego de sala vintage, juego de sala online, juego de sala barato, hogar, casa, decoración, muebles, mueble online, sofa 1 cuerpo, sofa 2 cuerpos, sofa 3 cuerpos, muebles baratos, muebles en promocion, muebles vintage,</v>
      </c>
      <c r="AF56" s="142" t="str">
        <f t="shared" ca="1" si="2"/>
        <v>insert into detalle VALUES (NULL,"Mody65",55,"sofa 3 cuerpos Casia","Sofa 3 cuerpos","Vintage","Moody Sofa 3 cuerpos Casia Vintage","","Moody",113,117,119,11,21,"Casia",99,1499,0,"","",2584,0.42,1100,"",0,"",1,0,"Sofa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57" spans="1:32" x14ac:dyDescent="0.2">
      <c r="A57" s="1" t="s">
        <v>573</v>
      </c>
      <c r="B57" s="2">
        <v>56</v>
      </c>
      <c r="C57" s="157" t="s">
        <v>610</v>
      </c>
      <c r="D57" s="2" t="s">
        <v>440</v>
      </c>
      <c r="E57" s="6" t="s">
        <v>421</v>
      </c>
      <c r="F57" s="94" t="str">
        <f>CONCATENATE(Tabla6[[#This Row],[Nombre de marca]],IF(Tabla6[[#This Row],[Nombre de marca]]="",""," "),D57,IF(N57="",""," "),N57,IF(Tabla6[[#This Row],[Nombre combo]]="",""," "),E57,IF(Tabla6[[#This Row],[caracteristica principal]]="",""," "),G57)</f>
        <v>Moody Sofa 3 cuerpos Cora Vintage</v>
      </c>
      <c r="G57" s="169"/>
      <c r="H57" s="80" t="s">
        <v>435</v>
      </c>
      <c r="I57" s="144">
        <v>113</v>
      </c>
      <c r="J57" s="144">
        <v>117</v>
      </c>
      <c r="K57" s="144">
        <v>119</v>
      </c>
      <c r="L57" s="144">
        <v>11</v>
      </c>
      <c r="M57" s="144">
        <v>21</v>
      </c>
      <c r="N57" s="157" t="s">
        <v>611</v>
      </c>
      <c r="O57" s="88">
        <v>99</v>
      </c>
      <c r="P57" s="133">
        <v>1349</v>
      </c>
      <c r="Q57" s="130"/>
      <c r="R57" s="88"/>
      <c r="S57" s="88"/>
      <c r="T57" s="95">
        <f ca="1">ROUND(Tabla6[[#This Row],[PVP]]/(1-Tabla6[[#This Row],[Descuento]]),0)</f>
        <v>1927</v>
      </c>
      <c r="U57" s="88">
        <f t="shared" ca="1" si="3"/>
        <v>0.3</v>
      </c>
      <c r="V57" s="95">
        <v>850</v>
      </c>
      <c r="W57" s="88"/>
      <c r="X57" s="88"/>
      <c r="Y57" s="88"/>
      <c r="Z57" s="2">
        <v>1</v>
      </c>
      <c r="AA57" s="2">
        <v>0</v>
      </c>
      <c r="AB57" s="2" t="str">
        <f t="shared" si="4"/>
        <v>Sofa 3 cuerpos online en promocion</v>
      </c>
      <c r="AC57" s="2" t="str">
        <f>VLOOKUP(IF(K57="",J57,K57),'Base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57" s="94" t="str">
        <f>IFERROR(VLOOKUP(K57,'Base de datos'!F:I,4,0),VLOOKUP(Tabla6[[#This Row],[Cat 2]],'Base de datos'!F:I,4,0))</f>
        <v>Juego de sala vintage, juego de sala online, juego de sala barato, hogar, casa, decoración, muebles, mueble online, sofa 1 cuerpo, sofa 2 cuerpos, sofa 3 cuerpos, muebles baratos, muebles en promocion, muebles vintage,</v>
      </c>
      <c r="AF57" s="142" t="str">
        <f t="shared" ca="1" si="2"/>
        <v>insert into detalle VALUES (NULL,"Mody66",56,"Sofa 3 cuerpos Cora","Sofa 3 cuerpos","Vintage","Moody Sofa 3 cuerpos Cora Vintage","","Moody",113,117,119,11,21,"Cora",99,1349,0,"","",1927,0.3,850,"",0,"",1,0,"Sofa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58" spans="1:32" x14ac:dyDescent="0.2">
      <c r="A58" s="1" t="s">
        <v>612</v>
      </c>
      <c r="B58" s="2">
        <v>57</v>
      </c>
      <c r="C58" s="157" t="s">
        <v>613</v>
      </c>
      <c r="D58" s="2" t="s">
        <v>462</v>
      </c>
      <c r="E58" s="6" t="s">
        <v>421</v>
      </c>
      <c r="F58" s="94" t="str">
        <f>CONCATENATE(Tabla6[[#This Row],[Nombre de marca]],IF(Tabla6[[#This Row],[Nombre de marca]]="",""," "),D58,IF(N58="",""," "),N58,IF(Tabla6[[#This Row],[Nombre combo]]="",""," "),E58,IF(Tabla6[[#This Row],[caracteristica principal]]="",""," "),G58)</f>
        <v>Moody Sillón Damian Vintage</v>
      </c>
      <c r="G58" s="169"/>
      <c r="H58" s="80" t="s">
        <v>435</v>
      </c>
      <c r="I58" s="144">
        <v>113</v>
      </c>
      <c r="J58" s="144">
        <v>117</v>
      </c>
      <c r="K58" s="144">
        <v>120</v>
      </c>
      <c r="L58" s="144">
        <v>11</v>
      </c>
      <c r="M58" s="144">
        <v>21</v>
      </c>
      <c r="N58" s="157" t="s">
        <v>616</v>
      </c>
      <c r="O58" s="88">
        <v>99</v>
      </c>
      <c r="P58" s="133">
        <v>699</v>
      </c>
      <c r="Q58" s="130"/>
      <c r="R58" s="88"/>
      <c r="S58" s="88"/>
      <c r="T58" s="95">
        <f ca="1">ROUND(Tabla6[[#This Row],[PVP]]/(1-Tabla6[[#This Row],[Descuento]]),0)</f>
        <v>1205</v>
      </c>
      <c r="U58" s="88">
        <f t="shared" ca="1" si="3"/>
        <v>0.42</v>
      </c>
      <c r="V58" s="95">
        <v>250</v>
      </c>
      <c r="W58" s="88"/>
      <c r="X58" s="88"/>
      <c r="Y58" s="88"/>
      <c r="Z58" s="2">
        <v>1</v>
      </c>
      <c r="AA58" s="2">
        <v>0</v>
      </c>
      <c r="AB58" s="2" t="str">
        <f t="shared" si="4"/>
        <v>Sillón online en promocion</v>
      </c>
      <c r="AC58" s="2" t="str">
        <f>VLOOKUP(IF(K58="",J58,K58),'Base de datos'!F:H,3,0)</f>
        <v>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v>
      </c>
      <c r="AD58" s="94" t="str">
        <f>IFERROR(VLOOKUP(K58,'Base de datos'!F:I,4,0),VLOOKUP(Tabla6[[#This Row],[Cat 2]],'Base de datos'!F:I,4,0))</f>
        <v>Sillón, sofa, muebles online, banqueta online, banqueta en promocion, hogar, casa, decoracion, juego de sala, banqueta barato, muebles baratos, sillones vintage, butaca vintage</v>
      </c>
      <c r="AF58" s="142" t="str">
        <f t="shared" ca="1" si="2"/>
        <v>insert into detalle VALUES (NULL,"Mody67",57,"Sillón Damian","Sillón","Vintage","Moody Sillón Damian Vintage","","Moody",113,117,120,11,21,"Damian",99,699,0,"","",1205,0.42,250,"",0,"",1,0,"Sillón online en promocion","Los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categoría","Sillón, sofa, muebles online, banqueta online, banqueta en promocion, hogar, casa, decoracion, juego de sala, banqueta barato, muebles baratos, sillones vintage, butaca vintage");</v>
      </c>
    </row>
    <row r="59" spans="1:32" x14ac:dyDescent="0.2">
      <c r="A59" s="1" t="s">
        <v>614</v>
      </c>
      <c r="B59" s="2">
        <v>58</v>
      </c>
      <c r="C59" s="157" t="s">
        <v>619</v>
      </c>
      <c r="D59" s="2" t="s">
        <v>389</v>
      </c>
      <c r="E59" s="6" t="s">
        <v>421</v>
      </c>
      <c r="F59" s="94" t="str">
        <f>CONCATENATE(Tabla6[[#This Row],[Nombre de marca]],IF(Tabla6[[#This Row],[Nombre de marca]]="",""," "),D59,IF(N59="",""," "),N59,IF(Tabla6[[#This Row],[Nombre combo]]="",""," "),E59,IF(Tabla6[[#This Row],[caracteristica principal]]="",""," "),G59)</f>
        <v>Moody Silla Daphne Vintage</v>
      </c>
      <c r="G59" s="169"/>
      <c r="H59" s="80" t="s">
        <v>435</v>
      </c>
      <c r="I59" s="2">
        <v>113</v>
      </c>
      <c r="J59" s="2">
        <v>124</v>
      </c>
      <c r="K59" s="2">
        <v>127</v>
      </c>
      <c r="L59" s="144">
        <v>11</v>
      </c>
      <c r="M59" s="144">
        <v>21</v>
      </c>
      <c r="N59" s="157" t="s">
        <v>615</v>
      </c>
      <c r="O59" s="88">
        <v>99</v>
      </c>
      <c r="P59" s="133">
        <v>399</v>
      </c>
      <c r="Q59" s="130"/>
      <c r="R59" s="88"/>
      <c r="S59" s="88"/>
      <c r="T59" s="95">
        <f ca="1">ROUND(Tabla6[[#This Row],[PVP]]/(1-Tabla6[[#This Row],[Descuento]]),0)</f>
        <v>605</v>
      </c>
      <c r="U59" s="88">
        <f t="shared" ca="1" si="3"/>
        <v>0.34</v>
      </c>
      <c r="V59" s="95">
        <v>250</v>
      </c>
      <c r="W59" s="88"/>
      <c r="X59" s="88"/>
      <c r="Y59" s="88"/>
      <c r="Z59" s="2">
        <v>1</v>
      </c>
      <c r="AA59" s="2">
        <v>0</v>
      </c>
      <c r="AB59" s="2" t="str">
        <f t="shared" si="4"/>
        <v>Silla online en promocion</v>
      </c>
      <c r="AC59" s="2" t="str">
        <f>VLOOKUP(IF(K59="",J59,K59),'Base de datos'!F:H,3,0)</f>
        <v>Los comedores vintage más hermosos,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59" s="94" t="str">
        <f>IFERROR(VLOOKUP(K59,'Base de datos'!F:I,4,0),VLOOKUP(Tabla6[[#This Row],[Cat 2]],'Base de datos'!F:I,4,0))</f>
        <v>Silla convencional, silla de comedor, silla online, silla de comedor online, silla barata, silla de comedor barata, silla en promocion, silla de comedor en promocion, hogar, casa, diseño, hogar, juego de comedor vintage, muebles vintage</v>
      </c>
      <c r="AF59" s="142" t="str">
        <f t="shared" ca="1" si="2"/>
        <v>insert into detalle VALUES (NULL,"Mody68",58,"Silla Daphne","Silla","Vintage","Moody Silla Daphne Vintage","","Moody",113,124,127,11,21,"Daphne",99,399,0,"","",605,0.34,250,"",0,"",1,0,"Silla online en promocion","Los comedores vintage más hermosos,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precio.","Silla convencional, silla de comedor, silla online, silla de comedor online, silla barata, silla de comedor barata, silla en promocion, silla de comedor en promocion, hogar, casa, diseño, hogar, juego de comedor vintage, muebles vintage");</v>
      </c>
    </row>
    <row r="60" spans="1:32" x14ac:dyDescent="0.2">
      <c r="A60" s="1" t="s">
        <v>620</v>
      </c>
      <c r="B60" s="2">
        <v>59</v>
      </c>
      <c r="C60" s="157" t="s">
        <v>618</v>
      </c>
      <c r="D60" s="2" t="s">
        <v>389</v>
      </c>
      <c r="E60" s="6" t="s">
        <v>421</v>
      </c>
      <c r="F60" s="94" t="str">
        <f>CONCATENATE(Tabla6[[#This Row],[Nombre de marca]],IF(Tabla6[[#This Row],[Nombre de marca]]="",""," "),D60,IF(N60="",""," "),N60,IF(Tabla6[[#This Row],[Nombre combo]]="",""," "),E60,IF(Tabla6[[#This Row],[caracteristica principal]]="",""," "),G60)</f>
        <v>Moody Silla Delbin Vintage</v>
      </c>
      <c r="G60" s="169"/>
      <c r="H60" s="80" t="s">
        <v>435</v>
      </c>
      <c r="I60" s="144">
        <v>113</v>
      </c>
      <c r="J60" s="144">
        <v>124</v>
      </c>
      <c r="K60" s="144">
        <v>127</v>
      </c>
      <c r="L60" s="144">
        <v>11</v>
      </c>
      <c r="M60" s="144">
        <v>21</v>
      </c>
      <c r="N60" s="157" t="s">
        <v>617</v>
      </c>
      <c r="O60" s="88">
        <v>99</v>
      </c>
      <c r="P60" s="133">
        <v>449</v>
      </c>
      <c r="Q60" s="130"/>
      <c r="R60" s="88"/>
      <c r="S60" s="88"/>
      <c r="T60" s="95">
        <f ca="1">ROUND(Tabla6[[#This Row],[PVP]]/(1-Tabla6[[#This Row],[Descuento]]),0)</f>
        <v>691</v>
      </c>
      <c r="U60" s="88">
        <f t="shared" ca="1" si="3"/>
        <v>0.35</v>
      </c>
      <c r="V60" s="95">
        <v>300</v>
      </c>
      <c r="W60" s="88"/>
      <c r="X60" s="88"/>
      <c r="Y60" s="88"/>
      <c r="Z60" s="2">
        <v>1</v>
      </c>
      <c r="AA60" s="2">
        <v>0</v>
      </c>
      <c r="AB60" s="2" t="str">
        <f t="shared" si="4"/>
        <v>Silla online en promocion</v>
      </c>
      <c r="AC60" s="2" t="str">
        <f>VLOOKUP(IF(K60="",J60,K60),'Base de datos'!F:H,3,0)</f>
        <v>Los comedores vintage más hermosos,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60" s="94" t="str">
        <f>IFERROR(VLOOKUP(K60,'Base de datos'!F:I,4,0),VLOOKUP(Tabla6[[#This Row],[Cat 2]],'Base de datos'!F:I,4,0))</f>
        <v>Silla convencional, silla de comedor, silla online, silla de comedor online, silla barata, silla de comedor barata, silla en promocion, silla de comedor en promocion, hogar, casa, diseño, hogar, juego de comedor vintage, muebles vintage</v>
      </c>
      <c r="AF60" s="142" t="str">
        <f t="shared" ca="1" si="2"/>
        <v>insert into detalle VALUES (NULL,"Mody69",59,"Silla Delbin","Silla","Vintage","Moody Silla Delbin Vintage","","Moody",113,124,127,11,21,"Delbin",99,449,0,"","",691,0.35,300,"",0,"",1,0,"Silla online en promocion","Los comedores vintage más hermosos,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precio.","Silla convencional, silla de comedor, silla online, silla de comedor online, silla barata, silla de comedor barata, silla en promocion, silla de comedor en promocion, hogar, casa, diseño, hogar, juego de comedor vintage, muebles vintage");</v>
      </c>
    </row>
    <row r="61" spans="1:32" x14ac:dyDescent="0.2">
      <c r="A61" s="1" t="s">
        <v>623</v>
      </c>
      <c r="B61" s="2">
        <v>60</v>
      </c>
      <c r="C61" s="157" t="s">
        <v>622</v>
      </c>
      <c r="D61" s="2" t="s">
        <v>389</v>
      </c>
      <c r="E61" s="6" t="s">
        <v>421</v>
      </c>
      <c r="F61" s="94" t="str">
        <f>CONCATENATE(Tabla6[[#This Row],[Nombre de marca]],IF(Tabla6[[#This Row],[Nombre de marca]]="",""," "),D61,IF(N61="",""," "),N61,IF(Tabla6[[#This Row],[Nombre combo]]="",""," "),E61,IF(Tabla6[[#This Row],[caracteristica principal]]="",""," "),G61)</f>
        <v>Moody Silla Demetrius Vintage</v>
      </c>
      <c r="G61" s="169"/>
      <c r="H61" s="80" t="s">
        <v>435</v>
      </c>
      <c r="I61" s="144">
        <v>113</v>
      </c>
      <c r="J61" s="144">
        <v>124</v>
      </c>
      <c r="K61" s="144">
        <v>127</v>
      </c>
      <c r="L61" s="144">
        <v>11</v>
      </c>
      <c r="M61" s="144">
        <v>21</v>
      </c>
      <c r="N61" s="157" t="s">
        <v>621</v>
      </c>
      <c r="O61" s="88">
        <v>99</v>
      </c>
      <c r="P61" s="133">
        <v>449</v>
      </c>
      <c r="Q61" s="130"/>
      <c r="R61" s="88"/>
      <c r="S61" s="88"/>
      <c r="T61" s="95">
        <f ca="1">ROUND(Tabla6[[#This Row],[PVP]]/(1-Tabla6[[#This Row],[Descuento]]),0)</f>
        <v>788</v>
      </c>
      <c r="U61" s="88">
        <f t="shared" ca="1" si="3"/>
        <v>0.43</v>
      </c>
      <c r="V61" s="95">
        <v>300</v>
      </c>
      <c r="W61" s="88"/>
      <c r="X61" s="88"/>
      <c r="Y61" s="88"/>
      <c r="Z61" s="2">
        <v>1</v>
      </c>
      <c r="AA61" s="2">
        <v>0</v>
      </c>
      <c r="AB61" s="2" t="str">
        <f t="shared" si="4"/>
        <v>Silla online en promocion</v>
      </c>
      <c r="AC61" s="2" t="str">
        <f>VLOOKUP(IF(K61="",J61,K61),'Base de datos'!F:H,3,0)</f>
        <v>Los comedores vintage más hermosos,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61" s="94" t="str">
        <f>IFERROR(VLOOKUP(K61,'Base de datos'!F:I,4,0),VLOOKUP(Tabla6[[#This Row],[Cat 2]],'Base de datos'!F:I,4,0))</f>
        <v>Silla convencional, silla de comedor, silla online, silla de comedor online, silla barata, silla de comedor barata, silla en promocion, silla de comedor en promocion, hogar, casa, diseño, hogar, juego de comedor vintage, muebles vintage</v>
      </c>
      <c r="AF61" s="142" t="str">
        <f t="shared" ca="1" si="2"/>
        <v>insert into detalle VALUES (NULL,"Mody70",60,"Silla Demetrius","Silla","Vintage","Moody Silla Demetrius Vintage","","Moody",113,124,127,11,21,"Demetrius",99,449,0,"","",788,0.43,300,"",0,"",1,0,"Silla online en promocion","Los comedores vintage más hermosos,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precio.","Silla convencional, silla de comedor, silla online, silla de comedor online, silla barata, silla de comedor barata, silla en promocion, silla de comedor en promocion, hogar, casa, diseño, hogar, juego de comedor vintage, muebles vintage");</v>
      </c>
    </row>
    <row r="62" spans="1:32" x14ac:dyDescent="0.2">
      <c r="A62" s="1" t="s">
        <v>624</v>
      </c>
      <c r="B62" s="2">
        <v>61</v>
      </c>
      <c r="C62" s="157" t="s">
        <v>625</v>
      </c>
      <c r="D62" s="2" t="s">
        <v>389</v>
      </c>
      <c r="E62" s="6" t="s">
        <v>421</v>
      </c>
      <c r="F62" s="94" t="str">
        <f>CONCATENATE(Tabla6[[#This Row],[Nombre de marca]],IF(Tabla6[[#This Row],[Nombre de marca]]="",""," "),D62,IF(N62="",""," "),N62,IF(Tabla6[[#This Row],[Nombre combo]]="",""," "),E62,IF(Tabla6[[#This Row],[caracteristica principal]]="",""," "),G62)</f>
        <v>Moody Silla Galope Vintage</v>
      </c>
      <c r="G62" s="169"/>
      <c r="H62" s="80" t="s">
        <v>435</v>
      </c>
      <c r="I62" s="144">
        <v>113</v>
      </c>
      <c r="J62" s="144">
        <v>124</v>
      </c>
      <c r="K62" s="144">
        <v>127</v>
      </c>
      <c r="L62" s="144">
        <v>11</v>
      </c>
      <c r="M62" s="144">
        <v>21</v>
      </c>
      <c r="N62" s="157" t="s">
        <v>626</v>
      </c>
      <c r="O62" s="88">
        <v>99</v>
      </c>
      <c r="P62" s="133">
        <v>449</v>
      </c>
      <c r="Q62" s="130"/>
      <c r="R62" s="88"/>
      <c r="S62" s="88"/>
      <c r="T62" s="95">
        <f ca="1">ROUND(Tabla6[[#This Row],[PVP]]/(1-Tabla6[[#This Row],[Descuento]]),0)</f>
        <v>670</v>
      </c>
      <c r="U62" s="88">
        <f t="shared" ref="U62:U93" ca="1" si="5">ROUND(RANDBETWEEN(30,50)/100,2)</f>
        <v>0.33</v>
      </c>
      <c r="V62" s="95">
        <v>300</v>
      </c>
      <c r="W62" s="88"/>
      <c r="X62" s="88"/>
      <c r="Y62" s="88"/>
      <c r="Z62" s="2">
        <v>1</v>
      </c>
      <c r="AA62" s="2">
        <v>0</v>
      </c>
      <c r="AB62" s="2" t="str">
        <f t="shared" si="4"/>
        <v>Silla online en promocion</v>
      </c>
      <c r="AC62" s="2" t="str">
        <f>VLOOKUP(IF(K62="",J62,K62),'Base de datos'!F:H,3,0)</f>
        <v>Los comedores vintage más hermosos,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62" s="94" t="str">
        <f>IFERROR(VLOOKUP(K62,'Base de datos'!F:I,4,0),VLOOKUP(Tabla6[[#This Row],[Cat 2]],'Base de datos'!F:I,4,0))</f>
        <v>Silla convencional, silla de comedor, silla online, silla de comedor online, silla barata, silla de comedor barata, silla en promocion, silla de comedor en promocion, hogar, casa, diseño, hogar, juego de comedor vintage, muebles vintage</v>
      </c>
      <c r="AF62" s="142" t="str">
        <f t="shared" ca="1" si="2"/>
        <v>insert into detalle VALUES (NULL,"Mody71",61,"Silla Galope","Silla","Vintage","Moody Silla Galope Vintage","","Moody",113,124,127,11,21,"Galope",99,449,0,"","",670,0.33,300,"",0,"",1,0,"Silla online en promocion","Los comedores vintage más hermosos,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precio.","Silla convencional, silla de comedor, silla online, silla de comedor online, silla barata, silla de comedor barata, silla en promocion, silla de comedor en promocion, hogar, casa, diseño, hogar, juego de comedor vintage, muebles vintage");</v>
      </c>
    </row>
    <row r="63" spans="1:32" x14ac:dyDescent="0.2">
      <c r="A63" s="1" t="s">
        <v>627</v>
      </c>
      <c r="B63" s="2">
        <v>62</v>
      </c>
      <c r="C63" s="157" t="s">
        <v>628</v>
      </c>
      <c r="D63" s="2" t="s">
        <v>389</v>
      </c>
      <c r="E63" s="6" t="s">
        <v>421</v>
      </c>
      <c r="F63" s="94" t="str">
        <f>CONCATENATE(Tabla6[[#This Row],[Nombre de marca]],IF(Tabla6[[#This Row],[Nombre de marca]]="",""," "),D63,IF(N63="",""," "),N63,IF(Tabla6[[#This Row],[Nombre combo]]="",""," "),E63,IF(Tabla6[[#This Row],[caracteristica principal]]="",""," "),G63)</f>
        <v>Moody Silla Deo Vintage</v>
      </c>
      <c r="G63" s="169"/>
      <c r="H63" s="80" t="s">
        <v>435</v>
      </c>
      <c r="I63" s="144">
        <v>113</v>
      </c>
      <c r="J63" s="144">
        <v>124</v>
      </c>
      <c r="K63" s="144">
        <v>127</v>
      </c>
      <c r="L63" s="144">
        <v>11</v>
      </c>
      <c r="M63" s="144">
        <v>21</v>
      </c>
      <c r="N63" s="157" t="s">
        <v>629</v>
      </c>
      <c r="O63" s="88">
        <v>99</v>
      </c>
      <c r="P63" s="133">
        <v>449</v>
      </c>
      <c r="Q63" s="130"/>
      <c r="R63" s="88"/>
      <c r="S63" s="88"/>
      <c r="T63" s="95">
        <f ca="1">ROUND(Tabla6[[#This Row],[PVP]]/(1-Tabla6[[#This Row],[Descuento]]),0)</f>
        <v>724</v>
      </c>
      <c r="U63" s="88">
        <f t="shared" ca="1" si="5"/>
        <v>0.38</v>
      </c>
      <c r="V63" s="95">
        <v>300</v>
      </c>
      <c r="W63" s="88"/>
      <c r="X63" s="88"/>
      <c r="Y63" s="88"/>
      <c r="Z63" s="2">
        <v>1</v>
      </c>
      <c r="AA63" s="2">
        <v>0</v>
      </c>
      <c r="AB63" s="2" t="str">
        <f t="shared" si="4"/>
        <v>Silla online en promocion</v>
      </c>
      <c r="AC63" s="2" t="str">
        <f>VLOOKUP(IF(K63="",J63,K63),'Base de datos'!F:H,3,0)</f>
        <v>Los comedores vintage más hermosos,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63" s="94" t="str">
        <f>IFERROR(VLOOKUP(K63,'Base de datos'!F:I,4,0),VLOOKUP(Tabla6[[#This Row],[Cat 2]],'Base de datos'!F:I,4,0))</f>
        <v>Silla convencional, silla de comedor, silla online, silla de comedor online, silla barata, silla de comedor barata, silla en promocion, silla de comedor en promocion, hogar, casa, diseño, hogar, juego de comedor vintage, muebles vintage</v>
      </c>
      <c r="AF63" s="142" t="str">
        <f t="shared" ca="1" si="2"/>
        <v>insert into detalle VALUES (NULL,"Mody72",62,"Silla Deo","Silla","Vintage","Moody Silla Deo Vintage","","Moody",113,124,127,11,21,"Deo",99,449,0,"","",724,0.38,300,"",0,"",1,0,"Silla online en promocion","Los comedores vintage más hermosos,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precio.","Silla convencional, silla de comedor, silla online, silla de comedor online, silla barata, silla de comedor barata, silla en promocion, silla de comedor en promocion, hogar, casa, diseño, hogar, juego de comedor vintage, muebles vintage");</v>
      </c>
    </row>
    <row r="64" spans="1:32" x14ac:dyDescent="0.2">
      <c r="A64" s="1" t="s">
        <v>630</v>
      </c>
      <c r="B64" s="2">
        <v>63</v>
      </c>
      <c r="C64" s="157" t="s">
        <v>631</v>
      </c>
      <c r="D64" s="2" t="s">
        <v>389</v>
      </c>
      <c r="E64" s="6" t="s">
        <v>421</v>
      </c>
      <c r="F64" s="94" t="str">
        <f>CONCATENATE(Tabla6[[#This Row],[Nombre de marca]],IF(Tabla6[[#This Row],[Nombre de marca]]="",""," "),D64,IF(N64="",""," "),N64,IF(Tabla6[[#This Row],[Nombre combo]]="",""," "),E64,IF(Tabla6[[#This Row],[caracteristica principal]]="",""," "),G64)</f>
        <v>Moody Silla Euro Vintage</v>
      </c>
      <c r="G64" s="169"/>
      <c r="H64" s="80" t="s">
        <v>435</v>
      </c>
      <c r="I64" s="144">
        <v>113</v>
      </c>
      <c r="J64" s="144">
        <v>124</v>
      </c>
      <c r="K64" s="144">
        <v>127</v>
      </c>
      <c r="L64" s="144">
        <v>11</v>
      </c>
      <c r="M64" s="144">
        <v>21</v>
      </c>
      <c r="N64" s="157" t="s">
        <v>632</v>
      </c>
      <c r="O64" s="88">
        <v>99</v>
      </c>
      <c r="P64" s="133">
        <v>449</v>
      </c>
      <c r="Q64" s="130"/>
      <c r="R64" s="88"/>
      <c r="S64" s="88"/>
      <c r="T64" s="95">
        <f ca="1">ROUND(Tabla6[[#This Row],[PVP]]/(1-Tabla6[[#This Row],[Descuento]]),0)</f>
        <v>660</v>
      </c>
      <c r="U64" s="88">
        <f t="shared" ca="1" si="5"/>
        <v>0.32</v>
      </c>
      <c r="V64" s="95">
        <v>300</v>
      </c>
      <c r="W64" s="88"/>
      <c r="X64" s="88"/>
      <c r="Y64" s="88"/>
      <c r="Z64" s="2">
        <v>1</v>
      </c>
      <c r="AA64" s="2">
        <v>0</v>
      </c>
      <c r="AB64" s="2" t="str">
        <f t="shared" si="4"/>
        <v>Silla online en promocion</v>
      </c>
      <c r="AC64" s="2" t="str">
        <f>VLOOKUP(IF(K64="",J64,K64),'Base de datos'!F:H,3,0)</f>
        <v>Los comedores vintage más hermosos,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64" s="94" t="str">
        <f>IFERROR(VLOOKUP(K64,'Base de datos'!F:I,4,0),VLOOKUP(Tabla6[[#This Row],[Cat 2]],'Base de datos'!F:I,4,0))</f>
        <v>Silla convencional, silla de comedor, silla online, silla de comedor online, silla barata, silla de comedor barata, silla en promocion, silla de comedor en promocion, hogar, casa, diseño, hogar, juego de comedor vintage, muebles vintage</v>
      </c>
      <c r="AF64" s="142" t="str">
        <f t="shared" ca="1" si="2"/>
        <v>insert into detalle VALUES (NULL,"Mody73",63,"Silla Euro","Silla","Vintage","Moody Silla Euro Vintage","","Moody",113,124,127,11,21,"Euro",99,449,0,"","",660,0.32,300,"",0,"",1,0,"Silla online en promocion","Los comedores vintage más hermosos,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precio.","Silla convencional, silla de comedor, silla online, silla de comedor online, silla barata, silla de comedor barata, silla en promocion, silla de comedor en promocion, hogar, casa, diseño, hogar, juego de comedor vintage, muebles vintage");</v>
      </c>
    </row>
    <row r="65" spans="1:32" x14ac:dyDescent="0.2">
      <c r="A65" s="1" t="s">
        <v>633</v>
      </c>
      <c r="B65" s="2">
        <v>64</v>
      </c>
      <c r="C65" s="81" t="s">
        <v>634</v>
      </c>
      <c r="D65" s="2" t="s">
        <v>389</v>
      </c>
      <c r="E65" s="6" t="s">
        <v>421</v>
      </c>
      <c r="F65" s="94" t="str">
        <f>CONCATENATE(Tabla6[[#This Row],[Nombre de marca]],IF(Tabla6[[#This Row],[Nombre de marca]]="",""," "),D65,IF(N65="",""," "),N65,IF(Tabla6[[#This Row],[Nombre combo]]="",""," "),E65,IF(Tabla6[[#This Row],[caracteristica principal]]="",""," "),G65)</f>
        <v>Moody Silla Puppet Vintage</v>
      </c>
      <c r="G65" s="117"/>
      <c r="H65" s="80" t="s">
        <v>435</v>
      </c>
      <c r="I65" s="144">
        <v>113</v>
      </c>
      <c r="J65" s="144">
        <v>124</v>
      </c>
      <c r="K65" s="144">
        <v>127</v>
      </c>
      <c r="L65" s="144">
        <v>11</v>
      </c>
      <c r="M65" s="144">
        <v>21</v>
      </c>
      <c r="N65" s="81" t="s">
        <v>635</v>
      </c>
      <c r="O65" s="88">
        <v>99</v>
      </c>
      <c r="P65" s="133">
        <v>699</v>
      </c>
      <c r="Q65" s="130"/>
      <c r="R65" s="88"/>
      <c r="S65" s="88"/>
      <c r="T65" s="95">
        <f ca="1">ROUND(Tabla6[[#This Row],[PVP]]/(1-Tabla6[[#This Row],[Descuento]]),0)</f>
        <v>1319</v>
      </c>
      <c r="U65" s="88">
        <f t="shared" ca="1" si="5"/>
        <v>0.47</v>
      </c>
      <c r="V65" s="95">
        <v>450</v>
      </c>
      <c r="W65" s="88"/>
      <c r="X65" s="88"/>
      <c r="Y65" s="88"/>
      <c r="Z65" s="2">
        <v>1</v>
      </c>
      <c r="AA65" s="2">
        <v>0</v>
      </c>
      <c r="AB65" s="2" t="str">
        <f t="shared" si="4"/>
        <v>Silla online en promocion</v>
      </c>
      <c r="AC65" s="2" t="str">
        <f>VLOOKUP(IF(K65="",J65,K65),'Base de datos'!F:H,3,0)</f>
        <v>Los comedores vintage más hermosos,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65" s="94" t="str">
        <f>IFERROR(VLOOKUP(K65,'Base de datos'!F:I,4,0),VLOOKUP(Tabla6[[#This Row],[Cat 2]],'Base de datos'!F:I,4,0))</f>
        <v>Silla convencional, silla de comedor, silla online, silla de comedor online, silla barata, silla de comedor barata, silla en promocion, silla de comedor en promocion, hogar, casa, diseño, hogar, juego de comedor vintage, muebles vintage</v>
      </c>
      <c r="AF65" s="142" t="str">
        <f t="shared" ca="1" si="2"/>
        <v>insert into detalle VALUES (NULL,"Mody74",64,"Silla Puppet","Silla","Vintage","Moody Silla Puppet Vintage","","Moody",113,124,127,11,21,"Puppet",99,699,0,"","",1319,0.47,450,"",0,"",1,0,"Silla online en promocion","Los comedores vintage más hermosos,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precio.","Silla convencional, silla de comedor, silla online, silla de comedor online, silla barata, silla de comedor barata, silla en promocion, silla de comedor en promocion, hogar, casa, diseño, hogar, juego de comedor vintage, muebles vintage");</v>
      </c>
    </row>
    <row r="66" spans="1:32" x14ac:dyDescent="0.2">
      <c r="A66" s="1" t="s">
        <v>636</v>
      </c>
      <c r="B66" s="2">
        <v>65</v>
      </c>
      <c r="C66" s="157" t="s">
        <v>637</v>
      </c>
      <c r="D66" s="2" t="s">
        <v>462</v>
      </c>
      <c r="E66" s="6" t="s">
        <v>421</v>
      </c>
      <c r="F66" s="94" t="str">
        <f>CONCATENATE(Tabla6[[#This Row],[Nombre de marca]],IF(Tabla6[[#This Row],[Nombre de marca]]="",""," "),D66,IF(N66="",""," "),N66,IF(Tabla6[[#This Row],[Nombre combo]]="",""," "),E66,IF(Tabla6[[#This Row],[caracteristica principal]]="",""," "),G66)</f>
        <v>Moody Sillón Batty Vintage</v>
      </c>
      <c r="G66" s="169"/>
      <c r="H66" s="80" t="s">
        <v>435</v>
      </c>
      <c r="I66" s="144">
        <v>113</v>
      </c>
      <c r="J66" s="144">
        <v>117</v>
      </c>
      <c r="K66" s="144">
        <v>120</v>
      </c>
      <c r="L66" s="144">
        <v>11</v>
      </c>
      <c r="M66" s="144">
        <v>21</v>
      </c>
      <c r="N66" s="157" t="s">
        <v>638</v>
      </c>
      <c r="O66" s="88">
        <v>99</v>
      </c>
      <c r="P66" s="133">
        <v>599</v>
      </c>
      <c r="Q66" s="130"/>
      <c r="R66" s="88"/>
      <c r="S66" s="88"/>
      <c r="T66" s="95">
        <f ca="1">ROUND(Tabla6[[#This Row],[PVP]]/(1-Tabla6[[#This Row],[Descuento]]),0)</f>
        <v>908</v>
      </c>
      <c r="U66" s="88">
        <f t="shared" ca="1" si="5"/>
        <v>0.34</v>
      </c>
      <c r="V66" s="95">
        <v>450</v>
      </c>
      <c r="W66" s="88"/>
      <c r="X66" s="88"/>
      <c r="Y66" s="88"/>
      <c r="Z66" s="2">
        <v>1</v>
      </c>
      <c r="AA66" s="2">
        <v>0</v>
      </c>
      <c r="AB66" s="2" t="str">
        <f t="shared" ref="AB66:AB97" si="6">CONCATENATE(D66," online"," en promocion")</f>
        <v>Sillón online en promocion</v>
      </c>
      <c r="AC66" s="2" t="str">
        <f>VLOOKUP(IF(K66="",J66,K66),'Base de datos'!F:H,3,0)</f>
        <v>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v>
      </c>
      <c r="AD66" s="94" t="str">
        <f>IFERROR(VLOOKUP(K66,'Base de datos'!F:I,4,0),VLOOKUP(Tabla6[[#This Row],[Cat 2]],'Base de datos'!F:I,4,0))</f>
        <v>Sillón, sofa, muebles online, banqueta online, banqueta en promocion, hogar, casa, decoracion, juego de sala, banqueta barato, muebles baratos, sillones vintage, butaca vintage</v>
      </c>
      <c r="AF66" s="142" t="str">
        <f t="shared" ca="1" si="2"/>
        <v>insert into detalle VALUES (NULL,"Mody75",65,"Sillón Batty","Sillón","Vintage","Moody Sillón Batty Vintage","","Moody",113,117,120,11,21,"Batty",99,599,0,"","",908,0.34,450,"",0,"",1,0,"Sillón online en promocion","Los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categoría","Sillón, sofa, muebles online, banqueta online, banqueta en promocion, hogar, casa, decoracion, juego de sala, banqueta barato, muebles baratos, sillones vintage, butaca vintage");</v>
      </c>
    </row>
    <row r="67" spans="1:32" x14ac:dyDescent="0.2">
      <c r="A67" s="1" t="s">
        <v>639</v>
      </c>
      <c r="B67" s="2">
        <v>66</v>
      </c>
      <c r="C67" s="157" t="s">
        <v>640</v>
      </c>
      <c r="D67" s="2" t="s">
        <v>462</v>
      </c>
      <c r="E67" s="6" t="s">
        <v>421</v>
      </c>
      <c r="F67" s="94" t="str">
        <f>CONCATENATE(Tabla6[[#This Row],[Nombre de marca]],IF(Tabla6[[#This Row],[Nombre de marca]]="",""," "),D67,IF(N67="",""," "),N67,IF(Tabla6[[#This Row],[Nombre combo]]="",""," "),E67,IF(Tabla6[[#This Row],[caracteristica principal]]="",""," "),G67)</f>
        <v>Moody Sillón Pere Vintage</v>
      </c>
      <c r="G67" s="169"/>
      <c r="H67" s="80" t="s">
        <v>435</v>
      </c>
      <c r="I67" s="144">
        <v>113</v>
      </c>
      <c r="J67" s="144">
        <v>117</v>
      </c>
      <c r="K67" s="144">
        <v>120</v>
      </c>
      <c r="L67" s="144">
        <v>11</v>
      </c>
      <c r="M67" s="144">
        <v>21</v>
      </c>
      <c r="N67" s="157" t="s">
        <v>641</v>
      </c>
      <c r="O67" s="88">
        <v>99</v>
      </c>
      <c r="P67" s="133">
        <v>1549</v>
      </c>
      <c r="Q67" s="130"/>
      <c r="R67" s="88"/>
      <c r="S67" s="88"/>
      <c r="T67" s="95">
        <f ca="1">ROUND(Tabla6[[#This Row],[PVP]]/(1-Tabla6[[#This Row],[Descuento]]),0)</f>
        <v>2498</v>
      </c>
      <c r="U67" s="88">
        <f t="shared" ca="1" si="5"/>
        <v>0.38</v>
      </c>
      <c r="V67" s="95">
        <v>1200</v>
      </c>
      <c r="W67" s="88"/>
      <c r="X67" s="88"/>
      <c r="Y67" s="88"/>
      <c r="Z67" s="2">
        <v>1</v>
      </c>
      <c r="AA67" s="2">
        <v>0</v>
      </c>
      <c r="AB67" s="2" t="str">
        <f t="shared" si="6"/>
        <v>Sillón online en promocion</v>
      </c>
      <c r="AC67" s="2" t="str">
        <f>VLOOKUP(IF(K67="",J67,K67),'Base de datos'!F:H,3,0)</f>
        <v>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v>
      </c>
      <c r="AD67" s="94" t="str">
        <f>IFERROR(VLOOKUP(K67,'Base de datos'!F:I,4,0),VLOOKUP(Tabla6[[#This Row],[Cat 2]],'Base de datos'!F:I,4,0))</f>
        <v>Sillón, sofa, muebles online, banqueta online, banqueta en promocion, hogar, casa, decoracion, juego de sala, banqueta barato, muebles baratos, sillones vintage, butaca vintage</v>
      </c>
      <c r="AF67" s="142" t="str">
        <f t="shared" ref="AF67:AF130" ca="1" si="7">CONCATENATE("insert into detalle VALUES (NULL,",CHAR(34),A67,CHAR(34),",",B67,",",CHAR(34),C67,CHAR(34),",",CHAR(34),D67,CHAR(34),",",CHAR(34),E67,CHAR(34),",",CHAR(34),F67,CHAR(34),",",CHAR(34),G67,CHAR(34),",",CHAR(34),H67,CHAR(34),",",IF(I67="","0",I67),",",IF(J67="","0",J67),",",IF(K67="","0",K67),",",IF(L67="","0",L67),",",IF(M67="","0",M67),",",CHAR(34),N67,CHAR(34),",",IF(O67="","0",O67),",",IF(P67="","0",P67),",",IF(Q67="","0",Q67),",",CHAR(34),R67,CHAR(34),",",CHAR(34),S67,CHAR(34),",",IF(T67="","0",T67),",",IF(U67="","0",U67),",",IF(V67="","0",V67),",",CHAR(34),W67,CHAR(34),",",IF(X67="","0",X67),",",CHAR(34),Y67,CHAR(34),",",Z67,",",AA67,",",CHAR(34),AB67,CHAR(34),",",CHAR(34),AC67,CHAR(34),",",CHAR(34),AD67,CHAR(34),");")</f>
        <v>insert into detalle VALUES (NULL,"Mody76",66,"Sillón Pere","Sillón","Vintage","Moody Sillón Pere Vintage","","Moody",113,117,120,11,21,"Pere",99,1549,0,"","",2498,0.38,1200,"",0,"",1,0,"Sillón online en promocion","Los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categoría","Sillón, sofa, muebles online, banqueta online, banqueta en promocion, hogar, casa, decoracion, juego de sala, banqueta barato, muebles baratos, sillones vintage, butaca vintage");</v>
      </c>
    </row>
    <row r="68" spans="1:32" x14ac:dyDescent="0.2">
      <c r="A68" s="1" t="s">
        <v>642</v>
      </c>
      <c r="B68" s="2">
        <v>67</v>
      </c>
      <c r="C68" s="157" t="s">
        <v>643</v>
      </c>
      <c r="D68" s="2" t="s">
        <v>462</v>
      </c>
      <c r="E68" s="6" t="s">
        <v>421</v>
      </c>
      <c r="F68" s="94" t="str">
        <f>CONCATENATE(Tabla6[[#This Row],[Nombre de marca]],IF(Tabla6[[#This Row],[Nombre de marca]]="",""," "),D68,IF(N68="",""," "),N68,IF(Tabla6[[#This Row],[Nombre combo]]="",""," "),E68,IF(Tabla6[[#This Row],[caracteristica principal]]="",""," "),G68)</f>
        <v>Moody Sillón Pelikan Vintage</v>
      </c>
      <c r="G68" s="169"/>
      <c r="H68" s="80" t="s">
        <v>435</v>
      </c>
      <c r="I68" s="144">
        <v>113</v>
      </c>
      <c r="J68" s="144">
        <v>117</v>
      </c>
      <c r="K68" s="144">
        <v>120</v>
      </c>
      <c r="L68" s="144">
        <v>11</v>
      </c>
      <c r="M68" s="144">
        <v>21</v>
      </c>
      <c r="N68" s="157" t="s">
        <v>644</v>
      </c>
      <c r="O68" s="88">
        <v>99</v>
      </c>
      <c r="P68" s="133">
        <v>1699</v>
      </c>
      <c r="Q68" s="130"/>
      <c r="R68" s="88"/>
      <c r="S68" s="88"/>
      <c r="T68" s="95">
        <f ca="1">ROUND(Tabla6[[#This Row],[PVP]]/(1-Tabla6[[#This Row],[Descuento]]),0)</f>
        <v>3331</v>
      </c>
      <c r="U68" s="88">
        <f t="shared" ca="1" si="5"/>
        <v>0.49</v>
      </c>
      <c r="V68" s="95">
        <v>1200</v>
      </c>
      <c r="W68" s="88"/>
      <c r="X68" s="88"/>
      <c r="Y68" s="88"/>
      <c r="Z68" s="2">
        <v>1</v>
      </c>
      <c r="AA68" s="2">
        <v>0</v>
      </c>
      <c r="AB68" s="2" t="str">
        <f t="shared" si="6"/>
        <v>Sillón online en promocion</v>
      </c>
      <c r="AC68" s="2" t="str">
        <f>VLOOKUP(IF(K68="",J68,K68),'Base de datos'!F:H,3,0)</f>
        <v>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v>
      </c>
      <c r="AD68" s="94" t="str">
        <f>IFERROR(VLOOKUP(K68,'Base de datos'!F:I,4,0),VLOOKUP(Tabla6[[#This Row],[Cat 2]],'Base de datos'!F:I,4,0))</f>
        <v>Sillón, sofa, muebles online, banqueta online, banqueta en promocion, hogar, casa, decoracion, juego de sala, banqueta barato, muebles baratos, sillones vintage, butaca vintage</v>
      </c>
      <c r="AF68" s="142" t="str">
        <f t="shared" ca="1" si="7"/>
        <v>insert into detalle VALUES (NULL,"Mody77",67,"Sillón Pelikan capitoneado","Sillón","Vintage","Moody Sillón Pelikan Vintage","","Moody",113,117,120,11,21,"Pelikan",99,1699,0,"","",3331,0.49,1200,"",0,"",1,0,"Sillón online en promocion","Los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categoría","Sillón, sofa, muebles online, banqueta online, banqueta en promocion, hogar, casa, decoracion, juego de sala, banqueta barato, muebles baratos, sillones vintage, butaca vintage");</v>
      </c>
    </row>
    <row r="69" spans="1:32" x14ac:dyDescent="0.2">
      <c r="A69" s="1" t="s">
        <v>645</v>
      </c>
      <c r="B69" s="2">
        <v>68</v>
      </c>
      <c r="C69" s="157" t="s">
        <v>646</v>
      </c>
      <c r="D69" s="2" t="s">
        <v>462</v>
      </c>
      <c r="E69" s="6" t="s">
        <v>421</v>
      </c>
      <c r="F69" s="94" t="str">
        <f>CONCATENATE(Tabla6[[#This Row],[Nombre de marca]],IF(Tabla6[[#This Row],[Nombre de marca]]="",""," "),D69,IF(N69="",""," "),N69,IF(Tabla6[[#This Row],[Nombre combo]]="",""," "),E69,IF(Tabla6[[#This Row],[caracteristica principal]]="",""," "),G69)</f>
        <v>Moody Sillón Pelikan Vintage</v>
      </c>
      <c r="G69" s="169"/>
      <c r="H69" s="80" t="s">
        <v>435</v>
      </c>
      <c r="I69" s="144">
        <v>113</v>
      </c>
      <c r="J69" s="144">
        <v>117</v>
      </c>
      <c r="K69" s="144">
        <v>120</v>
      </c>
      <c r="L69" s="144">
        <v>11</v>
      </c>
      <c r="M69" s="144">
        <v>21</v>
      </c>
      <c r="N69" s="157" t="s">
        <v>644</v>
      </c>
      <c r="O69" s="88">
        <v>99</v>
      </c>
      <c r="P69" s="133">
        <v>1699</v>
      </c>
      <c r="Q69" s="130"/>
      <c r="R69" s="88"/>
      <c r="S69" s="88"/>
      <c r="T69" s="95">
        <f ca="1">ROUND(Tabla6[[#This Row],[PVP]]/(1-Tabla6[[#This Row],[Descuento]]),0)</f>
        <v>3034</v>
      </c>
      <c r="U69" s="88">
        <f t="shared" ca="1" si="5"/>
        <v>0.44</v>
      </c>
      <c r="V69" s="95">
        <v>1200</v>
      </c>
      <c r="W69" s="88"/>
      <c r="X69" s="88"/>
      <c r="Y69" s="88"/>
      <c r="Z69" s="2">
        <v>1</v>
      </c>
      <c r="AA69" s="2">
        <v>0</v>
      </c>
      <c r="AB69" s="2" t="str">
        <f t="shared" si="6"/>
        <v>Sillón online en promocion</v>
      </c>
      <c r="AC69" s="2" t="str">
        <f>VLOOKUP(IF(K69="",J69,K69),'Base de datos'!F:H,3,0)</f>
        <v>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v>
      </c>
      <c r="AD69" s="94" t="str">
        <f>IFERROR(VLOOKUP(K69,'Base de datos'!F:I,4,0),VLOOKUP(Tabla6[[#This Row],[Cat 2]],'Base de datos'!F:I,4,0))</f>
        <v>Sillón, sofa, muebles online, banqueta online, banqueta en promocion, hogar, casa, decoracion, juego de sala, banqueta barato, muebles baratos, sillones vintage, butaca vintage</v>
      </c>
      <c r="AF69" s="142" t="str">
        <f t="shared" ca="1" si="7"/>
        <v>insert into detalle VALUES (NULL,"Mody78",68,"Sillón Pelikan","Sillón","Vintage","Moody Sillón Pelikan Vintage","","Moody",113,117,120,11,21,"Pelikan",99,1699,0,"","",3034,0.44,1200,"",0,"",1,0,"Sillón online en promocion","Los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categoría","Sillón, sofa, muebles online, banqueta online, banqueta en promocion, hogar, casa, decoracion, juego de sala, banqueta barato, muebles baratos, sillones vintage, butaca vintage");</v>
      </c>
    </row>
    <row r="70" spans="1:32" x14ac:dyDescent="0.2">
      <c r="A70" s="1" t="s">
        <v>647</v>
      </c>
      <c r="B70" s="2">
        <v>69</v>
      </c>
      <c r="C70" s="157" t="s">
        <v>648</v>
      </c>
      <c r="D70" s="2" t="s">
        <v>462</v>
      </c>
      <c r="E70" s="6" t="s">
        <v>421</v>
      </c>
      <c r="F70" s="94" t="str">
        <f>CONCATENATE(Tabla6[[#This Row],[Nombre de marca]],IF(Tabla6[[#This Row],[Nombre de marca]]="",""," "),D70,IF(N70="",""," "),N70,IF(Tabla6[[#This Row],[Nombre combo]]="",""," "),E70,IF(Tabla6[[#This Row],[caracteristica principal]]="",""," "),G70)</f>
        <v>Moody Sillón Franci Vintage</v>
      </c>
      <c r="G70" s="169"/>
      <c r="H70" s="80" t="s">
        <v>435</v>
      </c>
      <c r="I70" s="144">
        <v>113</v>
      </c>
      <c r="J70" s="144">
        <v>117</v>
      </c>
      <c r="K70" s="144">
        <v>120</v>
      </c>
      <c r="L70" s="144">
        <v>11</v>
      </c>
      <c r="M70" s="144">
        <v>21</v>
      </c>
      <c r="N70" s="157" t="s">
        <v>649</v>
      </c>
      <c r="O70" s="88">
        <v>99</v>
      </c>
      <c r="P70" s="133">
        <v>699</v>
      </c>
      <c r="Q70" s="130"/>
      <c r="R70" s="88"/>
      <c r="S70" s="88"/>
      <c r="T70" s="95">
        <f ca="1">ROUND(Tabla6[[#This Row],[PVP]]/(1-Tabla6[[#This Row],[Descuento]]),0)</f>
        <v>1092</v>
      </c>
      <c r="U70" s="88">
        <f t="shared" ca="1" si="5"/>
        <v>0.36</v>
      </c>
      <c r="V70" s="95">
        <v>300</v>
      </c>
      <c r="W70" s="88"/>
      <c r="X70" s="88"/>
      <c r="Y70" s="88"/>
      <c r="Z70" s="2">
        <v>1</v>
      </c>
      <c r="AA70" s="2">
        <v>0</v>
      </c>
      <c r="AB70" s="2" t="str">
        <f t="shared" si="6"/>
        <v>Sillón online en promocion</v>
      </c>
      <c r="AC70" s="2" t="str">
        <f>VLOOKUP(IF(K70="",J70,K70),'Base de datos'!F:H,3,0)</f>
        <v>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v>
      </c>
      <c r="AD70" s="94" t="str">
        <f>IFERROR(VLOOKUP(K70,'Base de datos'!F:I,4,0),VLOOKUP(Tabla6[[#This Row],[Cat 2]],'Base de datos'!F:I,4,0))</f>
        <v>Sillón, sofa, muebles online, banqueta online, banqueta en promocion, hogar, casa, decoracion, juego de sala, banqueta barato, muebles baratos, sillones vintage, butaca vintage</v>
      </c>
      <c r="AF70" s="142" t="str">
        <f t="shared" ca="1" si="7"/>
        <v>insert into detalle VALUES (NULL,"Mody79",69,"Sillón Franci","Sillón","Vintage","Moody Sillón Franci Vintage","","Moody",113,117,120,11,21,"Franci",99,699,0,"","",1092,0.36,300,"",0,"",1,0,"Sillón online en promocion","Los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categoría","Sillón, sofa, muebles online, banqueta online, banqueta en promocion, hogar, casa, decoracion, juego de sala, banqueta barato, muebles baratos, sillones vintage, butaca vintage");</v>
      </c>
    </row>
    <row r="71" spans="1:32" x14ac:dyDescent="0.2">
      <c r="A71" s="1" t="s">
        <v>650</v>
      </c>
      <c r="B71" s="2">
        <v>70</v>
      </c>
      <c r="C71" s="157" t="s">
        <v>651</v>
      </c>
      <c r="D71" s="2" t="s">
        <v>462</v>
      </c>
      <c r="E71" s="6" t="s">
        <v>421</v>
      </c>
      <c r="F71" s="94" t="str">
        <f>CONCATENATE(Tabla6[[#This Row],[Nombre de marca]],IF(Tabla6[[#This Row],[Nombre de marca]]="",""," "),D71,IF(N71="",""," "),N71,IF(Tabla6[[#This Row],[Nombre combo]]="",""," "),E71,IF(Tabla6[[#This Row],[caracteristica principal]]="",""," "),G71)</f>
        <v>Moody Sillón Dorian Vintage</v>
      </c>
      <c r="G71" s="169"/>
      <c r="H71" s="80" t="s">
        <v>435</v>
      </c>
      <c r="I71" s="144">
        <v>113</v>
      </c>
      <c r="J71" s="144">
        <v>117</v>
      </c>
      <c r="K71" s="144">
        <v>120</v>
      </c>
      <c r="L71" s="144">
        <v>11</v>
      </c>
      <c r="M71" s="144">
        <v>21</v>
      </c>
      <c r="N71" s="157" t="s">
        <v>652</v>
      </c>
      <c r="O71" s="88">
        <v>99</v>
      </c>
      <c r="P71" s="133">
        <v>499</v>
      </c>
      <c r="Q71" s="130"/>
      <c r="R71" s="88"/>
      <c r="S71" s="88"/>
      <c r="T71" s="95">
        <f ca="1">ROUND(Tabla6[[#This Row],[PVP]]/(1-Tabla6[[#This Row],[Descuento]]),0)</f>
        <v>756</v>
      </c>
      <c r="U71" s="88">
        <f t="shared" ca="1" si="5"/>
        <v>0.34</v>
      </c>
      <c r="V71" s="95">
        <v>350</v>
      </c>
      <c r="W71" s="88"/>
      <c r="X71" s="88"/>
      <c r="Y71" s="88"/>
      <c r="Z71" s="2">
        <v>1</v>
      </c>
      <c r="AA71" s="2">
        <v>0</v>
      </c>
      <c r="AB71" s="2" t="str">
        <f t="shared" si="6"/>
        <v>Sillón online en promocion</v>
      </c>
      <c r="AC71" s="2" t="str">
        <f>VLOOKUP(IF(K71="",J71,K71),'Base de datos'!F:H,3,0)</f>
        <v>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v>
      </c>
      <c r="AD71" s="94" t="str">
        <f>IFERROR(VLOOKUP(K71,'Base de datos'!F:I,4,0),VLOOKUP(Tabla6[[#This Row],[Cat 2]],'Base de datos'!F:I,4,0))</f>
        <v>Sillón, sofa, muebles online, banqueta online, banqueta en promocion, hogar, casa, decoracion, juego de sala, banqueta barato, muebles baratos, sillones vintage, butaca vintage</v>
      </c>
      <c r="AF71" s="142" t="str">
        <f t="shared" ca="1" si="7"/>
        <v>insert into detalle VALUES (NULL,"Mody80",70,"Sillón Dorian","Sillón","Vintage","Moody Sillón Dorian Vintage","","Moody",113,117,120,11,21,"Dorian",99,499,0,"","",756,0.34,350,"",0,"",1,0,"Sillón online en promocion","Los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categoría","Sillón, sofa, muebles online, banqueta online, banqueta en promocion, hogar, casa, decoracion, juego de sala, banqueta barato, muebles baratos, sillones vintage, butaca vintage");</v>
      </c>
    </row>
    <row r="72" spans="1:32" x14ac:dyDescent="0.2">
      <c r="A72" s="1" t="s">
        <v>653</v>
      </c>
      <c r="B72" s="2">
        <v>71</v>
      </c>
      <c r="C72" s="157" t="s">
        <v>654</v>
      </c>
      <c r="D72" s="2" t="s">
        <v>462</v>
      </c>
      <c r="E72" s="6" t="s">
        <v>421</v>
      </c>
      <c r="F72" s="94" t="str">
        <f>CONCATENATE(Tabla6[[#This Row],[Nombre de marca]],IF(Tabla6[[#This Row],[Nombre de marca]]="",""," "),D72,IF(N72="",""," "),N72,IF(Tabla6[[#This Row],[Nombre combo]]="",""," "),E72,IF(Tabla6[[#This Row],[caracteristica principal]]="",""," "),G72)</f>
        <v>Moody Sillón Round Vintage</v>
      </c>
      <c r="G72" s="169"/>
      <c r="H72" s="80" t="s">
        <v>435</v>
      </c>
      <c r="I72" s="144">
        <v>113</v>
      </c>
      <c r="J72" s="144">
        <v>117</v>
      </c>
      <c r="K72" s="144">
        <v>120</v>
      </c>
      <c r="L72" s="144">
        <v>11</v>
      </c>
      <c r="M72" s="144">
        <v>21</v>
      </c>
      <c r="N72" s="157" t="s">
        <v>655</v>
      </c>
      <c r="O72" s="88">
        <v>99</v>
      </c>
      <c r="P72" s="133">
        <v>699</v>
      </c>
      <c r="Q72" s="130"/>
      <c r="R72" s="88"/>
      <c r="S72" s="88"/>
      <c r="T72" s="95">
        <f ca="1">ROUND(Tabla6[[#This Row],[PVP]]/(1-Tabla6[[#This Row],[Descuento]]),0)</f>
        <v>1075</v>
      </c>
      <c r="U72" s="88">
        <f t="shared" ca="1" si="5"/>
        <v>0.35</v>
      </c>
      <c r="V72" s="95">
        <v>450</v>
      </c>
      <c r="W72" s="88"/>
      <c r="X72" s="88"/>
      <c r="Y72" s="88"/>
      <c r="Z72" s="2">
        <v>1</v>
      </c>
      <c r="AA72" s="2">
        <v>0</v>
      </c>
      <c r="AB72" s="2" t="str">
        <f t="shared" si="6"/>
        <v>Sillón online en promocion</v>
      </c>
      <c r="AC72" s="2" t="str">
        <f>VLOOKUP(IF(K72="",J72,K72),'Base de datos'!F:H,3,0)</f>
        <v>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v>
      </c>
      <c r="AD72" s="94" t="str">
        <f>IFERROR(VLOOKUP(K72,'Base de datos'!F:I,4,0),VLOOKUP(Tabla6[[#This Row],[Cat 2]],'Base de datos'!F:I,4,0))</f>
        <v>Sillón, sofa, muebles online, banqueta online, banqueta en promocion, hogar, casa, decoracion, juego de sala, banqueta barato, muebles baratos, sillones vintage, butaca vintage</v>
      </c>
      <c r="AF72" s="142" t="str">
        <f t="shared" ca="1" si="7"/>
        <v>insert into detalle VALUES (NULL,"Mody82",71,"Sillón Round","Sillón","Vintage","Moody Sillón Round Vintage","","Moody",113,117,120,11,21,"Round",99,699,0,"","",1075,0.35,450,"",0,"",1,0,"Sillón online en promocion","Los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categoría","Sillón, sofa, muebles online, banqueta online, banqueta en promocion, hogar, casa, decoracion, juego de sala, banqueta barato, muebles baratos, sillones vintage, butaca vintage");</v>
      </c>
    </row>
    <row r="73" spans="1:32" x14ac:dyDescent="0.2">
      <c r="A73" s="1" t="s">
        <v>656</v>
      </c>
      <c r="B73" s="2">
        <v>72</v>
      </c>
      <c r="C73" s="157" t="s">
        <v>657</v>
      </c>
      <c r="D73" s="2" t="s">
        <v>462</v>
      </c>
      <c r="E73" s="6" t="s">
        <v>421</v>
      </c>
      <c r="F73" s="94" t="str">
        <f>CONCATENATE(Tabla6[[#This Row],[Nombre de marca]],IF(Tabla6[[#This Row],[Nombre de marca]]="",""," "),D73,IF(N73="",""," "),N73,IF(Tabla6[[#This Row],[Nombre combo]]="",""," "),E73,IF(Tabla6[[#This Row],[caracteristica principal]]="",""," "),G73)</f>
        <v>Moody Sillón Font Vintage</v>
      </c>
      <c r="G73" s="169"/>
      <c r="H73" s="80" t="s">
        <v>435</v>
      </c>
      <c r="I73" s="144">
        <v>113</v>
      </c>
      <c r="J73" s="144">
        <v>117</v>
      </c>
      <c r="K73" s="144">
        <v>120</v>
      </c>
      <c r="L73" s="144">
        <v>11</v>
      </c>
      <c r="M73" s="144">
        <v>21</v>
      </c>
      <c r="N73" s="157" t="s">
        <v>658</v>
      </c>
      <c r="O73" s="88">
        <v>99</v>
      </c>
      <c r="P73" s="133">
        <v>649</v>
      </c>
      <c r="Q73" s="130"/>
      <c r="R73" s="88"/>
      <c r="S73" s="88"/>
      <c r="T73" s="95">
        <f ca="1">ROUND(Tabla6[[#This Row],[PVP]]/(1-Tabla6[[#This Row],[Descuento]]),0)</f>
        <v>998</v>
      </c>
      <c r="U73" s="88">
        <f t="shared" ca="1" si="5"/>
        <v>0.35</v>
      </c>
      <c r="V73" s="95">
        <v>450</v>
      </c>
      <c r="W73" s="88"/>
      <c r="X73" s="88"/>
      <c r="Y73" s="88"/>
      <c r="Z73" s="2">
        <v>1</v>
      </c>
      <c r="AA73" s="2">
        <v>0</v>
      </c>
      <c r="AB73" s="2" t="str">
        <f t="shared" si="6"/>
        <v>Sillón online en promocion</v>
      </c>
      <c r="AC73" s="2" t="str">
        <f>VLOOKUP(IF(K73="",J73,K73),'Base de datos'!F:H,3,0)</f>
        <v>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v>
      </c>
      <c r="AD73" s="94" t="str">
        <f>IFERROR(VLOOKUP(K73,'Base de datos'!F:I,4,0),VLOOKUP(Tabla6[[#This Row],[Cat 2]],'Base de datos'!F:I,4,0))</f>
        <v>Sillón, sofa, muebles online, banqueta online, banqueta en promocion, hogar, casa, decoracion, juego de sala, banqueta barato, muebles baratos, sillones vintage, butaca vintage</v>
      </c>
      <c r="AF73" s="142" t="str">
        <f t="shared" ca="1" si="7"/>
        <v>insert into detalle VALUES (NULL,"Mody83",72,"Sillón Font","Sillón","Vintage","Moody Sillón Font Vintage","","Moody",113,117,120,11,21,"Font",99,649,0,"","",998,0.35,450,"",0,"",1,0,"Sillón online en promocion","Los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categoría","Sillón, sofa, muebles online, banqueta online, banqueta en promocion, hogar, casa, decoracion, juego de sala, banqueta barato, muebles baratos, sillones vintage, butaca vintage");</v>
      </c>
    </row>
    <row r="74" spans="1:32" x14ac:dyDescent="0.2">
      <c r="A74" s="1" t="s">
        <v>568</v>
      </c>
      <c r="B74" s="2">
        <v>73</v>
      </c>
      <c r="C74" s="157" t="s">
        <v>659</v>
      </c>
      <c r="D74" s="2" t="s">
        <v>462</v>
      </c>
      <c r="E74" s="6" t="s">
        <v>421</v>
      </c>
      <c r="F74" s="94" t="str">
        <f>CONCATENATE(Tabla6[[#This Row],[Nombre de marca]],IF(Tabla6[[#This Row],[Nombre de marca]]="",""," "),D74,IF(N74="",""," "),N74,IF(Tabla6[[#This Row],[Nombre combo]]="",""," "),E74,IF(Tabla6[[#This Row],[caracteristica principal]]="",""," "),G74)</f>
        <v>Moody Sillón Kumi Vintage</v>
      </c>
      <c r="G74" s="169"/>
      <c r="H74" s="80" t="s">
        <v>435</v>
      </c>
      <c r="I74" s="144">
        <v>113</v>
      </c>
      <c r="J74" s="144">
        <v>117</v>
      </c>
      <c r="K74" s="144">
        <v>120</v>
      </c>
      <c r="L74" s="144">
        <v>11</v>
      </c>
      <c r="M74" s="144">
        <v>21</v>
      </c>
      <c r="N74" s="157" t="s">
        <v>660</v>
      </c>
      <c r="O74" s="88">
        <v>99</v>
      </c>
      <c r="P74" s="133">
        <v>649</v>
      </c>
      <c r="Q74" s="130"/>
      <c r="R74" s="88"/>
      <c r="S74" s="88"/>
      <c r="T74" s="95">
        <f ca="1">ROUND(Tabla6[[#This Row],[PVP]]/(1-Tabla6[[#This Row],[Descuento]]),0)</f>
        <v>983</v>
      </c>
      <c r="U74" s="88">
        <f t="shared" ca="1" si="5"/>
        <v>0.34</v>
      </c>
      <c r="V74" s="95">
        <v>450</v>
      </c>
      <c r="W74" s="88"/>
      <c r="X74" s="88"/>
      <c r="Y74" s="88"/>
      <c r="Z74" s="2">
        <v>1</v>
      </c>
      <c r="AA74" s="2">
        <v>0</v>
      </c>
      <c r="AB74" s="2" t="str">
        <f t="shared" si="6"/>
        <v>Sillón online en promocion</v>
      </c>
      <c r="AC74" s="2" t="str">
        <f>VLOOKUP(IF(K74="",J74,K74),'Base de datos'!F:H,3,0)</f>
        <v>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v>
      </c>
      <c r="AD74" s="94" t="str">
        <f>IFERROR(VLOOKUP(K74,'Base de datos'!F:I,4,0),VLOOKUP(Tabla6[[#This Row],[Cat 2]],'Base de datos'!F:I,4,0))</f>
        <v>Sillón, sofa, muebles online, banqueta online, banqueta en promocion, hogar, casa, decoracion, juego de sala, banqueta barato, muebles baratos, sillones vintage, butaca vintage</v>
      </c>
      <c r="AF74" s="142" t="str">
        <f t="shared" ca="1" si="7"/>
        <v>insert into detalle VALUES (NULL,"Mody84",73,"Sillón Kumi","Sillón","Vintage","Moody Sillón Kumi Vintage","","Moody",113,117,120,11,21,"Kumi",99,649,0,"","",983,0.34,450,"",0,"",1,0,"Sillón online en promocion","Los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categoría","Sillón, sofa, muebles online, banqueta online, banqueta en promocion, hogar, casa, decoracion, juego de sala, banqueta barato, muebles baratos, sillones vintage, butaca vintage");</v>
      </c>
    </row>
    <row r="75" spans="1:32" x14ac:dyDescent="0.2">
      <c r="A75" s="1" t="s">
        <v>570</v>
      </c>
      <c r="B75" s="2">
        <v>74</v>
      </c>
      <c r="C75" s="157" t="s">
        <v>661</v>
      </c>
      <c r="D75" s="2" t="s">
        <v>462</v>
      </c>
      <c r="E75" s="6" t="s">
        <v>421</v>
      </c>
      <c r="F75" s="94" t="str">
        <f>CONCATENATE(Tabla6[[#This Row],[Nombre de marca]],IF(Tabla6[[#This Row],[Nombre de marca]]="",""," "),D75,IF(N75="",""," "),N75,IF(Tabla6[[#This Row],[Nombre combo]]="",""," "),E75,IF(Tabla6[[#This Row],[caracteristica principal]]="",""," "),G75)</f>
        <v>Moody Sillón Amber Vintage</v>
      </c>
      <c r="G75" s="169"/>
      <c r="H75" s="80" t="s">
        <v>435</v>
      </c>
      <c r="I75" s="144">
        <v>113</v>
      </c>
      <c r="J75" s="144">
        <v>117</v>
      </c>
      <c r="K75" s="144">
        <v>120</v>
      </c>
      <c r="L75" s="144">
        <v>11</v>
      </c>
      <c r="M75" s="144">
        <v>21</v>
      </c>
      <c r="N75" s="157" t="s">
        <v>662</v>
      </c>
      <c r="O75" s="88">
        <v>99</v>
      </c>
      <c r="P75" s="133">
        <v>799</v>
      </c>
      <c r="Q75" s="130"/>
      <c r="R75" s="88"/>
      <c r="S75" s="88"/>
      <c r="T75" s="95">
        <f ca="1">ROUND(Tabla6[[#This Row],[PVP]]/(1-Tabla6[[#This Row],[Descuento]]),0)</f>
        <v>1268</v>
      </c>
      <c r="U75" s="88">
        <f t="shared" ca="1" si="5"/>
        <v>0.37</v>
      </c>
      <c r="V75" s="95">
        <v>450</v>
      </c>
      <c r="W75" s="88"/>
      <c r="X75" s="88"/>
      <c r="Y75" s="88"/>
      <c r="Z75" s="2">
        <v>1</v>
      </c>
      <c r="AA75" s="2">
        <v>0</v>
      </c>
      <c r="AB75" s="2" t="str">
        <f t="shared" si="6"/>
        <v>Sillón online en promocion</v>
      </c>
      <c r="AC75" s="2" t="str">
        <f>VLOOKUP(IF(K75="",J75,K75),'Base de datos'!F:H,3,0)</f>
        <v>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v>
      </c>
      <c r="AD75" s="94" t="str">
        <f>IFERROR(VLOOKUP(K75,'Base de datos'!F:I,4,0),VLOOKUP(Tabla6[[#This Row],[Cat 2]],'Base de datos'!F:I,4,0))</f>
        <v>Sillón, sofa, muebles online, banqueta online, banqueta en promocion, hogar, casa, decoracion, juego de sala, banqueta barato, muebles baratos, sillones vintage, butaca vintage</v>
      </c>
      <c r="AF75" s="142" t="str">
        <f t="shared" ca="1" si="7"/>
        <v>insert into detalle VALUES (NULL,"Mody85",74,"Sillón Amber","Sillón","Vintage","Moody Sillón Amber Vintage","","Moody",113,117,120,11,21,"Amber",99,799,0,"","",1268,0.37,450,"",0,"",1,0,"Sillón online en promocion","Los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categoría","Sillón, sofa, muebles online, banqueta online, banqueta en promocion, hogar, casa, decoracion, juego de sala, banqueta barato, muebles baratos, sillones vintage, butaca vintage");</v>
      </c>
    </row>
    <row r="76" spans="1:32" x14ac:dyDescent="0.2">
      <c r="A76" s="1" t="s">
        <v>663</v>
      </c>
      <c r="B76" s="2">
        <v>75</v>
      </c>
      <c r="C76" s="157" t="s">
        <v>664</v>
      </c>
      <c r="D76" s="2" t="s">
        <v>462</v>
      </c>
      <c r="E76" s="6" t="s">
        <v>421</v>
      </c>
      <c r="F76" s="94" t="str">
        <f>CONCATENATE(Tabla6[[#This Row],[Nombre de marca]],IF(Tabla6[[#This Row],[Nombre de marca]]="",""," "),D76,IF(N76="",""," "),N76,IF(Tabla6[[#This Row],[Nombre combo]]="",""," "),E76,IF(Tabla6[[#This Row],[caracteristica principal]]="",""," "),G76)</f>
        <v>Moody Sillón Anna Vintage</v>
      </c>
      <c r="G76" s="169"/>
      <c r="H76" s="80" t="s">
        <v>435</v>
      </c>
      <c r="I76" s="144">
        <v>113</v>
      </c>
      <c r="J76" s="144">
        <v>117</v>
      </c>
      <c r="K76" s="144">
        <v>120</v>
      </c>
      <c r="L76" s="144">
        <v>11</v>
      </c>
      <c r="M76" s="144">
        <v>21</v>
      </c>
      <c r="N76" s="157" t="s">
        <v>665</v>
      </c>
      <c r="O76" s="88">
        <v>99</v>
      </c>
      <c r="P76" s="133">
        <v>749</v>
      </c>
      <c r="Q76" s="130"/>
      <c r="R76" s="88"/>
      <c r="S76" s="88"/>
      <c r="T76" s="95">
        <f ca="1">ROUND(Tabla6[[#This Row],[PVP]]/(1-Tabla6[[#This Row],[Descuento]]),0)</f>
        <v>1269</v>
      </c>
      <c r="U76" s="88">
        <f t="shared" ca="1" si="5"/>
        <v>0.41</v>
      </c>
      <c r="V76" s="95">
        <v>500</v>
      </c>
      <c r="W76" s="88"/>
      <c r="X76" s="88"/>
      <c r="Y76" s="88"/>
      <c r="Z76" s="2">
        <v>1</v>
      </c>
      <c r="AA76" s="2">
        <v>0</v>
      </c>
      <c r="AB76" s="2" t="str">
        <f t="shared" si="6"/>
        <v>Sillón online en promocion</v>
      </c>
      <c r="AC76" s="2" t="str">
        <f>VLOOKUP(IF(K76="",J76,K76),'Base de datos'!F:H,3,0)</f>
        <v>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v>
      </c>
      <c r="AD76" s="94" t="str">
        <f>IFERROR(VLOOKUP(K76,'Base de datos'!F:I,4,0),VLOOKUP(Tabla6[[#This Row],[Cat 2]],'Base de datos'!F:I,4,0))</f>
        <v>Sillón, sofa, muebles online, banqueta online, banqueta en promocion, hogar, casa, decoracion, juego de sala, banqueta barato, muebles baratos, sillones vintage, butaca vintage</v>
      </c>
      <c r="AF76" s="142" t="str">
        <f t="shared" ca="1" si="7"/>
        <v>insert into detalle VALUES (NULL,"Mody96",75,"Sillón Anna","Sillón","Vintage","Moody Sillón Anna Vintage","","Moody",113,117,120,11,21,"Anna",99,749,0,"","",1269,0.41,500,"",0,"",1,0,"Sillón online en promocion","Los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categoría","Sillón, sofa, muebles online, banqueta online, banqueta en promocion, hogar, casa, decoracion, juego de sala, banqueta barato, muebles baratos, sillones vintage, butaca vintage");</v>
      </c>
    </row>
    <row r="77" spans="1:32" x14ac:dyDescent="0.2">
      <c r="A77" s="1" t="s">
        <v>666</v>
      </c>
      <c r="B77" s="2">
        <v>76</v>
      </c>
      <c r="C77" s="157" t="s">
        <v>667</v>
      </c>
      <c r="D77" s="2" t="s">
        <v>668</v>
      </c>
      <c r="E77" s="6" t="s">
        <v>421</v>
      </c>
      <c r="F77" s="94" t="str">
        <f>CONCATENATE(Tabla6[[#This Row],[Nombre de marca]],IF(Tabla6[[#This Row],[Nombre de marca]]="",""," "),D77,IF(N77="",""," "),N77,IF(Tabla6[[#This Row],[Nombre combo]]="",""," "),E77,IF(Tabla6[[#This Row],[caracteristica principal]]="",""," "),G77)</f>
        <v>Moody Seccional Charlize Vintage</v>
      </c>
      <c r="G77" s="169"/>
      <c r="H77" s="80" t="s">
        <v>435</v>
      </c>
      <c r="I77" s="144">
        <v>113</v>
      </c>
      <c r="J77" s="144">
        <v>117</v>
      </c>
      <c r="K77" s="144">
        <v>121</v>
      </c>
      <c r="L77" s="144">
        <v>11</v>
      </c>
      <c r="M77" s="144">
        <v>21</v>
      </c>
      <c r="N77" s="157" t="s">
        <v>669</v>
      </c>
      <c r="O77" s="88">
        <v>99</v>
      </c>
      <c r="P77" s="133">
        <v>1899</v>
      </c>
      <c r="Q77" s="130"/>
      <c r="R77" s="88"/>
      <c r="S77" s="88"/>
      <c r="T77" s="95">
        <f ca="1">ROUND(Tabla6[[#This Row],[PVP]]/(1-Tabla6[[#This Row],[Descuento]]),0)</f>
        <v>3332</v>
      </c>
      <c r="U77" s="88">
        <f t="shared" ca="1" si="5"/>
        <v>0.43</v>
      </c>
      <c r="V77" s="95">
        <v>1300</v>
      </c>
      <c r="W77" s="88"/>
      <c r="X77" s="88"/>
      <c r="Y77" s="88"/>
      <c r="Z77" s="2">
        <v>1</v>
      </c>
      <c r="AA77" s="2">
        <v>0</v>
      </c>
      <c r="AB77" s="2" t="str">
        <f t="shared" si="6"/>
        <v>Seccional online en promocion</v>
      </c>
      <c r="AC77" s="2" t="str">
        <f>VLOOKUP(IF(K77="",J77,K77),'Base de datos'!F:H,3,0)</f>
        <v>En Hogaryspacios tenemos los mejores muebles seccionales vintage con mesas de centro, cojines y más. Nuestros muebles seccionales online, tienen el mejor diseño para decorar tu sala y hacer de tu hogar el mejor sitio para descansar. Nuestro proveedores usan telas como  tapiz microfibra, tapiz ultracuero, tapiz cuero, tapiz chenille, tapiz jacquard y más. Hacemos envios a todo lima metropolitana con envios en menos de 48 horas, Nuestros decoradores de interiores te aydarán a mejorar tu estilo</v>
      </c>
      <c r="AD77" s="94" t="str">
        <f>IFERROR(VLOOKUP(K77,'Base de datos'!F:I,4,0),VLOOKUP(Tabla6[[#This Row],[Cat 2]],'Base de datos'!F:I,4,0))</f>
        <v>Sofa seccional, mueble de sala, mueble online, mueble barato, mueble en promocion, seccional barato, juego de sala, hogar, casa, cojin, sofa, sofa barato, seccional vintage, muebles vintage</v>
      </c>
      <c r="AF77" s="142" t="str">
        <f t="shared" ca="1" si="7"/>
        <v>insert into detalle VALUES (NULL,"Mody97",76,"Seccional Charlize","Seccional","Vintage","Moody Seccional Charlize Vintage","","Moody",113,117,121,11,21,"Charlize",99,1899,0,"","",3332,0.43,1300,"",0,"",1,0,"Seccional online en promocion","En Hogaryspacios tenemos los mejores muebles seccionales vintage con mesas de centro, cojines y más. Nuestros muebles seccionales online, tienen el mejor diseño para decorar tu sala y hacer de tu hogar el mejor sitio para descansar. Nuestro proveedores usan telas como  tapiz microfibra, tapiz ultracuero, tapiz cuero, tapiz chenille, tapiz jacquard y más. Hacemos envios a todo lima metropolitana con envios en menos de 48 horas, Nuestros decoradores de interiores te aydarán a mejorar tu estilo","Sofa seccional, mueble de sala, mueble online, mueble barato, mueble en promocion, seccional barato, juego de sala, hogar, casa, cojin, sofa, sofa barato, seccional vintage, muebles vintage");</v>
      </c>
    </row>
    <row r="78" spans="1:32" x14ac:dyDescent="0.2">
      <c r="A78" s="1" t="s">
        <v>670</v>
      </c>
      <c r="B78" s="2">
        <v>77</v>
      </c>
      <c r="C78" s="157" t="s">
        <v>671</v>
      </c>
      <c r="D78" s="2" t="s">
        <v>668</v>
      </c>
      <c r="E78" s="6" t="s">
        <v>421</v>
      </c>
      <c r="F78" s="94" t="str">
        <f>CONCATENATE(Tabla6[[#This Row],[Nombre de marca]],IF(Tabla6[[#This Row],[Nombre de marca]]="",""," "),D78,IF(N78="",""," "),N78,IF(Tabla6[[#This Row],[Nombre combo]]="",""," "),E78,IF(Tabla6[[#This Row],[caracteristica principal]]="",""," "),G78)</f>
        <v>Moody Seccional Claudy Vintage</v>
      </c>
      <c r="G78" s="169"/>
      <c r="H78" s="80" t="s">
        <v>435</v>
      </c>
      <c r="I78" s="144">
        <v>113</v>
      </c>
      <c r="J78" s="144">
        <v>117</v>
      </c>
      <c r="K78" s="144">
        <v>121</v>
      </c>
      <c r="L78" s="144">
        <v>11</v>
      </c>
      <c r="M78" s="144">
        <v>21</v>
      </c>
      <c r="N78" s="157" t="s">
        <v>672</v>
      </c>
      <c r="O78" s="88">
        <v>99</v>
      </c>
      <c r="P78" s="133">
        <v>2299</v>
      </c>
      <c r="Q78" s="130"/>
      <c r="R78" s="88"/>
      <c r="S78" s="88"/>
      <c r="T78" s="95">
        <f ca="1">ROUND(Tabla6[[#This Row],[PVP]]/(1-Tabla6[[#This Row],[Descuento]]),0)</f>
        <v>3483</v>
      </c>
      <c r="U78" s="88">
        <f t="shared" ca="1" si="5"/>
        <v>0.34</v>
      </c>
      <c r="V78" s="95">
        <v>1450</v>
      </c>
      <c r="W78" s="88"/>
      <c r="X78" s="88"/>
      <c r="Y78" s="88"/>
      <c r="Z78" s="2">
        <v>1</v>
      </c>
      <c r="AA78" s="2">
        <v>0</v>
      </c>
      <c r="AB78" s="2" t="str">
        <f t="shared" si="6"/>
        <v>Seccional online en promocion</v>
      </c>
      <c r="AC78" s="2" t="str">
        <f>VLOOKUP(IF(K78="",J78,K78),'Base de datos'!F:H,3,0)</f>
        <v>En Hogaryspacios tenemos los mejores muebles seccionales vintage con mesas de centro, cojines y más. Nuestros muebles seccionales online, tienen el mejor diseño para decorar tu sala y hacer de tu hogar el mejor sitio para descansar. Nuestro proveedores usan telas como  tapiz microfibra, tapiz ultracuero, tapiz cuero, tapiz chenille, tapiz jacquard y más. Hacemos envios a todo lima metropolitana con envios en menos de 48 horas, Nuestros decoradores de interiores te aydarán a mejorar tu estilo</v>
      </c>
      <c r="AD78" s="94" t="str">
        <f>IFERROR(VLOOKUP(K78,'Base de datos'!F:I,4,0),VLOOKUP(Tabla6[[#This Row],[Cat 2]],'Base de datos'!F:I,4,0))</f>
        <v>Sofa seccional, mueble de sala, mueble online, mueble barato, mueble en promocion, seccional barato, juego de sala, hogar, casa, cojin, sofa, sofa barato, seccional vintage, muebles vintage</v>
      </c>
      <c r="AF78" s="142" t="str">
        <f t="shared" ca="1" si="7"/>
        <v>insert into detalle VALUES (NULL,"Mody98",77,"Seccional Claudy","Seccional","Vintage","Moody Seccional Claudy Vintage","","Moody",113,117,121,11,21,"Claudy",99,2299,0,"","",3483,0.34,1450,"",0,"",1,0,"Seccional online en promocion","En Hogaryspacios tenemos los mejores muebles seccionales vintage con mesas de centro, cojines y más. Nuestros muebles seccionales online, tienen el mejor diseño para decorar tu sala y hacer de tu hogar el mejor sitio para descansar. Nuestro proveedores usan telas como  tapiz microfibra, tapiz ultracuero, tapiz cuero, tapiz chenille, tapiz jacquard y más. Hacemos envios a todo lima metropolitana con envios en menos de 48 horas, Nuestros decoradores de interiores te aydarán a mejorar tu estilo","Sofa seccional, mueble de sala, mueble online, mueble barato, mueble en promocion, seccional barato, juego de sala, hogar, casa, cojin, sofa, sofa barato, seccional vintage, muebles vintage");</v>
      </c>
    </row>
    <row r="79" spans="1:32" x14ac:dyDescent="0.2">
      <c r="A79" s="1" t="s">
        <v>673</v>
      </c>
      <c r="B79" s="2">
        <v>78</v>
      </c>
      <c r="C79" s="157" t="s">
        <v>674</v>
      </c>
      <c r="D79" s="2" t="s">
        <v>668</v>
      </c>
      <c r="E79" s="6" t="s">
        <v>421</v>
      </c>
      <c r="F79" s="94" t="str">
        <f>CONCATENATE(Tabla6[[#This Row],[Nombre de marca]],IF(Tabla6[[#This Row],[Nombre de marca]]="",""," "),D79,IF(N79="",""," "),N79,IF(Tabla6[[#This Row],[Nombre combo]]="",""," "),E79,IF(Tabla6[[#This Row],[caracteristica principal]]="",""," "),G79)</f>
        <v>Moody Seccional Danielle Vintage</v>
      </c>
      <c r="G79" s="169"/>
      <c r="H79" s="80" t="s">
        <v>435</v>
      </c>
      <c r="I79" s="144">
        <v>113</v>
      </c>
      <c r="J79" s="144">
        <v>117</v>
      </c>
      <c r="K79" s="144">
        <v>121</v>
      </c>
      <c r="L79" s="144">
        <v>11</v>
      </c>
      <c r="M79" s="144">
        <v>21</v>
      </c>
      <c r="N79" s="157" t="s">
        <v>675</v>
      </c>
      <c r="O79" s="88">
        <v>99</v>
      </c>
      <c r="P79" s="133">
        <v>2099</v>
      </c>
      <c r="Q79" s="130"/>
      <c r="R79" s="88"/>
      <c r="S79" s="88"/>
      <c r="T79" s="95">
        <f ca="1">ROUND(Tabla6[[#This Row],[PVP]]/(1-Tabla6[[#This Row],[Descuento]]),0)</f>
        <v>3180</v>
      </c>
      <c r="U79" s="88">
        <f t="shared" ca="1" si="5"/>
        <v>0.34</v>
      </c>
      <c r="V79" s="95">
        <v>1450</v>
      </c>
      <c r="W79" s="88"/>
      <c r="X79" s="88"/>
      <c r="Y79" s="88"/>
      <c r="Z79" s="2">
        <v>1</v>
      </c>
      <c r="AA79" s="2">
        <v>0</v>
      </c>
      <c r="AB79" s="2" t="str">
        <f t="shared" si="6"/>
        <v>Seccional online en promocion</v>
      </c>
      <c r="AC79" s="2" t="str">
        <f>VLOOKUP(IF(K79="",J79,K79),'Base de datos'!F:H,3,0)</f>
        <v>En Hogaryspacios tenemos los mejores muebles seccionales vintage con mesas de centro, cojines y más. Nuestros muebles seccionales online, tienen el mejor diseño para decorar tu sala y hacer de tu hogar el mejor sitio para descansar. Nuestro proveedores usan telas como  tapiz microfibra, tapiz ultracuero, tapiz cuero, tapiz chenille, tapiz jacquard y más. Hacemos envios a todo lima metropolitana con envios en menos de 48 horas, Nuestros decoradores de interiores te aydarán a mejorar tu estilo</v>
      </c>
      <c r="AD79" s="94" t="str">
        <f>IFERROR(VLOOKUP(K79,'Base de datos'!F:I,4,0),VLOOKUP(Tabla6[[#This Row],[Cat 2]],'Base de datos'!F:I,4,0))</f>
        <v>Sofa seccional, mueble de sala, mueble online, mueble barato, mueble en promocion, seccional barato, juego de sala, hogar, casa, cojin, sofa, sofa barato, seccional vintage, muebles vintage</v>
      </c>
      <c r="AF79" s="142" t="str">
        <f t="shared" ca="1" si="7"/>
        <v>insert into detalle VALUES (NULL,"Mody99",78,"Seccional Danielle","Seccional","Vintage","Moody Seccional Danielle Vintage","","Moody",113,117,121,11,21,"Danielle",99,2099,0,"","",3180,0.34,1450,"",0,"",1,0,"Seccional online en promocion","En Hogaryspacios tenemos los mejores muebles seccionales vintage con mesas de centro, cojines y más. Nuestros muebles seccionales online, tienen el mejor diseño para decorar tu sala y hacer de tu hogar el mejor sitio para descansar. Nuestro proveedores usan telas como  tapiz microfibra, tapiz ultracuero, tapiz cuero, tapiz chenille, tapiz jacquard y más. Hacemos envios a todo lima metropolitana con envios en menos de 48 horas, Nuestros decoradores de interiores te aydarán a mejorar tu estilo","Sofa seccional, mueble de sala, mueble online, mueble barato, mueble en promocion, seccional barato, juego de sala, hogar, casa, cojin, sofa, sofa barato, seccional vintage, muebles vintage");</v>
      </c>
    </row>
    <row r="80" spans="1:32" x14ac:dyDescent="0.2">
      <c r="A80" s="1" t="s">
        <v>677</v>
      </c>
      <c r="B80" s="2">
        <v>79</v>
      </c>
      <c r="C80" s="157" t="s">
        <v>676</v>
      </c>
      <c r="D80" s="2" t="s">
        <v>668</v>
      </c>
      <c r="E80" s="6" t="s">
        <v>421</v>
      </c>
      <c r="F80" s="94" t="str">
        <f>CONCATENATE(Tabla6[[#This Row],[Nombre de marca]],IF(Tabla6[[#This Row],[Nombre de marca]]="",""," "),D80,IF(N80="",""," "),N80,IF(Tabla6[[#This Row],[Nombre combo]]="",""," "),E80,IF(Tabla6[[#This Row],[caracteristica principal]]="",""," "),G80)</f>
        <v>Moody Seccional Dean Vintage</v>
      </c>
      <c r="G80" s="169"/>
      <c r="H80" s="80" t="s">
        <v>435</v>
      </c>
      <c r="I80" s="144">
        <v>113</v>
      </c>
      <c r="J80" s="144">
        <v>117</v>
      </c>
      <c r="K80" s="144">
        <v>121</v>
      </c>
      <c r="L80" s="144">
        <v>11</v>
      </c>
      <c r="M80" s="144">
        <v>21</v>
      </c>
      <c r="N80" s="157" t="s">
        <v>678</v>
      </c>
      <c r="O80" s="88">
        <v>99</v>
      </c>
      <c r="P80" s="133">
        <v>2049</v>
      </c>
      <c r="Q80" s="130"/>
      <c r="R80" s="88"/>
      <c r="S80" s="88"/>
      <c r="T80" s="95">
        <f ca="1">ROUND(Tabla6[[#This Row],[PVP]]/(1-Tabla6[[#This Row],[Descuento]]),0)</f>
        <v>2970</v>
      </c>
      <c r="U80" s="88">
        <f t="shared" ca="1" si="5"/>
        <v>0.31</v>
      </c>
      <c r="V80" s="95">
        <v>1500</v>
      </c>
      <c r="W80" s="88"/>
      <c r="X80" s="88"/>
      <c r="Y80" s="88"/>
      <c r="Z80" s="2">
        <v>1</v>
      </c>
      <c r="AA80" s="2">
        <v>0</v>
      </c>
      <c r="AB80" s="2" t="str">
        <f t="shared" si="6"/>
        <v>Seccional online en promocion</v>
      </c>
      <c r="AC80" s="2" t="str">
        <f>VLOOKUP(IF(K80="",J80,K80),'Base de datos'!F:H,3,0)</f>
        <v>En Hogaryspacios tenemos los mejores muebles seccionales vintage con mesas de centro, cojines y más. Nuestros muebles seccionales online, tienen el mejor diseño para decorar tu sala y hacer de tu hogar el mejor sitio para descansar. Nuestro proveedores usan telas como  tapiz microfibra, tapiz ultracuero, tapiz cuero, tapiz chenille, tapiz jacquard y más. Hacemos envios a todo lima metropolitana con envios en menos de 48 horas, Nuestros decoradores de interiores te aydarán a mejorar tu estilo</v>
      </c>
      <c r="AD80" s="94" t="str">
        <f>IFERROR(VLOOKUP(K80,'Base de datos'!F:I,4,0),VLOOKUP(Tabla6[[#This Row],[Cat 2]],'Base de datos'!F:I,4,0))</f>
        <v>Sofa seccional, mueble de sala, mueble online, mueble barato, mueble en promocion, seccional barato, juego de sala, hogar, casa, cojin, sofa, sofa barato, seccional vintage, muebles vintage</v>
      </c>
      <c r="AF80" s="142" t="str">
        <f t="shared" ca="1" si="7"/>
        <v>insert into detalle VALUES (NULL,"Mody102",79,"Seccional Dean","Seccional","Vintage","Moody Seccional Dean Vintage","","Moody",113,117,121,11,21,"Dean",99,2049,0,"","",2970,0.31,1500,"",0,"",1,0,"Seccional online en promocion","En Hogaryspacios tenemos los mejores muebles seccionales vintage con mesas de centro, cojines y más. Nuestros muebles seccionales online, tienen el mejor diseño para decorar tu sala y hacer de tu hogar el mejor sitio para descansar. Nuestro proveedores usan telas como  tapiz microfibra, tapiz ultracuero, tapiz cuero, tapiz chenille, tapiz jacquard y más. Hacemos envios a todo lima metropolitana con envios en menos de 48 horas, Nuestros decoradores de interiores te aydarán a mejorar tu estilo","Sofa seccional, mueble de sala, mueble online, mueble barato, mueble en promocion, seccional barato, juego de sala, hogar, casa, cojin, sofa, sofa barato, seccional vintage, muebles vintage");</v>
      </c>
    </row>
    <row r="81" spans="1:32" x14ac:dyDescent="0.2">
      <c r="A81" s="1" t="s">
        <v>679</v>
      </c>
      <c r="B81" s="2">
        <v>80</v>
      </c>
      <c r="C81" s="157" t="s">
        <v>680</v>
      </c>
      <c r="D81" s="2" t="s">
        <v>440</v>
      </c>
      <c r="E81" s="6" t="s">
        <v>421</v>
      </c>
      <c r="F81" s="94" t="str">
        <f>CONCATENATE(Tabla6[[#This Row],[Nombre de marca]],IF(Tabla6[[#This Row],[Nombre de marca]]="",""," "),D81,IF(N81="",""," "),N81,IF(Tabla6[[#This Row],[Nombre combo]]="",""," "),E81,IF(Tabla6[[#This Row],[caracteristica principal]]="",""," "),G81)</f>
        <v>Moody Sofa 3 cuerpos Mina Vintage</v>
      </c>
      <c r="G81" s="169"/>
      <c r="H81" s="80" t="s">
        <v>435</v>
      </c>
      <c r="I81" s="144">
        <v>113</v>
      </c>
      <c r="J81" s="144">
        <v>117</v>
      </c>
      <c r="K81" s="144">
        <v>119</v>
      </c>
      <c r="L81" s="144">
        <v>11</v>
      </c>
      <c r="M81" s="144">
        <v>21</v>
      </c>
      <c r="N81" s="157" t="s">
        <v>681</v>
      </c>
      <c r="O81" s="88">
        <v>99</v>
      </c>
      <c r="P81" s="133">
        <v>1499</v>
      </c>
      <c r="Q81" s="130"/>
      <c r="R81" s="88"/>
      <c r="S81" s="88"/>
      <c r="T81" s="95">
        <f ca="1">ROUND(Tabla6[[#This Row],[PVP]]/(1-Tabla6[[#This Row],[Descuento]]),0)</f>
        <v>2541</v>
      </c>
      <c r="U81" s="88">
        <f t="shared" ca="1" si="5"/>
        <v>0.41</v>
      </c>
      <c r="V81" s="95">
        <v>1150</v>
      </c>
      <c r="W81" s="88"/>
      <c r="X81" s="88"/>
      <c r="Y81" s="88"/>
      <c r="Z81" s="2">
        <v>1</v>
      </c>
      <c r="AA81" s="2">
        <v>0</v>
      </c>
      <c r="AB81" s="2" t="str">
        <f t="shared" si="6"/>
        <v>Sofa 3 cuerpos online en promocion</v>
      </c>
      <c r="AC81" s="2" t="str">
        <f>VLOOKUP(IF(K81="",J81,K81),'Base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81" s="94" t="str">
        <f>IFERROR(VLOOKUP(K81,'Base de datos'!F:I,4,0),VLOOKUP(Tabla6[[#This Row],[Cat 2]],'Base de datos'!F:I,4,0))</f>
        <v>Juego de sala vintage, juego de sala online, juego de sala barato, hogar, casa, decoración, muebles, mueble online, sofa 1 cuerpo, sofa 2 cuerpos, sofa 3 cuerpos, muebles baratos, muebles en promocion, muebles vintage,</v>
      </c>
      <c r="AF81" s="142" t="str">
        <f t="shared" ca="1" si="7"/>
        <v>insert into detalle VALUES (NULL,"Mody103",80,"Sofa 3 cuerpos Mina","Sofa 3 cuerpos","Vintage","Moody Sofa 3 cuerpos Mina Vintage","","Moody",113,117,119,11,21,"Mina",99,1499,0,"","",2541,0.41,1150,"",0,"",1,0,"Sofa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82" spans="1:32" x14ac:dyDescent="0.2">
      <c r="A82" s="1" t="s">
        <v>682</v>
      </c>
      <c r="B82" s="2">
        <v>81</v>
      </c>
      <c r="C82" s="157" t="s">
        <v>683</v>
      </c>
      <c r="D82" s="2" t="s">
        <v>440</v>
      </c>
      <c r="E82" s="6" t="s">
        <v>421</v>
      </c>
      <c r="F82" s="94" t="str">
        <f>CONCATENATE(Tabla6[[#This Row],[Nombre de marca]],IF(Tabla6[[#This Row],[Nombre de marca]]="",""," "),D82,IF(N82="",""," "),N82,IF(Tabla6[[#This Row],[Nombre combo]]="",""," "),E82,IF(Tabla6[[#This Row],[caracteristica principal]]="",""," "),G82)</f>
        <v>Moody Sofa 3 cuerpos Nerea Vintage</v>
      </c>
      <c r="G82" s="169"/>
      <c r="H82" s="80" t="s">
        <v>435</v>
      </c>
      <c r="I82" s="144">
        <v>113</v>
      </c>
      <c r="J82" s="144">
        <v>117</v>
      </c>
      <c r="K82" s="144">
        <v>119</v>
      </c>
      <c r="L82" s="144">
        <v>11</v>
      </c>
      <c r="M82" s="144">
        <v>21</v>
      </c>
      <c r="N82" s="157" t="s">
        <v>684</v>
      </c>
      <c r="O82" s="88">
        <v>99</v>
      </c>
      <c r="P82" s="133">
        <v>1499</v>
      </c>
      <c r="Q82" s="130"/>
      <c r="R82" s="88"/>
      <c r="S82" s="88"/>
      <c r="T82" s="95">
        <f ca="1">ROUND(Tabla6[[#This Row],[PVP]]/(1-Tabla6[[#This Row],[Descuento]]),0)</f>
        <v>2776</v>
      </c>
      <c r="U82" s="88">
        <f t="shared" ca="1" si="5"/>
        <v>0.46</v>
      </c>
      <c r="V82" s="95">
        <v>1000</v>
      </c>
      <c r="W82" s="88"/>
      <c r="X82" s="88"/>
      <c r="Y82" s="88"/>
      <c r="Z82" s="2">
        <v>1</v>
      </c>
      <c r="AA82" s="2">
        <v>0</v>
      </c>
      <c r="AB82" s="2" t="str">
        <f t="shared" si="6"/>
        <v>Sofa 3 cuerpos online en promocion</v>
      </c>
      <c r="AC82" s="2" t="str">
        <f>VLOOKUP(IF(K82="",J82,K82),'Base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82" s="94" t="str">
        <f>IFERROR(VLOOKUP(K82,'Base de datos'!F:I,4,0),VLOOKUP(Tabla6[[#This Row],[Cat 2]],'Base de datos'!F:I,4,0))</f>
        <v>Juego de sala vintage, juego de sala online, juego de sala barato, hogar, casa, decoración, muebles, mueble online, sofa 1 cuerpo, sofa 2 cuerpos, sofa 3 cuerpos, muebles baratos, muebles en promocion, muebles vintage,</v>
      </c>
      <c r="AF82" s="142" t="str">
        <f t="shared" ca="1" si="7"/>
        <v>insert into detalle VALUES (NULL,"Mody104",81,"Sofa 3 cuerpos Nerea","Sofa 3 cuerpos","Vintage","Moody Sofa 3 cuerpos Nerea Vintage","","Moody",113,117,119,11,21,"Nerea",99,1499,0,"","",2776,0.46,1000,"",0,"",1,0,"Sofa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83" spans="1:32" x14ac:dyDescent="0.2">
      <c r="A83" s="1" t="s">
        <v>685</v>
      </c>
      <c r="B83" s="2">
        <v>82</v>
      </c>
      <c r="C83" s="157" t="s">
        <v>698</v>
      </c>
      <c r="D83" s="2" t="s">
        <v>440</v>
      </c>
      <c r="E83" s="6" t="s">
        <v>421</v>
      </c>
      <c r="F83" s="94" t="str">
        <f>CONCATENATE(Tabla6[[#This Row],[Nombre de marca]],IF(Tabla6[[#This Row],[Nombre de marca]]="",""," "),D83,IF(N83="",""," "),N83,IF(Tabla6[[#This Row],[Nombre combo]]="",""," "),E83,IF(Tabla6[[#This Row],[caracteristica principal]]="",""," "),G83)</f>
        <v>Moody Sofa 3 cuerpos Nadir Vintage</v>
      </c>
      <c r="G83" s="169"/>
      <c r="H83" s="80" t="s">
        <v>435</v>
      </c>
      <c r="I83" s="144">
        <v>113</v>
      </c>
      <c r="J83" s="144">
        <v>117</v>
      </c>
      <c r="K83" s="144">
        <v>119</v>
      </c>
      <c r="L83" s="144">
        <v>11</v>
      </c>
      <c r="M83" s="144">
        <v>21</v>
      </c>
      <c r="N83" s="157" t="s">
        <v>686</v>
      </c>
      <c r="O83" s="88">
        <v>99</v>
      </c>
      <c r="P83" s="133">
        <v>1249</v>
      </c>
      <c r="Q83" s="130"/>
      <c r="R83" s="88"/>
      <c r="S83" s="88"/>
      <c r="T83" s="95">
        <f ca="1">ROUND(Tabla6[[#This Row],[PVP]]/(1-Tabla6[[#This Row],[Descuento]]),0)</f>
        <v>1864</v>
      </c>
      <c r="U83" s="88">
        <f t="shared" ca="1" si="5"/>
        <v>0.33</v>
      </c>
      <c r="V83" s="95">
        <v>850</v>
      </c>
      <c r="W83" s="88"/>
      <c r="X83" s="88"/>
      <c r="Y83" s="88"/>
      <c r="Z83" s="2">
        <v>1</v>
      </c>
      <c r="AA83" s="2">
        <v>0</v>
      </c>
      <c r="AB83" s="2" t="str">
        <f t="shared" si="6"/>
        <v>Sofa 3 cuerpos online en promocion</v>
      </c>
      <c r="AC83" s="2" t="str">
        <f>VLOOKUP(IF(K83="",J83,K83),'Base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83" s="94" t="str">
        <f>IFERROR(VLOOKUP(K83,'Base de datos'!F:I,4,0),VLOOKUP(Tabla6[[#This Row],[Cat 2]],'Base de datos'!F:I,4,0))</f>
        <v>Juego de sala vintage, juego de sala online, juego de sala barato, hogar, casa, decoración, muebles, mueble online, sofa 1 cuerpo, sofa 2 cuerpos, sofa 3 cuerpos, muebles baratos, muebles en promocion, muebles vintage,</v>
      </c>
      <c r="AF83" s="142" t="str">
        <f t="shared" ca="1" si="7"/>
        <v>insert into detalle VALUES (NULL,"Mody105",82,"Sofa 3 cuerpos Nadir","Sofa 3 cuerpos","Vintage","Moody Sofa 3 cuerpos Nadir Vintage","","Moody",113,117,119,11,21,"Nadir",99,1249,0,"","",1864,0.33,850,"",0,"",1,0,"Sofa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84" spans="1:32" x14ac:dyDescent="0.2">
      <c r="A84" s="1" t="s">
        <v>688</v>
      </c>
      <c r="B84" s="2">
        <v>83</v>
      </c>
      <c r="C84" s="157" t="s">
        <v>700</v>
      </c>
      <c r="D84" s="2" t="s">
        <v>440</v>
      </c>
      <c r="E84" s="6" t="s">
        <v>421</v>
      </c>
      <c r="F84" s="94" t="str">
        <f>CONCATENATE(Tabla6[[#This Row],[Nombre de marca]],IF(Tabla6[[#This Row],[Nombre de marca]]="",""," "),D84,IF(N84="",""," "),N84,IF(Tabla6[[#This Row],[Nombre combo]]="",""," "),E84,IF(Tabla6[[#This Row],[caracteristica principal]]="",""," "),G84)</f>
        <v>Moody Sofa 3 cuerpos Noa Vintage</v>
      </c>
      <c r="G84" s="169"/>
      <c r="H84" s="80" t="s">
        <v>435</v>
      </c>
      <c r="I84" s="144">
        <v>113</v>
      </c>
      <c r="J84" s="144">
        <v>117</v>
      </c>
      <c r="K84" s="144">
        <v>119</v>
      </c>
      <c r="L84" s="144">
        <v>11</v>
      </c>
      <c r="M84" s="144">
        <v>21</v>
      </c>
      <c r="N84" s="157" t="s">
        <v>687</v>
      </c>
      <c r="O84" s="88">
        <v>99</v>
      </c>
      <c r="P84" s="133">
        <v>1399</v>
      </c>
      <c r="Q84" s="130"/>
      <c r="R84" s="88"/>
      <c r="S84" s="88"/>
      <c r="T84" s="95">
        <f ca="1">ROUND(Tabla6[[#This Row],[PVP]]/(1-Tabla6[[#This Row],[Descuento]]),0)</f>
        <v>2454</v>
      </c>
      <c r="U84" s="88">
        <f t="shared" ca="1" si="5"/>
        <v>0.43</v>
      </c>
      <c r="V84" s="95">
        <v>1000</v>
      </c>
      <c r="W84" s="88"/>
      <c r="X84" s="88"/>
      <c r="Y84" s="88"/>
      <c r="Z84" s="2">
        <v>1</v>
      </c>
      <c r="AA84" s="2">
        <v>0</v>
      </c>
      <c r="AB84" s="2" t="str">
        <f t="shared" si="6"/>
        <v>Sofa 3 cuerpos online en promocion</v>
      </c>
      <c r="AC84" s="2" t="str">
        <f>VLOOKUP(IF(K84="",J84,K84),'Base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84" s="94" t="str">
        <f>IFERROR(VLOOKUP(K84,'Base de datos'!F:I,4,0),VLOOKUP(Tabla6[[#This Row],[Cat 2]],'Base de datos'!F:I,4,0))</f>
        <v>Juego de sala vintage, juego de sala online, juego de sala barato, hogar, casa, decoración, muebles, mueble online, sofa 1 cuerpo, sofa 2 cuerpos, sofa 3 cuerpos, muebles baratos, muebles en promocion, muebles vintage,</v>
      </c>
      <c r="AF84" s="142" t="str">
        <f t="shared" ca="1" si="7"/>
        <v>insert into detalle VALUES (NULL,"Mody106",83,"Sofa 3 cuerpos Noa","Sofa 3 cuerpos","Vintage","Moody Sofa 3 cuerpos Noa Vintage","","Moody",113,117,119,11,21,"Noa",99,1399,0,"","",2454,0.43,1000,"",0,"",1,0,"Sofa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85" spans="1:32" x14ac:dyDescent="0.2">
      <c r="A85" s="1" t="s">
        <v>693</v>
      </c>
      <c r="B85" s="2">
        <v>84</v>
      </c>
      <c r="C85" s="157" t="s">
        <v>699</v>
      </c>
      <c r="D85" s="2" t="s">
        <v>440</v>
      </c>
      <c r="E85" s="6" t="s">
        <v>421</v>
      </c>
      <c r="F85" s="94" t="str">
        <f>CONCATENATE(Tabla6[[#This Row],[Nombre de marca]],IF(Tabla6[[#This Row],[Nombre de marca]]="",""," "),D85,IF(N85="",""," "),N85,IF(Tabla6[[#This Row],[Nombre combo]]="",""," "),E85,IF(Tabla6[[#This Row],[caracteristica principal]]="",""," "),G85)</f>
        <v>Moody Sofa 3 cuerpos Valdimor Vintage</v>
      </c>
      <c r="G85" s="169"/>
      <c r="H85" s="80" t="s">
        <v>435</v>
      </c>
      <c r="I85" s="144">
        <v>113</v>
      </c>
      <c r="J85" s="144">
        <v>117</v>
      </c>
      <c r="K85" s="144">
        <v>119</v>
      </c>
      <c r="L85" s="144">
        <v>11</v>
      </c>
      <c r="M85" s="144">
        <v>21</v>
      </c>
      <c r="N85" s="157" t="s">
        <v>689</v>
      </c>
      <c r="O85" s="88">
        <v>99</v>
      </c>
      <c r="P85" s="133">
        <v>1399</v>
      </c>
      <c r="Q85" s="130"/>
      <c r="R85" s="95"/>
      <c r="S85" s="88"/>
      <c r="T85" s="95">
        <f ca="1">ROUND(Tabla6[[#This Row],[PVP]]/(1-Tabla6[[#This Row],[Descuento]]),0)</f>
        <v>2544</v>
      </c>
      <c r="U85" s="88">
        <f t="shared" ca="1" si="5"/>
        <v>0.45</v>
      </c>
      <c r="V85" s="95">
        <v>1000</v>
      </c>
      <c r="W85" s="88"/>
      <c r="X85" s="88"/>
      <c r="Y85" s="88"/>
      <c r="Z85" s="2">
        <v>1</v>
      </c>
      <c r="AA85" s="2">
        <v>0</v>
      </c>
      <c r="AB85" s="2" t="str">
        <f t="shared" si="6"/>
        <v>Sofa 3 cuerpos online en promocion</v>
      </c>
      <c r="AC85" s="2" t="str">
        <f>VLOOKUP(IF(K85="",J85,K85),'Base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85" s="94" t="str">
        <f>IFERROR(VLOOKUP(K85,'Base de datos'!F:I,4,0),VLOOKUP(Tabla6[[#This Row],[Cat 2]],'Base de datos'!F:I,4,0))</f>
        <v>Juego de sala vintage, juego de sala online, juego de sala barato, hogar, casa, decoración, muebles, mueble online, sofa 1 cuerpo, sofa 2 cuerpos, sofa 3 cuerpos, muebles baratos, muebles en promocion, muebles vintage,</v>
      </c>
      <c r="AF85" s="142" t="str">
        <f t="shared" ca="1" si="7"/>
        <v>insert into detalle VALUES (NULL,"Mody107",84,"Sofa 3 cuerpos Valdimor","Sofa 3 cuerpos","Vintage","Moody Sofa 3 cuerpos Valdimor Vintage","","Moody",113,117,119,11,21,"Valdimor",99,1399,0,"","",2544,0.45,1000,"",0,"",1,0,"Sofa 3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86" spans="1:32" x14ac:dyDescent="0.2">
      <c r="A86" s="1" t="s">
        <v>694</v>
      </c>
      <c r="B86" s="2">
        <v>85</v>
      </c>
      <c r="C86" s="81" t="s">
        <v>701</v>
      </c>
      <c r="D86" s="2" t="s">
        <v>462</v>
      </c>
      <c r="E86" s="6" t="s">
        <v>421</v>
      </c>
      <c r="F86" s="94" t="str">
        <f>CONCATENATE(Tabla6[[#This Row],[Nombre de marca]],IF(Tabla6[[#This Row],[Nombre de marca]]="",""," "),D86,IF(N86="",""," "),N86,IF(Tabla6[[#This Row],[Nombre combo]]="",""," "),E86,IF(Tabla6[[#This Row],[caracteristica principal]]="",""," "),G86)</f>
        <v>Moody Sillón Swin Vintage</v>
      </c>
      <c r="G86" s="117"/>
      <c r="H86" s="80" t="s">
        <v>435</v>
      </c>
      <c r="I86" s="144">
        <v>113</v>
      </c>
      <c r="J86" s="144">
        <v>117</v>
      </c>
      <c r="K86" s="144">
        <v>120</v>
      </c>
      <c r="L86" s="144">
        <v>11</v>
      </c>
      <c r="M86" s="144">
        <v>21</v>
      </c>
      <c r="N86" s="81" t="s">
        <v>690</v>
      </c>
      <c r="O86" s="88">
        <v>99</v>
      </c>
      <c r="P86" s="133">
        <v>1799</v>
      </c>
      <c r="Q86" s="130"/>
      <c r="R86" s="95"/>
      <c r="S86" s="88"/>
      <c r="T86" s="95">
        <f ca="1">ROUND(Tabla6[[#This Row],[PVP]]/(1-Tabla6[[#This Row],[Descuento]]),0)</f>
        <v>3460</v>
      </c>
      <c r="U86" s="88">
        <f t="shared" ca="1" si="5"/>
        <v>0.48</v>
      </c>
      <c r="V86" s="95">
        <v>1400</v>
      </c>
      <c r="W86" s="88"/>
      <c r="X86" s="88"/>
      <c r="Y86" s="88"/>
      <c r="Z86" s="2">
        <v>1</v>
      </c>
      <c r="AA86" s="2">
        <v>0</v>
      </c>
      <c r="AB86" s="2" t="str">
        <f t="shared" si="6"/>
        <v>Sillón online en promocion</v>
      </c>
      <c r="AC86" s="2" t="str">
        <f>VLOOKUP(IF(K86="",J86,K86),'Base de datos'!F:H,3,0)</f>
        <v>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v>
      </c>
      <c r="AD86" s="94" t="str">
        <f>IFERROR(VLOOKUP(K86,'Base de datos'!F:I,4,0),VLOOKUP(Tabla6[[#This Row],[Cat 2]],'Base de datos'!F:I,4,0))</f>
        <v>Sillón, sofa, muebles online, banqueta online, banqueta en promocion, hogar, casa, decoracion, juego de sala, banqueta barato, muebles baratos, sillones vintage, butaca vintage</v>
      </c>
      <c r="AF86" s="142" t="str">
        <f t="shared" ca="1" si="7"/>
        <v>insert into detalle VALUES (NULL,"Mody108",85,"Sillón swin","Sillón","Vintage","Moody Sillón Swin Vintage","","Moody",113,117,120,11,21,"Swin",99,1799,0,"","",3460,0.48,1400,"",0,"",1,0,"Sillón online en promocion","Los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categoría","Sillón, sofa, muebles online, banqueta online, banqueta en promocion, hogar, casa, decoracion, juego de sala, banqueta barato, muebles baratos, sillones vintage, butaca vintage");</v>
      </c>
    </row>
    <row r="87" spans="1:32" x14ac:dyDescent="0.2">
      <c r="A87" s="1" t="s">
        <v>695</v>
      </c>
      <c r="B87" s="2">
        <v>86</v>
      </c>
      <c r="C87" s="157" t="s">
        <v>707</v>
      </c>
      <c r="D87" s="2" t="s">
        <v>462</v>
      </c>
      <c r="E87" s="6" t="s">
        <v>421</v>
      </c>
      <c r="F87" s="94" t="str">
        <f>CONCATENATE(Tabla6[[#This Row],[Nombre de marca]],IF(Tabla6[[#This Row],[Nombre de marca]]="",""," "),D87,IF(N87="",""," "),N87,IF(Tabla6[[#This Row],[Nombre combo]]="",""," "),E87,IF(Tabla6[[#This Row],[caracteristica principal]]="",""," "),G87)</f>
        <v>Moody Sillón Marcy Vintage</v>
      </c>
      <c r="G87" s="169"/>
      <c r="H87" s="80" t="s">
        <v>435</v>
      </c>
      <c r="I87" s="144">
        <v>113</v>
      </c>
      <c r="J87" s="144">
        <v>117</v>
      </c>
      <c r="K87" s="144">
        <v>120</v>
      </c>
      <c r="L87" s="144">
        <v>11</v>
      </c>
      <c r="M87" s="144">
        <v>21</v>
      </c>
      <c r="N87" s="157" t="s">
        <v>708</v>
      </c>
      <c r="O87" s="88">
        <v>99</v>
      </c>
      <c r="P87" s="133">
        <v>799</v>
      </c>
      <c r="Q87" s="130"/>
      <c r="R87" s="88"/>
      <c r="S87" s="88"/>
      <c r="T87" s="95">
        <f ca="1">ROUND(Tabla6[[#This Row],[PVP]]/(1-Tabla6[[#This Row],[Descuento]]),0)</f>
        <v>1229</v>
      </c>
      <c r="U87" s="88">
        <f t="shared" ca="1" si="5"/>
        <v>0.35</v>
      </c>
      <c r="V87" s="95">
        <v>600</v>
      </c>
      <c r="W87" s="88"/>
      <c r="X87" s="88"/>
      <c r="Y87" s="88"/>
      <c r="Z87" s="2">
        <v>1</v>
      </c>
      <c r="AA87" s="2">
        <v>0</v>
      </c>
      <c r="AB87" s="2" t="str">
        <f t="shared" si="6"/>
        <v>Sillón online en promocion</v>
      </c>
      <c r="AC87" s="2" t="str">
        <f>VLOOKUP(IF(K87="",J87,K87),'Base de datos'!F:H,3,0)</f>
        <v>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v>
      </c>
      <c r="AD87" s="94" t="str">
        <f>IFERROR(VLOOKUP(K87,'Base de datos'!F:I,4,0),VLOOKUP(Tabla6[[#This Row],[Cat 2]],'Base de datos'!F:I,4,0))</f>
        <v>Sillón, sofa, muebles online, banqueta online, banqueta en promocion, hogar, casa, decoracion, juego de sala, banqueta barato, muebles baratos, sillones vintage, butaca vintage</v>
      </c>
      <c r="AF87" s="142" t="str">
        <f t="shared" ca="1" si="7"/>
        <v>insert into detalle VALUES (NULL,"Mody109",86,"Sillón Marcy","Sillón","Vintage","Moody Sillón Marcy Vintage","","Moody",113,117,120,11,21,"Marcy",99,799,0,"","",1229,0.35,600,"",0,"",1,0,"Sillón online en promocion","Los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categoría","Sillón, sofa, muebles online, banqueta online, banqueta en promocion, hogar, casa, decoracion, juego de sala, banqueta barato, muebles baratos, sillones vintage, butaca vintage");</v>
      </c>
    </row>
    <row r="88" spans="1:32" x14ac:dyDescent="0.2">
      <c r="A88" s="1" t="s">
        <v>696</v>
      </c>
      <c r="B88" s="2">
        <v>87</v>
      </c>
      <c r="C88" s="157" t="s">
        <v>702</v>
      </c>
      <c r="D88" s="2" t="s">
        <v>706</v>
      </c>
      <c r="E88" s="6" t="s">
        <v>421</v>
      </c>
      <c r="F88" s="94" t="str">
        <f>CONCATENATE(Tabla6[[#This Row],[Nombre de marca]],IF(Tabla6[[#This Row],[Nombre de marca]]="",""," "),D88,IF(N88="",""," "),N88,IF(Tabla6[[#This Row],[Nombre combo]]="",""," "),E88,IF(Tabla6[[#This Row],[caracteristica principal]]="",""," "),G88)</f>
        <v>Moody Sofá 2 cuerpos Prince Vintage</v>
      </c>
      <c r="G88" s="169"/>
      <c r="H88" s="80" t="s">
        <v>435</v>
      </c>
      <c r="I88" s="144">
        <v>113</v>
      </c>
      <c r="J88" s="144">
        <v>117</v>
      </c>
      <c r="K88" s="144">
        <v>119</v>
      </c>
      <c r="L88" s="144">
        <v>11</v>
      </c>
      <c r="M88" s="144">
        <v>21</v>
      </c>
      <c r="N88" s="157" t="s">
        <v>691</v>
      </c>
      <c r="O88" s="88">
        <v>99</v>
      </c>
      <c r="P88" s="133">
        <v>999</v>
      </c>
      <c r="Q88" s="130"/>
      <c r="R88" s="88"/>
      <c r="S88" s="88"/>
      <c r="T88" s="95">
        <f ca="1">ROUND(Tabla6[[#This Row],[PVP]]/(1-Tabla6[[#This Row],[Descuento]]),0)</f>
        <v>1561</v>
      </c>
      <c r="U88" s="88">
        <f t="shared" ca="1" si="5"/>
        <v>0.36</v>
      </c>
      <c r="V88" s="95">
        <v>700</v>
      </c>
      <c r="W88" s="88"/>
      <c r="X88" s="88"/>
      <c r="Y88" s="88"/>
      <c r="Z88" s="2">
        <v>1</v>
      </c>
      <c r="AA88" s="2">
        <v>0</v>
      </c>
      <c r="AB88" s="2" t="str">
        <f t="shared" si="6"/>
        <v>Sofá 2 cuerpos online en promocion</v>
      </c>
      <c r="AC88" s="2" t="str">
        <f>VLOOKUP(IF(K88="",J88,K88),'Base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88" s="94" t="str">
        <f>IFERROR(VLOOKUP(K88,'Base de datos'!F:I,4,0),VLOOKUP(Tabla6[[#This Row],[Cat 2]],'Base de datos'!F:I,4,0))</f>
        <v>Juego de sala vintage, juego de sala online, juego de sala barato, hogar, casa, decoración, muebles, mueble online, sofa 1 cuerpo, sofa 2 cuerpos, sofa 3 cuerpos, muebles baratos, muebles en promocion, muebles vintage,</v>
      </c>
      <c r="AF88" s="142" t="str">
        <f t="shared" ca="1" si="7"/>
        <v>insert into detalle VALUES (NULL,"Mody110",87,"Sofá 2 cuerpos Prince","Sofá 2 cuerpos","Vintage","Moody Sofá 2 cuerpos Prince Vintage","","Moody",113,117,119,11,21,"Prince",99,999,0,"","",1561,0.36,700,"",0,"",1,0,"Sofá 2 cuerpos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89" spans="1:32" x14ac:dyDescent="0.2">
      <c r="A89" s="1" t="s">
        <v>697</v>
      </c>
      <c r="B89" s="2">
        <v>88</v>
      </c>
      <c r="C89" s="157" t="s">
        <v>704</v>
      </c>
      <c r="D89" s="2" t="s">
        <v>462</v>
      </c>
      <c r="E89" s="6" t="s">
        <v>421</v>
      </c>
      <c r="F89" s="94" t="str">
        <f>CONCATENATE(Tabla6[[#This Row],[Nombre de marca]],IF(Tabla6[[#This Row],[Nombre de marca]]="",""," "),D89,IF(N89="",""," "),N89,IF(Tabla6[[#This Row],[Nombre combo]]="",""," "),E89,IF(Tabla6[[#This Row],[caracteristica principal]]="",""," "),G89)</f>
        <v>Moody Sillón Elissa Vintage</v>
      </c>
      <c r="G89" s="169"/>
      <c r="H89" s="80" t="s">
        <v>435</v>
      </c>
      <c r="I89" s="144">
        <v>113</v>
      </c>
      <c r="J89" s="144">
        <v>117</v>
      </c>
      <c r="K89" s="144">
        <v>120</v>
      </c>
      <c r="L89" s="144">
        <v>11</v>
      </c>
      <c r="M89" s="144">
        <v>21</v>
      </c>
      <c r="N89" s="157" t="s">
        <v>705</v>
      </c>
      <c r="O89" s="88">
        <v>99</v>
      </c>
      <c r="P89" s="133">
        <v>849</v>
      </c>
      <c r="Q89" s="130"/>
      <c r="R89" s="88"/>
      <c r="S89" s="88"/>
      <c r="T89" s="95">
        <f ca="1">ROUND(Tabla6[[#This Row],[PVP]]/(1-Tabla6[[#This Row],[Descuento]]),0)</f>
        <v>1230</v>
      </c>
      <c r="U89" s="88">
        <f t="shared" ca="1" si="5"/>
        <v>0.31</v>
      </c>
      <c r="V89" s="95">
        <v>650</v>
      </c>
      <c r="W89" s="88"/>
      <c r="X89" s="88"/>
      <c r="Y89" s="88"/>
      <c r="Z89" s="2">
        <v>1</v>
      </c>
      <c r="AA89" s="2">
        <v>0</v>
      </c>
      <c r="AB89" s="2" t="str">
        <f t="shared" si="6"/>
        <v>Sillón online en promocion</v>
      </c>
      <c r="AC89" s="2" t="str">
        <f>VLOOKUP(IF(K89="",J89,K89),'Base de datos'!F:H,3,0)</f>
        <v>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v>
      </c>
      <c r="AD89" s="94" t="str">
        <f>IFERROR(VLOOKUP(K89,'Base de datos'!F:I,4,0),VLOOKUP(Tabla6[[#This Row],[Cat 2]],'Base de datos'!F:I,4,0))</f>
        <v>Sillón, sofa, muebles online, banqueta online, banqueta en promocion, hogar, casa, decoracion, juego de sala, banqueta barato, muebles baratos, sillones vintage, butaca vintage</v>
      </c>
      <c r="AF89" s="142" t="str">
        <f t="shared" ca="1" si="7"/>
        <v>insert into detalle VALUES (NULL,"Mody111",88,"Sillón elissa","Sillón","Vintage","Moody Sillón Elissa Vintage","","Moody",113,117,120,11,21,"Elissa",99,849,0,"","",1230,0.31,650,"",0,"",1,0,"Sillón online en promocion","Los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categoría","Sillón, sofa, muebles online, banqueta online, banqueta en promocion, hogar, casa, decoracion, juego de sala, banqueta barato, muebles baratos, sillones vintage, butaca vintage");</v>
      </c>
    </row>
    <row r="90" spans="1:32" x14ac:dyDescent="0.2">
      <c r="A90" s="1" t="s">
        <v>709</v>
      </c>
      <c r="B90" s="2">
        <v>89</v>
      </c>
      <c r="C90" s="157" t="s">
        <v>703</v>
      </c>
      <c r="D90" s="2" t="s">
        <v>462</v>
      </c>
      <c r="E90" s="6" t="s">
        <v>421</v>
      </c>
      <c r="F90" s="94" t="str">
        <f>CONCATENATE(Tabla6[[#This Row],[Nombre de marca]],IF(Tabla6[[#This Row],[Nombre de marca]]="",""," "),D90,IF(N90="",""," "),N90,IF(Tabla6[[#This Row],[Nombre combo]]="",""," "),E90,IF(Tabla6[[#This Row],[caracteristica principal]]="",""," "),G90)</f>
        <v>Moody Sillón Marin Vintage</v>
      </c>
      <c r="G90" s="169"/>
      <c r="H90" s="80" t="s">
        <v>435</v>
      </c>
      <c r="I90" s="144">
        <v>113</v>
      </c>
      <c r="J90" s="144">
        <v>117</v>
      </c>
      <c r="K90" s="144">
        <v>120</v>
      </c>
      <c r="L90" s="144">
        <v>11</v>
      </c>
      <c r="M90" s="144">
        <v>21</v>
      </c>
      <c r="N90" s="157" t="s">
        <v>692</v>
      </c>
      <c r="O90" s="88">
        <v>99</v>
      </c>
      <c r="P90" s="133">
        <v>999</v>
      </c>
      <c r="Q90" s="130"/>
      <c r="R90" s="88"/>
      <c r="S90" s="88"/>
      <c r="T90" s="95">
        <f ca="1">ROUND(Tabla6[[#This Row],[PVP]]/(1-Tabla6[[#This Row],[Descuento]]),0)</f>
        <v>1537</v>
      </c>
      <c r="U90" s="88">
        <f t="shared" ca="1" si="5"/>
        <v>0.35</v>
      </c>
      <c r="V90" s="95">
        <v>800</v>
      </c>
      <c r="W90" s="88"/>
      <c r="X90" s="88"/>
      <c r="Y90" s="88"/>
      <c r="Z90" s="2">
        <v>1</v>
      </c>
      <c r="AA90" s="2">
        <v>0</v>
      </c>
      <c r="AB90" s="2" t="str">
        <f t="shared" si="6"/>
        <v>Sillón online en promocion</v>
      </c>
      <c r="AC90" s="2" t="str">
        <f>VLOOKUP(IF(K90="",J90,K90),'Base de datos'!F:H,3,0)</f>
        <v>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v>
      </c>
      <c r="AD90" s="94" t="str">
        <f>IFERROR(VLOOKUP(K90,'Base de datos'!F:I,4,0),VLOOKUP(Tabla6[[#This Row],[Cat 2]],'Base de datos'!F:I,4,0))</f>
        <v>Sillón, sofa, muebles online, banqueta online, banqueta en promocion, hogar, casa, decoracion, juego de sala, banqueta barato, muebles baratos, sillones vintage, butaca vintage</v>
      </c>
      <c r="AF90" s="142" t="str">
        <f t="shared" ca="1" si="7"/>
        <v>insert into detalle VALUES (NULL,"Mody112",89,"Sillón Marin","Sillón","Vintage","Moody Sillón Marin Vintage","","Moody",113,117,120,11,21,"Marin",99,999,0,"","",1537,0.35,800,"",0,"",1,0,"Sillón online en promocion","Los sillones vintage de mejor calidad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categoría","Sillón, sofa, muebles online, banqueta online, banqueta en promocion, hogar, casa, decoracion, juego de sala, banqueta barato, muebles baratos, sillones vintage, butaca vintage");</v>
      </c>
    </row>
    <row r="91" spans="1:32" x14ac:dyDescent="0.2">
      <c r="A91" s="1" t="s">
        <v>710</v>
      </c>
      <c r="B91" s="2">
        <v>90</v>
      </c>
      <c r="C91" s="157" t="s">
        <v>711</v>
      </c>
      <c r="D91" s="2" t="s">
        <v>389</v>
      </c>
      <c r="E91" s="6" t="s">
        <v>421</v>
      </c>
      <c r="F91" s="94" t="str">
        <f>CONCATENATE(Tabla6[[#This Row],[Nombre de marca]],IF(Tabla6[[#This Row],[Nombre de marca]]="",""," "),D91,IF(N91="",""," "),N91,IF(Tabla6[[#This Row],[Nombre combo]]="",""," "),E91,IF(Tabla6[[#This Row],[caracteristica principal]]="",""," "),G91)</f>
        <v>Moody Silla Marlo Vintage</v>
      </c>
      <c r="G91" s="169"/>
      <c r="H91" s="80" t="s">
        <v>435</v>
      </c>
      <c r="I91" s="144">
        <v>113</v>
      </c>
      <c r="J91" s="144">
        <v>124</v>
      </c>
      <c r="K91" s="144">
        <v>127</v>
      </c>
      <c r="L91" s="144">
        <v>11</v>
      </c>
      <c r="M91" s="144">
        <v>21</v>
      </c>
      <c r="N91" s="157" t="s">
        <v>712</v>
      </c>
      <c r="O91" s="88">
        <v>99</v>
      </c>
      <c r="P91" s="133">
        <v>399</v>
      </c>
      <c r="Q91" s="130"/>
      <c r="R91" s="88"/>
      <c r="S91" s="88"/>
      <c r="T91" s="95">
        <f ca="1">ROUND(Tabla6[[#This Row],[PVP]]/(1-Tabla6[[#This Row],[Descuento]]),0)</f>
        <v>725</v>
      </c>
      <c r="U91" s="88">
        <f t="shared" ca="1" si="5"/>
        <v>0.45</v>
      </c>
      <c r="V91" s="95">
        <v>250</v>
      </c>
      <c r="W91" s="88"/>
      <c r="X91" s="88"/>
      <c r="Y91" s="88"/>
      <c r="Z91" s="2">
        <v>1</v>
      </c>
      <c r="AA91" s="2">
        <v>0</v>
      </c>
      <c r="AB91" s="2" t="str">
        <f t="shared" si="6"/>
        <v>Silla online en promocion</v>
      </c>
      <c r="AC91" s="2" t="str">
        <f>VLOOKUP(IF(K91="",J91,K91),'Base de datos'!F:H,3,0)</f>
        <v>Los comedores vintage más hermosos,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91" s="94" t="str">
        <f>IFERROR(VLOOKUP(K91,'Base de datos'!F:I,4,0),VLOOKUP(Tabla6[[#This Row],[Cat 2]],'Base de datos'!F:I,4,0))</f>
        <v>Silla convencional, silla de comedor, silla online, silla de comedor online, silla barata, silla de comedor barata, silla en promocion, silla de comedor en promocion, hogar, casa, diseño, hogar, juego de comedor vintage, muebles vintage</v>
      </c>
      <c r="AF91" s="142" t="str">
        <f t="shared" ca="1" si="7"/>
        <v>insert into detalle VALUES (NULL,"Mody113",90,"Silla Marlon","Silla","Vintage","Moody Silla Marlo Vintage","","Moody",113,124,127,11,21,"Marlo",99,399,0,"","",725,0.45,250,"",0,"",1,0,"Silla online en promocion","Los comedores vintage más hermosos,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precio.","Silla convencional, silla de comedor, silla online, silla de comedor online, silla barata, silla de comedor barata, silla en promocion, silla de comedor en promocion, hogar, casa, diseño, hogar, juego de comedor vintage, muebles vintage");</v>
      </c>
    </row>
    <row r="92" spans="1:32" x14ac:dyDescent="0.2">
      <c r="A92" s="1" t="s">
        <v>713</v>
      </c>
      <c r="B92" s="2">
        <v>91</v>
      </c>
      <c r="C92" s="157" t="s">
        <v>386</v>
      </c>
      <c r="D92" s="2" t="s">
        <v>505</v>
      </c>
      <c r="E92" s="6" t="s">
        <v>421</v>
      </c>
      <c r="F92" s="94" t="str">
        <f>CONCATENATE(Tabla6[[#This Row],[Nombre de marca]],IF(Tabla6[[#This Row],[Nombre de marca]]="",""," "),D92,IF(N92="",""," "),N92,IF(Tabla6[[#This Row],[Nombre combo]]="",""," "),E92,IF(Tabla6[[#This Row],[caracteristica principal]]="",""," "),G92)</f>
        <v>Moody Banqueta  Buel Baúl Vintage</v>
      </c>
      <c r="G92" s="169"/>
      <c r="H92" s="80" t="s">
        <v>435</v>
      </c>
      <c r="I92" s="144">
        <v>113</v>
      </c>
      <c r="J92" s="144">
        <v>117</v>
      </c>
      <c r="K92" s="144">
        <v>123</v>
      </c>
      <c r="L92" s="144">
        <v>11</v>
      </c>
      <c r="M92" s="144">
        <v>21</v>
      </c>
      <c r="N92" s="157" t="s">
        <v>715</v>
      </c>
      <c r="O92" s="88">
        <v>99</v>
      </c>
      <c r="P92" s="133">
        <v>549</v>
      </c>
      <c r="Q92" s="130"/>
      <c r="R92" s="88"/>
      <c r="S92" s="88"/>
      <c r="T92" s="95">
        <f ca="1">ROUND(Tabla6[[#This Row],[PVP]]/(1-Tabla6[[#This Row],[Descuento]]),0)</f>
        <v>947</v>
      </c>
      <c r="U92" s="88">
        <f t="shared" ca="1" si="5"/>
        <v>0.42</v>
      </c>
      <c r="V92" s="95">
        <v>400</v>
      </c>
      <c r="W92" s="88"/>
      <c r="X92" s="88"/>
      <c r="Y92" s="88"/>
      <c r="Z92" s="2">
        <v>1</v>
      </c>
      <c r="AA92" s="2">
        <v>0</v>
      </c>
      <c r="AB92" s="2" t="str">
        <f t="shared" si="6"/>
        <v>Banqueta  online en promocion</v>
      </c>
      <c r="AC92" s="2" t="str">
        <f>VLOOKUP(IF(K92="",J92,K92),'Base de datos'!F:H,3,0)</f>
        <v>Los puff vintage, mejor calidad y online los encuentras en nuestra ecommerce hogaryspacios.com. Tenemos los mejores muebles al estilo moderno de tu gusto para decorar y adornar tu sala y puedas disfrutar de un acogedor momento en tu hogar, nuestros envíos son gratuitos a todo lima metorpolitana y te llega el pedido en menos de 48 horas, aprovecha nuestras ofertas hoy y compra con un solo click</v>
      </c>
      <c r="AD92" s="94" t="str">
        <f>IFERROR(VLOOKUP(K92,'Base de datos'!F:I,4,0),VLOOKUP(Tabla6[[#This Row],[Cat 2]],'Base de datos'!F:I,4,0))</f>
        <v>Puff, mueble de sala, mueble online, puff barato, puff en promocion, casa, hogar, mueble, muebles vintage, puff vintage</v>
      </c>
      <c r="AF92" s="142" t="str">
        <f t="shared" ca="1" si="7"/>
        <v>insert into detalle VALUES (NULL,"Mody114",91,"Banqueta","Banqueta ","Vintage","Moody Banqueta  Buel Baúl Vintage","","Moody",113,117,123,11,21,"Buel Baúl",99,549,0,"","",947,0.42,400,"",0,"",1,0,"Banqueta  online en promocion","Los puff vintage, mejor calidad y online los encuentras en nuestra ecommerce hogaryspacios.com. Tenemos los mejores muebles al estilo moderno de tu gusto para decorar y adornar tu sala y puedas disfrutar de un acogedor momento en tu hogar, nuestros envíos son gratuitos a todo lima metorpolitana y te llega el pedido en menos de 48 horas, aprovecha nuestras ofertas hoy y compra con un solo click","Puff, mueble de sala, mueble online, puff barato, puff en promocion, casa, hogar, mueble, muebles vintage, puff vintage");</v>
      </c>
    </row>
    <row r="93" spans="1:32" x14ac:dyDescent="0.2">
      <c r="A93" s="1" t="s">
        <v>714</v>
      </c>
      <c r="B93" s="2">
        <v>92</v>
      </c>
      <c r="C93" s="157" t="s">
        <v>386</v>
      </c>
      <c r="D93" s="2" t="s">
        <v>505</v>
      </c>
      <c r="E93" s="6" t="s">
        <v>421</v>
      </c>
      <c r="F93" s="94" t="str">
        <f>CONCATENATE(Tabla6[[#This Row],[Nombre de marca]],IF(Tabla6[[#This Row],[Nombre de marca]]="",""," "),D93,IF(N93="",""," "),N93,IF(Tabla6[[#This Row],[Nombre combo]]="",""," "),E93,IF(Tabla6[[#This Row],[caracteristica principal]]="",""," "),G93)</f>
        <v>Moody Banqueta  Lineal Vintage</v>
      </c>
      <c r="G93" s="169"/>
      <c r="H93" s="80" t="s">
        <v>435</v>
      </c>
      <c r="I93" s="144">
        <v>113</v>
      </c>
      <c r="J93" s="144">
        <v>117</v>
      </c>
      <c r="K93" s="144">
        <v>123</v>
      </c>
      <c r="L93" s="144">
        <v>11</v>
      </c>
      <c r="M93" s="144">
        <v>21</v>
      </c>
      <c r="N93" s="157" t="s">
        <v>716</v>
      </c>
      <c r="O93" s="88">
        <v>99</v>
      </c>
      <c r="P93" s="133">
        <v>699</v>
      </c>
      <c r="Q93" s="130"/>
      <c r="R93" s="88"/>
      <c r="S93" s="88"/>
      <c r="T93" s="95">
        <f ca="1">ROUND(Tabla6[[#This Row],[PVP]]/(1-Tabla6[[#This Row],[Descuento]]),0)</f>
        <v>1294</v>
      </c>
      <c r="U93" s="88">
        <f t="shared" ca="1" si="5"/>
        <v>0.46</v>
      </c>
      <c r="V93" s="95">
        <v>500</v>
      </c>
      <c r="W93" s="88"/>
      <c r="X93" s="88"/>
      <c r="Y93" s="88"/>
      <c r="Z93" s="2">
        <v>1</v>
      </c>
      <c r="AA93" s="2">
        <v>0</v>
      </c>
      <c r="AB93" s="2" t="str">
        <f t="shared" si="6"/>
        <v>Banqueta  online en promocion</v>
      </c>
      <c r="AC93" s="2" t="str">
        <f>VLOOKUP(IF(K93="",J93,K93),'Base de datos'!F:H,3,0)</f>
        <v>Los puff vintage, mejor calidad y online los encuentras en nuestra ecommerce hogaryspacios.com. Tenemos los mejores muebles al estilo moderno de tu gusto para decorar y adornar tu sala y puedas disfrutar de un acogedor momento en tu hogar, nuestros envíos son gratuitos a todo lima metorpolitana y te llega el pedido en menos de 48 horas, aprovecha nuestras ofertas hoy y compra con un solo click</v>
      </c>
      <c r="AD93" s="94" t="str">
        <f>IFERROR(VLOOKUP(K93,'Base de datos'!F:I,4,0),VLOOKUP(Tabla6[[#This Row],[Cat 2]],'Base de datos'!F:I,4,0))</f>
        <v>Puff, mueble de sala, mueble online, puff barato, puff en promocion, casa, hogar, mueble, muebles vintage, puff vintage</v>
      </c>
      <c r="AF93" s="142" t="str">
        <f t="shared" ca="1" si="7"/>
        <v>insert into detalle VALUES (NULL,"Mody115",92,"Banqueta","Banqueta ","Vintage","Moody Banqueta  Lineal Vintage","","Moody",113,117,123,11,21,"Lineal",99,699,0,"","",1294,0.46,500,"",0,"",1,0,"Banqueta  online en promocion","Los puff vintage, mejor calidad y online los encuentras en nuestra ecommerce hogaryspacios.com. Tenemos los mejores muebles al estilo moderno de tu gusto para decorar y adornar tu sala y puedas disfrutar de un acogedor momento en tu hogar, nuestros envíos son gratuitos a todo lima metorpolitana y te llega el pedido en menos de 48 horas, aprovecha nuestras ofertas hoy y compra con un solo click","Puff, mueble de sala, mueble online, puff barato, puff en promocion, casa, hogar, mueble, muebles vintage, puff vintage");</v>
      </c>
    </row>
    <row r="94" spans="1:32" x14ac:dyDescent="0.2">
      <c r="A94" s="1" t="s">
        <v>717</v>
      </c>
      <c r="B94" s="2">
        <v>93</v>
      </c>
      <c r="C94" s="157" t="s">
        <v>739</v>
      </c>
      <c r="D94" s="2" t="s">
        <v>505</v>
      </c>
      <c r="E94" s="6" t="s">
        <v>421</v>
      </c>
      <c r="F94" s="94" t="str">
        <f>CONCATENATE(Tabla6[[#This Row],[Nombre de marca]],IF(Tabla6[[#This Row],[Nombre de marca]]="",""," "),D94,IF(N94="",""," "),N94,IF(Tabla6[[#This Row],[Nombre combo]]="",""," "),E94,IF(Tabla6[[#This Row],[caracteristica principal]]="",""," "),G94)</f>
        <v>Moody Banqueta  Grizell Vintage</v>
      </c>
      <c r="G94" s="169"/>
      <c r="H94" s="80" t="s">
        <v>435</v>
      </c>
      <c r="I94" s="144">
        <v>113</v>
      </c>
      <c r="J94" s="144">
        <v>117</v>
      </c>
      <c r="K94" s="144">
        <v>123</v>
      </c>
      <c r="L94" s="144">
        <v>11</v>
      </c>
      <c r="M94" s="144">
        <v>21</v>
      </c>
      <c r="N94" s="157" t="s">
        <v>740</v>
      </c>
      <c r="O94" s="88">
        <v>99</v>
      </c>
      <c r="P94" s="133">
        <v>599</v>
      </c>
      <c r="Q94" s="130"/>
      <c r="R94" s="88"/>
      <c r="S94" s="88"/>
      <c r="T94" s="95">
        <f ca="1">ROUND(Tabla6[[#This Row],[PVP]]/(1-Tabla6[[#This Row],[Descuento]]),0)</f>
        <v>1198</v>
      </c>
      <c r="U94" s="88">
        <f t="shared" ref="U94:U115" ca="1" si="8">ROUND(RANDBETWEEN(30,50)/100,2)</f>
        <v>0.5</v>
      </c>
      <c r="V94" s="95">
        <v>400</v>
      </c>
      <c r="W94" s="88"/>
      <c r="X94" s="88"/>
      <c r="Y94" s="88"/>
      <c r="Z94" s="2">
        <v>1</v>
      </c>
      <c r="AA94" s="2">
        <v>0</v>
      </c>
      <c r="AB94" s="2" t="str">
        <f t="shared" si="6"/>
        <v>Banqueta  online en promocion</v>
      </c>
      <c r="AC94" s="2" t="str">
        <f>VLOOKUP(IF(K94="",J94,K94),'Base de datos'!F:H,3,0)</f>
        <v>Los puff vintage, mejor calidad y online los encuentras en nuestra ecommerce hogaryspacios.com. Tenemos los mejores muebles al estilo moderno de tu gusto para decorar y adornar tu sala y puedas disfrutar de un acogedor momento en tu hogar, nuestros envíos son gratuitos a todo lima metorpolitana y te llega el pedido en menos de 48 horas, aprovecha nuestras ofertas hoy y compra con un solo click</v>
      </c>
      <c r="AD94" s="94" t="str">
        <f>IFERROR(VLOOKUP(K94,'Base de datos'!F:I,4,0),VLOOKUP(Tabla6[[#This Row],[Cat 2]],'Base de datos'!F:I,4,0))</f>
        <v>Puff, mueble de sala, mueble online, puff barato, puff en promocion, casa, hogar, mueble, muebles vintage, puff vintage</v>
      </c>
      <c r="AF94" s="142" t="str">
        <f t="shared" ca="1" si="7"/>
        <v>insert into detalle VALUES (NULL,"Mody116",93,"Banqueta capitoneado Grizell","Banqueta ","Vintage","Moody Banqueta  Grizell Vintage","","Moody",113,117,123,11,21,"Grizell",99,599,0,"","",1198,0.5,400,"",0,"",1,0,"Banqueta  online en promocion","Los puff vintage, mejor calidad y online los encuentras en nuestra ecommerce hogaryspacios.com. Tenemos los mejores muebles al estilo moderno de tu gusto para decorar y adornar tu sala y puedas disfrutar de un acogedor momento en tu hogar, nuestros envíos son gratuitos a todo lima metorpolitana y te llega el pedido en menos de 48 horas, aprovecha nuestras ofertas hoy y compra con un solo click","Puff, mueble de sala, mueble online, puff barato, puff en promocion, casa, hogar, mueble, muebles vintage, puff vintage");</v>
      </c>
    </row>
    <row r="95" spans="1:32" x14ac:dyDescent="0.2">
      <c r="A95" s="1" t="s">
        <v>718</v>
      </c>
      <c r="B95" s="2">
        <v>94</v>
      </c>
      <c r="C95" s="157" t="s">
        <v>741</v>
      </c>
      <c r="D95" s="2" t="s">
        <v>505</v>
      </c>
      <c r="E95" s="6" t="s">
        <v>421</v>
      </c>
      <c r="F95" s="94" t="str">
        <f>CONCATENATE(Tabla6[[#This Row],[Nombre de marca]],IF(Tabla6[[#This Row],[Nombre de marca]]="",""," "),D95,IF(N95="",""," "),N95,IF(Tabla6[[#This Row],[Nombre combo]]="",""," "),E95,IF(Tabla6[[#This Row],[caracteristica principal]]="",""," "),G95)</f>
        <v>Moody Banqueta  Capitoneado Fritzz Vintage</v>
      </c>
      <c r="G95" s="169"/>
      <c r="H95" s="80" t="s">
        <v>435</v>
      </c>
      <c r="I95" s="144">
        <v>113</v>
      </c>
      <c r="J95" s="144">
        <v>117</v>
      </c>
      <c r="K95" s="144">
        <v>123</v>
      </c>
      <c r="L95" s="144">
        <v>11</v>
      </c>
      <c r="M95" s="144">
        <v>21</v>
      </c>
      <c r="N95" s="157" t="s">
        <v>742</v>
      </c>
      <c r="O95" s="88">
        <v>99</v>
      </c>
      <c r="P95" s="133">
        <v>899</v>
      </c>
      <c r="Q95" s="130"/>
      <c r="R95" s="88"/>
      <c r="S95" s="88"/>
      <c r="T95" s="95">
        <f ca="1">ROUND(Tabla6[[#This Row],[PVP]]/(1-Tabla6[[#This Row],[Descuento]]),0)</f>
        <v>1303</v>
      </c>
      <c r="U95" s="88">
        <f t="shared" ca="1" si="8"/>
        <v>0.31</v>
      </c>
      <c r="V95" s="95">
        <v>500</v>
      </c>
      <c r="W95" s="88"/>
      <c r="X95" s="88"/>
      <c r="Y95" s="88"/>
      <c r="Z95" s="2">
        <v>1</v>
      </c>
      <c r="AA95" s="2">
        <v>0</v>
      </c>
      <c r="AB95" s="2" t="str">
        <f t="shared" si="6"/>
        <v>Banqueta  online en promocion</v>
      </c>
      <c r="AC95" s="2" t="str">
        <f>VLOOKUP(IF(K95="",J95,K95),'Base de datos'!F:H,3,0)</f>
        <v>Los puff vintage, mejor calidad y online los encuentras en nuestra ecommerce hogaryspacios.com. Tenemos los mejores muebles al estilo moderno de tu gusto para decorar y adornar tu sala y puedas disfrutar de un acogedor momento en tu hogar, nuestros envíos son gratuitos a todo lima metorpolitana y te llega el pedido en menos de 48 horas, aprovecha nuestras ofertas hoy y compra con un solo click</v>
      </c>
      <c r="AD95" s="94" t="str">
        <f>IFERROR(VLOOKUP(K95,'Base de datos'!F:I,4,0),VLOOKUP(Tabla6[[#This Row],[Cat 2]],'Base de datos'!F:I,4,0))</f>
        <v>Puff, mueble de sala, mueble online, puff barato, puff en promocion, casa, hogar, mueble, muebles vintage, puff vintage</v>
      </c>
      <c r="AF95" s="142" t="str">
        <f t="shared" ca="1" si="7"/>
        <v>insert into detalle VALUES (NULL,"Mody117",94,"Banqueta capitoneado Fritzz","Banqueta ","Vintage","Moody Banqueta  Capitoneado Fritzz Vintage","","Moody",113,117,123,11,21,"Capitoneado Fritzz",99,899,0,"","",1303,0.31,500,"",0,"",1,0,"Banqueta  online en promocion","Los puff vintage, mejor calidad y online los encuentras en nuestra ecommerce hogaryspacios.com. Tenemos los mejores muebles al estilo moderno de tu gusto para decorar y adornar tu sala y puedas disfrutar de un acogedor momento en tu hogar, nuestros envíos son gratuitos a todo lima metorpolitana y te llega el pedido en menos de 48 horas, aprovecha nuestras ofertas hoy y compra con un solo click","Puff, mueble de sala, mueble online, puff barato, puff en promocion, casa, hogar, mueble, muebles vintage, puff vintage");</v>
      </c>
    </row>
    <row r="96" spans="1:32" x14ac:dyDescent="0.2">
      <c r="A96" s="1" t="s">
        <v>719</v>
      </c>
      <c r="B96" s="2">
        <v>95</v>
      </c>
      <c r="C96" s="157" t="s">
        <v>743</v>
      </c>
      <c r="D96" s="2" t="s">
        <v>744</v>
      </c>
      <c r="E96" s="6" t="s">
        <v>421</v>
      </c>
      <c r="F96" s="94" t="str">
        <f>CONCATENATE(Tabla6[[#This Row],[Nombre de marca]],IF(Tabla6[[#This Row],[Nombre de marca]]="",""," "),D96,IF(N96="",""," "),N96,IF(Tabla6[[#This Row],[Nombre combo]]="",""," "),E96,IF(Tabla6[[#This Row],[caracteristica principal]]="",""," "),G96)</f>
        <v>Moody Taburete Anubis Vintage</v>
      </c>
      <c r="G96" s="169"/>
      <c r="H96" s="80" t="s">
        <v>435</v>
      </c>
      <c r="I96" s="144">
        <v>113</v>
      </c>
      <c r="J96" s="144">
        <v>117</v>
      </c>
      <c r="K96" s="144">
        <v>123</v>
      </c>
      <c r="L96" s="144">
        <v>11</v>
      </c>
      <c r="M96" s="144">
        <v>21</v>
      </c>
      <c r="N96" s="157" t="s">
        <v>745</v>
      </c>
      <c r="O96" s="88">
        <v>99</v>
      </c>
      <c r="P96" s="133">
        <v>399</v>
      </c>
      <c r="Q96" s="130"/>
      <c r="R96" s="88"/>
      <c r="S96" s="88"/>
      <c r="T96" s="95">
        <f ca="1">ROUND(Tabla6[[#This Row],[PVP]]/(1-Tabla6[[#This Row],[Descuento]]),0)</f>
        <v>614</v>
      </c>
      <c r="U96" s="88">
        <f t="shared" ca="1" si="8"/>
        <v>0.35</v>
      </c>
      <c r="V96" s="95">
        <v>250</v>
      </c>
      <c r="W96" s="88"/>
      <c r="X96" s="88"/>
      <c r="Y96" s="88"/>
      <c r="Z96" s="2">
        <v>1</v>
      </c>
      <c r="AA96" s="2">
        <v>0</v>
      </c>
      <c r="AB96" s="2" t="str">
        <f t="shared" si="6"/>
        <v>Taburete online en promocion</v>
      </c>
      <c r="AC96" s="2" t="str">
        <f>VLOOKUP(IF(K96="",J96,K96),'Base de datos'!F:H,3,0)</f>
        <v>Los puff vintage, mejor calidad y online los encuentras en nuestra ecommerce hogaryspacios.com. Tenemos los mejores muebles al estilo moderno de tu gusto para decorar y adornar tu sala y puedas disfrutar de un acogedor momento en tu hogar, nuestros envíos son gratuitos a todo lima metorpolitana y te llega el pedido en menos de 48 horas, aprovecha nuestras ofertas hoy y compra con un solo click</v>
      </c>
      <c r="AD96" s="94" t="str">
        <f>IFERROR(VLOOKUP(K96,'Base de datos'!F:I,4,0),VLOOKUP(Tabla6[[#This Row],[Cat 2]],'Base de datos'!F:I,4,0))</f>
        <v>Puff, mueble de sala, mueble online, puff barato, puff en promocion, casa, hogar, mueble, muebles vintage, puff vintage</v>
      </c>
      <c r="AF96" s="142" t="str">
        <f t="shared" ca="1" si="7"/>
        <v>insert into detalle VALUES (NULL,"Mody118",95,"Taburete Anubis","Taburete","Vintage","Moody Taburete Anubis Vintage","","Moody",113,117,123,11,21,"Anubis",99,399,0,"","",614,0.35,250,"",0,"",1,0,"Taburete online en promocion","Los puff vintage, mejor calidad y online los encuentras en nuestra ecommerce hogaryspacios.com. Tenemos los mejores muebles al estilo moderno de tu gusto para decorar y adornar tu sala y puedas disfrutar de un acogedor momento en tu hogar, nuestros envíos son gratuitos a todo lima metorpolitana y te llega el pedido en menos de 48 horas, aprovecha nuestras ofertas hoy y compra con un solo click","Puff, mueble de sala, mueble online, puff barato, puff en promocion, casa, hogar, mueble, muebles vintage, puff vintage");</v>
      </c>
    </row>
    <row r="97" spans="1:32" x14ac:dyDescent="0.2">
      <c r="A97" s="1" t="s">
        <v>720</v>
      </c>
      <c r="B97" s="2">
        <v>96</v>
      </c>
      <c r="C97" s="157" t="s">
        <v>746</v>
      </c>
      <c r="D97" s="2" t="s">
        <v>744</v>
      </c>
      <c r="E97" s="6" t="s">
        <v>421</v>
      </c>
      <c r="F97" s="94" t="str">
        <f>CONCATENATE(Tabla6[[#This Row],[Nombre de marca]],IF(Tabla6[[#This Row],[Nombre de marca]]="",""," "),D97,IF(N97="",""," "),N97,IF(Tabla6[[#This Row],[Nombre combo]]="",""," "),E97,IF(Tabla6[[#This Row],[caracteristica principal]]="",""," "),G97)</f>
        <v>Moody Taburete Ruby Vintage</v>
      </c>
      <c r="G97" s="169"/>
      <c r="H97" s="80" t="s">
        <v>435</v>
      </c>
      <c r="I97" s="144">
        <v>113</v>
      </c>
      <c r="J97" s="144">
        <v>117</v>
      </c>
      <c r="K97" s="144">
        <v>123</v>
      </c>
      <c r="L97" s="144">
        <v>11</v>
      </c>
      <c r="M97" s="144">
        <v>21</v>
      </c>
      <c r="N97" s="157" t="s">
        <v>747</v>
      </c>
      <c r="O97" s="88">
        <v>99</v>
      </c>
      <c r="P97" s="133">
        <v>499</v>
      </c>
      <c r="Q97" s="130"/>
      <c r="R97" s="95"/>
      <c r="S97" s="88"/>
      <c r="T97" s="95">
        <f ca="1">ROUND(Tabla6[[#This Row],[PVP]]/(1-Tabla6[[#This Row],[Descuento]]),0)</f>
        <v>875</v>
      </c>
      <c r="U97" s="88">
        <f t="shared" ca="1" si="8"/>
        <v>0.43</v>
      </c>
      <c r="V97" s="95">
        <v>250</v>
      </c>
      <c r="W97" s="88"/>
      <c r="X97" s="88"/>
      <c r="Y97" s="88"/>
      <c r="Z97" s="2">
        <v>1</v>
      </c>
      <c r="AA97" s="2">
        <v>0</v>
      </c>
      <c r="AB97" s="2" t="str">
        <f t="shared" si="6"/>
        <v>Taburete online en promocion</v>
      </c>
      <c r="AC97" s="2" t="str">
        <f>VLOOKUP(IF(K97="",J97,K97),'Base de datos'!F:H,3,0)</f>
        <v>Los puff vintage, mejor calidad y online los encuentras en nuestra ecommerce hogaryspacios.com. Tenemos los mejores muebles al estilo moderno de tu gusto para decorar y adornar tu sala y puedas disfrutar de un acogedor momento en tu hogar, nuestros envíos son gratuitos a todo lima metorpolitana y te llega el pedido en menos de 48 horas, aprovecha nuestras ofertas hoy y compra con un solo click</v>
      </c>
      <c r="AD97" s="94" t="str">
        <f>IFERROR(VLOOKUP(K97,'Base de datos'!F:I,4,0),VLOOKUP(Tabla6[[#This Row],[Cat 2]],'Base de datos'!F:I,4,0))</f>
        <v>Puff, mueble de sala, mueble online, puff barato, puff en promocion, casa, hogar, mueble, muebles vintage, puff vintage</v>
      </c>
      <c r="AF97" s="142" t="str">
        <f t="shared" ca="1" si="7"/>
        <v>insert into detalle VALUES (NULL,"Mody119",96,"Taburete Ruby","Taburete","Vintage","Moody Taburete Ruby Vintage","","Moody",113,117,123,11,21,"Ruby",99,499,0,"","",875,0.43,250,"",0,"",1,0,"Taburete online en promocion","Los puff vintage, mejor calidad y online los encuentras en nuestra ecommerce hogaryspacios.com. Tenemos los mejores muebles al estilo moderno de tu gusto para decorar y adornar tu sala y puedas disfrutar de un acogedor momento en tu hogar, nuestros envíos son gratuitos a todo lima metorpolitana y te llega el pedido en menos de 48 horas, aprovecha nuestras ofertas hoy y compra con un solo click","Puff, mueble de sala, mueble online, puff barato, puff en promocion, casa, hogar, mueble, muebles vintage, puff vintage");</v>
      </c>
    </row>
    <row r="98" spans="1:32" x14ac:dyDescent="0.2">
      <c r="A98" s="1" t="s">
        <v>721</v>
      </c>
      <c r="B98" s="2">
        <v>97</v>
      </c>
      <c r="C98" s="157" t="s">
        <v>748</v>
      </c>
      <c r="D98" s="2" t="s">
        <v>744</v>
      </c>
      <c r="E98" s="6" t="s">
        <v>421</v>
      </c>
      <c r="F98" s="94" t="str">
        <f>CONCATENATE(Tabla6[[#This Row],[Nombre de marca]],IF(Tabla6[[#This Row],[Nombre de marca]]="",""," "),D98,IF(N98="",""," "),N98,IF(Tabla6[[#This Row],[Nombre combo]]="",""," "),E98,IF(Tabla6[[#This Row],[caracteristica principal]]="",""," "),G98)</f>
        <v>Moody Taburete Ebo Vintage</v>
      </c>
      <c r="G98" s="169"/>
      <c r="H98" s="80" t="s">
        <v>435</v>
      </c>
      <c r="I98" s="144">
        <v>113</v>
      </c>
      <c r="J98" s="144">
        <v>117</v>
      </c>
      <c r="K98" s="144">
        <v>123</v>
      </c>
      <c r="L98" s="144">
        <v>11</v>
      </c>
      <c r="M98" s="144">
        <v>21</v>
      </c>
      <c r="N98" s="157" t="s">
        <v>749</v>
      </c>
      <c r="O98" s="88">
        <v>99</v>
      </c>
      <c r="P98" s="133">
        <v>449</v>
      </c>
      <c r="Q98" s="130"/>
      <c r="R98" s="88"/>
      <c r="S98" s="88"/>
      <c r="T98" s="95">
        <f ca="1">ROUND(Tabla6[[#This Row],[PVP]]/(1-Tabla6[[#This Row],[Descuento]]),0)</f>
        <v>761</v>
      </c>
      <c r="U98" s="88">
        <f t="shared" ca="1" si="8"/>
        <v>0.41</v>
      </c>
      <c r="V98" s="95">
        <v>250</v>
      </c>
      <c r="W98" s="88"/>
      <c r="X98" s="88"/>
      <c r="Y98" s="88"/>
      <c r="Z98" s="2">
        <v>1</v>
      </c>
      <c r="AA98" s="2">
        <v>0</v>
      </c>
      <c r="AB98" s="2" t="str">
        <f t="shared" ref="AB98:AB129" si="9">CONCATENATE(D98," online"," en promocion")</f>
        <v>Taburete online en promocion</v>
      </c>
      <c r="AC98" s="2" t="str">
        <f>VLOOKUP(IF(K98="",J98,K98),'Base de datos'!F:H,3,0)</f>
        <v>Los puff vintage, mejor calidad y online los encuentras en nuestra ecommerce hogaryspacios.com. Tenemos los mejores muebles al estilo moderno de tu gusto para decorar y adornar tu sala y puedas disfrutar de un acogedor momento en tu hogar, nuestros envíos son gratuitos a todo lima metorpolitana y te llega el pedido en menos de 48 horas, aprovecha nuestras ofertas hoy y compra con un solo click</v>
      </c>
      <c r="AD98" s="94" t="str">
        <f>IFERROR(VLOOKUP(K98,'Base de datos'!F:I,4,0),VLOOKUP(Tabla6[[#This Row],[Cat 2]],'Base de datos'!F:I,4,0))</f>
        <v>Puff, mueble de sala, mueble online, puff barato, puff en promocion, casa, hogar, mueble, muebles vintage, puff vintage</v>
      </c>
      <c r="AF98" s="142" t="str">
        <f t="shared" ca="1" si="7"/>
        <v>insert into detalle VALUES (NULL,"Mody120",97,"Taburete Ebo","Taburete","Vintage","Moody Taburete Ebo Vintage","","Moody",113,117,123,11,21,"Ebo",99,449,0,"","",761,0.41,250,"",0,"",1,0,"Taburete online en promocion","Los puff vintage, mejor calidad y online los encuentras en nuestra ecommerce hogaryspacios.com. Tenemos los mejores muebles al estilo moderno de tu gusto para decorar y adornar tu sala y puedas disfrutar de un acogedor momento en tu hogar, nuestros envíos son gratuitos a todo lima metorpolitana y te llega el pedido en menos de 48 horas, aprovecha nuestras ofertas hoy y compra con un solo click","Puff, mueble de sala, mueble online, puff barato, puff en promocion, casa, hogar, mueble, muebles vintage, puff vintage");</v>
      </c>
    </row>
    <row r="99" spans="1:32" x14ac:dyDescent="0.2">
      <c r="A99" s="1" t="s">
        <v>722</v>
      </c>
      <c r="B99" s="2">
        <v>98</v>
      </c>
      <c r="C99" s="157" t="s">
        <v>750</v>
      </c>
      <c r="D99" s="2" t="s">
        <v>744</v>
      </c>
      <c r="E99" s="6" t="s">
        <v>421</v>
      </c>
      <c r="F99" s="94" t="str">
        <f>CONCATENATE(Tabla6[[#This Row],[Nombre de marca]],IF(Tabla6[[#This Row],[Nombre de marca]]="",""," "),D99,IF(N99="",""," "),N99,IF(Tabla6[[#This Row],[Nombre combo]]="",""," "),E99,IF(Tabla6[[#This Row],[caracteristica principal]]="",""," "),G99)</f>
        <v>Moody Taburete George Vintage</v>
      </c>
      <c r="G99" s="169"/>
      <c r="H99" s="80" t="s">
        <v>435</v>
      </c>
      <c r="I99" s="144">
        <v>113</v>
      </c>
      <c r="J99" s="144">
        <v>117</v>
      </c>
      <c r="K99" s="144">
        <v>123</v>
      </c>
      <c r="L99" s="144">
        <v>11</v>
      </c>
      <c r="M99" s="144">
        <v>21</v>
      </c>
      <c r="N99" s="157" t="s">
        <v>751</v>
      </c>
      <c r="O99" s="88">
        <v>99</v>
      </c>
      <c r="P99" s="133">
        <v>549</v>
      </c>
      <c r="Q99" s="130"/>
      <c r="R99" s="88"/>
      <c r="S99" s="88"/>
      <c r="T99" s="95">
        <f ca="1">ROUND(Tabla6[[#This Row],[PVP]]/(1-Tabla6[[#This Row],[Descuento]]),0)</f>
        <v>1017</v>
      </c>
      <c r="U99" s="88">
        <f t="shared" ca="1" si="8"/>
        <v>0.46</v>
      </c>
      <c r="V99" s="95">
        <v>250</v>
      </c>
      <c r="W99" s="88"/>
      <c r="X99" s="88"/>
      <c r="Y99" s="88"/>
      <c r="Z99" s="2">
        <v>1</v>
      </c>
      <c r="AA99" s="2">
        <v>0</v>
      </c>
      <c r="AB99" s="2" t="str">
        <f t="shared" si="9"/>
        <v>Taburete online en promocion</v>
      </c>
      <c r="AC99" s="2" t="str">
        <f>VLOOKUP(IF(K99="",J99,K99),'Base de datos'!F:H,3,0)</f>
        <v>Los puff vintage, mejor calidad y online los encuentras en nuestra ecommerce hogaryspacios.com. Tenemos los mejores muebles al estilo moderno de tu gusto para decorar y adornar tu sala y puedas disfrutar de un acogedor momento en tu hogar, nuestros envíos son gratuitos a todo lima metorpolitana y te llega el pedido en menos de 48 horas, aprovecha nuestras ofertas hoy y compra con un solo click</v>
      </c>
      <c r="AD99" s="94" t="str">
        <f>IFERROR(VLOOKUP(K99,'Base de datos'!F:I,4,0),VLOOKUP(Tabla6[[#This Row],[Cat 2]],'Base de datos'!F:I,4,0))</f>
        <v>Puff, mueble de sala, mueble online, puff barato, puff en promocion, casa, hogar, mueble, muebles vintage, puff vintage</v>
      </c>
      <c r="AF99" s="142" t="str">
        <f t="shared" ca="1" si="7"/>
        <v>insert into detalle VALUES (NULL,"Mody121",98,"Taburete George","Taburete","Vintage","Moody Taburete George Vintage","","Moody",113,117,123,11,21,"George",99,549,0,"","",1017,0.46,250,"",0,"",1,0,"Taburete online en promocion","Los puff vintage, mejor calidad y online los encuentras en nuestra ecommerce hogaryspacios.com. Tenemos los mejores muebles al estilo moderno de tu gusto para decorar y adornar tu sala y puedas disfrutar de un acogedor momento en tu hogar, nuestros envíos son gratuitos a todo lima metorpolitana y te llega el pedido en menos de 48 horas, aprovecha nuestras ofertas hoy y compra con un solo click","Puff, mueble de sala, mueble online, puff barato, puff en promocion, casa, hogar, mueble, muebles vintage, puff vintage");</v>
      </c>
    </row>
    <row r="100" spans="1:32" x14ac:dyDescent="0.2">
      <c r="A100" s="1" t="s">
        <v>723</v>
      </c>
      <c r="B100" s="2">
        <v>99</v>
      </c>
      <c r="C100" s="81" t="s">
        <v>752</v>
      </c>
      <c r="D100" s="2" t="s">
        <v>753</v>
      </c>
      <c r="E100" s="6" t="s">
        <v>421</v>
      </c>
      <c r="F100" s="94" t="str">
        <f>CONCATENATE(Tabla6[[#This Row],[Nombre de marca]],IF(Tabla6[[#This Row],[Nombre de marca]]="",""," "),D100,IF(N100="",""," "),N100,IF(Tabla6[[#This Row],[Nombre combo]]="",""," "),E100,IF(Tabla6[[#This Row],[caracteristica principal]]="",""," "),G100)</f>
        <v>Moody Cama 2 plz Izza Vintage</v>
      </c>
      <c r="G100" s="117"/>
      <c r="H100" s="80" t="s">
        <v>435</v>
      </c>
      <c r="I100" s="144">
        <v>113</v>
      </c>
      <c r="J100" s="144">
        <v>128</v>
      </c>
      <c r="K100" s="144">
        <v>129</v>
      </c>
      <c r="L100" s="144">
        <v>11</v>
      </c>
      <c r="M100" s="144">
        <v>21</v>
      </c>
      <c r="N100" s="81" t="s">
        <v>754</v>
      </c>
      <c r="O100" s="88">
        <v>99</v>
      </c>
      <c r="P100" s="133">
        <v>899</v>
      </c>
      <c r="Q100" s="130"/>
      <c r="R100" s="88"/>
      <c r="S100" s="88"/>
      <c r="T100" s="95">
        <f ca="1">ROUND(Tabla6[[#This Row],[PVP]]/(1-Tabla6[[#This Row],[Descuento]]),0)</f>
        <v>1635</v>
      </c>
      <c r="U100" s="88">
        <f t="shared" ca="1" si="8"/>
        <v>0.45</v>
      </c>
      <c r="V100" s="95">
        <v>400</v>
      </c>
      <c r="W100" s="88"/>
      <c r="X100" s="88"/>
      <c r="Y100" s="88"/>
      <c r="Z100" s="2">
        <v>1</v>
      </c>
      <c r="AA100" s="2">
        <v>0</v>
      </c>
      <c r="AB100" s="2" t="str">
        <f t="shared" si="9"/>
        <v>Cama 2 plz online en promocion</v>
      </c>
      <c r="AC100" s="2" t="str">
        <f>VLOOKUP(IF(K100="",J100,K100),'Base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00" s="94" t="str">
        <f>IFERROR(VLOOKUP(K100,'Base de datos'!F:I,4,0),VLOOKUP(Tabla6[[#This Row],[Cat 2]],'Base de datos'!F:I,4,0))</f>
        <v>Dormitorio, cama, tarima, cabecera, velador, cama online, cama barata, dormitorio en promocion, juego de dormitorio online, casa, hogar, decoracion, juego de dormitorio vintage, muebles vintage</v>
      </c>
      <c r="AF100" s="142" t="str">
        <f t="shared" ca="1" si="7"/>
        <v>insert into detalle VALUES (NULL,"Mody122",99,"Cama 2 plz Issa","Cama 2 plz","Vintage","Moody Cama 2 plz Izza Vintage","","Moody",113,128,129,11,21,"Izza",99,899,0,"","",1635,0.45,400,"",0,"",1,0,"Cama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01" spans="1:32" x14ac:dyDescent="0.2">
      <c r="A101" s="1" t="s">
        <v>724</v>
      </c>
      <c r="B101" s="2">
        <v>100</v>
      </c>
      <c r="C101" s="81" t="s">
        <v>755</v>
      </c>
      <c r="D101" s="2" t="s">
        <v>753</v>
      </c>
      <c r="E101" s="6" t="s">
        <v>421</v>
      </c>
      <c r="F101" s="94" t="str">
        <f>CONCATENATE(Tabla6[[#This Row],[Nombre de marca]],IF(Tabla6[[#This Row],[Nombre de marca]]="",""," "),D101,IF(N101="",""," "),N101,IF(Tabla6[[#This Row],[Nombre combo]]="",""," "),E101,IF(Tabla6[[#This Row],[caracteristica principal]]="",""," "),G101)</f>
        <v>Moody Cama 2 plz Odin Vintage</v>
      </c>
      <c r="G101" s="117"/>
      <c r="H101" s="80" t="s">
        <v>435</v>
      </c>
      <c r="I101" s="144">
        <v>113</v>
      </c>
      <c r="J101" s="144">
        <v>128</v>
      </c>
      <c r="K101" s="144">
        <v>129</v>
      </c>
      <c r="L101" s="144">
        <v>11</v>
      </c>
      <c r="M101" s="144">
        <v>21</v>
      </c>
      <c r="N101" s="81" t="s">
        <v>756</v>
      </c>
      <c r="O101" s="88">
        <v>99</v>
      </c>
      <c r="P101" s="133">
        <v>799</v>
      </c>
      <c r="Q101" s="130"/>
      <c r="R101" s="95"/>
      <c r="S101" s="88"/>
      <c r="T101" s="95">
        <f ca="1">ROUND(Tabla6[[#This Row],[PVP]]/(1-Tabla6[[#This Row],[Descuento]]),0)</f>
        <v>1508</v>
      </c>
      <c r="U101" s="88">
        <f t="shared" ca="1" si="8"/>
        <v>0.47</v>
      </c>
      <c r="V101" s="95">
        <v>400</v>
      </c>
      <c r="W101" s="88"/>
      <c r="X101" s="88"/>
      <c r="Y101" s="88"/>
      <c r="Z101" s="2">
        <v>1</v>
      </c>
      <c r="AA101" s="2">
        <v>0</v>
      </c>
      <c r="AB101" s="2" t="str">
        <f t="shared" si="9"/>
        <v>Cama 2 plz online en promocion</v>
      </c>
      <c r="AC101" s="2" t="str">
        <f>VLOOKUP(IF(K101="",J101,K101),'Base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01" s="94" t="str">
        <f>IFERROR(VLOOKUP(K101,'Base de datos'!F:I,4,0),VLOOKUP(Tabla6[[#This Row],[Cat 2]],'Base de datos'!F:I,4,0))</f>
        <v>Dormitorio, cama, tarima, cabecera, velador, cama online, cama barata, dormitorio en promocion, juego de dormitorio online, casa, hogar, decoracion, juego de dormitorio vintage, muebles vintage</v>
      </c>
      <c r="AF101" s="142" t="str">
        <f t="shared" ca="1" si="7"/>
        <v>insert into detalle VALUES (NULL,"Mody123",100,"Cama 2 plz ","Cama 2 plz","Vintage","Moody Cama 2 plz Odin Vintage","","Moody",113,128,129,11,21,"Odin",99,799,0,"","",1508,0.47,400,"",0,"",1,0,"Cama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02" spans="1:32" x14ac:dyDescent="0.2">
      <c r="A102" s="1" t="s">
        <v>725</v>
      </c>
      <c r="B102" s="2">
        <v>101</v>
      </c>
      <c r="C102" s="81" t="s">
        <v>755</v>
      </c>
      <c r="D102" s="2" t="s">
        <v>753</v>
      </c>
      <c r="E102" s="6" t="s">
        <v>421</v>
      </c>
      <c r="F102" s="94" t="str">
        <f>CONCATENATE(Tabla6[[#This Row],[Nombre de marca]],IF(Tabla6[[#This Row],[Nombre de marca]]="",""," "),D102,IF(N102="",""," "),N102,IF(Tabla6[[#This Row],[Nombre combo]]="",""," "),E102,IF(Tabla6[[#This Row],[caracteristica principal]]="",""," "),G102)</f>
        <v>Moody Cama 2 plz Helmi Vintage</v>
      </c>
      <c r="G102" s="117"/>
      <c r="H102" s="80" t="s">
        <v>435</v>
      </c>
      <c r="I102" s="144">
        <v>113</v>
      </c>
      <c r="J102" s="144">
        <v>128</v>
      </c>
      <c r="K102" s="144">
        <v>129</v>
      </c>
      <c r="L102" s="144">
        <v>11</v>
      </c>
      <c r="M102" s="144">
        <v>21</v>
      </c>
      <c r="N102" s="81" t="s">
        <v>757</v>
      </c>
      <c r="O102" s="88">
        <v>99</v>
      </c>
      <c r="P102" s="133">
        <v>899</v>
      </c>
      <c r="Q102" s="130"/>
      <c r="R102" s="95"/>
      <c r="S102" s="88"/>
      <c r="T102" s="95">
        <f ca="1">ROUND(Tabla6[[#This Row],[PVP]]/(1-Tabla6[[#This Row],[Descuento]]),0)</f>
        <v>1450</v>
      </c>
      <c r="U102" s="88">
        <f t="shared" ca="1" si="8"/>
        <v>0.38</v>
      </c>
      <c r="V102" s="95">
        <v>700</v>
      </c>
      <c r="W102" s="88"/>
      <c r="X102" s="88"/>
      <c r="Y102" s="88"/>
      <c r="Z102" s="2">
        <v>1</v>
      </c>
      <c r="AA102" s="2">
        <v>0</v>
      </c>
      <c r="AB102" s="2" t="str">
        <f t="shared" si="9"/>
        <v>Cama 2 plz online en promocion</v>
      </c>
      <c r="AC102" s="2" t="str">
        <f>VLOOKUP(IF(K102="",J102,K102),'Base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02" s="94" t="str">
        <f>IFERROR(VLOOKUP(K102,'Base de datos'!F:I,4,0),VLOOKUP(Tabla6[[#This Row],[Cat 2]],'Base de datos'!F:I,4,0))</f>
        <v>Dormitorio, cama, tarima, cabecera, velador, cama online, cama barata, dormitorio en promocion, juego de dormitorio online, casa, hogar, decoracion, juego de dormitorio vintage, muebles vintage</v>
      </c>
      <c r="AF102" s="142" t="str">
        <f t="shared" ca="1" si="7"/>
        <v>insert into detalle VALUES (NULL,"Mody124",101,"Cama 2 plz ","Cama 2 plz","Vintage","Moody Cama 2 plz Helmi Vintage","","Moody",113,128,129,11,21,"Helmi",99,899,0,"","",1450,0.38,700,"",0,"",1,0,"Cama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03" spans="1:32" x14ac:dyDescent="0.2">
      <c r="A103" s="1" t="s">
        <v>726</v>
      </c>
      <c r="B103" s="2">
        <v>102</v>
      </c>
      <c r="C103" s="81" t="s">
        <v>755</v>
      </c>
      <c r="D103" s="2" t="s">
        <v>753</v>
      </c>
      <c r="E103" s="6" t="s">
        <v>421</v>
      </c>
      <c r="F103" s="94" t="str">
        <f>CONCATENATE(Tabla6[[#This Row],[Nombre de marca]],IF(Tabla6[[#This Row],[Nombre de marca]]="",""," "),D103,IF(N103="",""," "),N103,IF(Tabla6[[#This Row],[Nombre combo]]="",""," "),E103,IF(Tabla6[[#This Row],[caracteristica principal]]="",""," "),G103)</f>
        <v>Moody Cama 2 plz Eyra Vintage</v>
      </c>
      <c r="G103" s="117"/>
      <c r="H103" s="80" t="s">
        <v>435</v>
      </c>
      <c r="I103" s="144">
        <v>113</v>
      </c>
      <c r="J103" s="144">
        <v>128</v>
      </c>
      <c r="K103" s="144">
        <v>129</v>
      </c>
      <c r="L103" s="144">
        <v>11</v>
      </c>
      <c r="M103" s="144">
        <v>21</v>
      </c>
      <c r="N103" s="81" t="s">
        <v>758</v>
      </c>
      <c r="O103" s="88">
        <v>99</v>
      </c>
      <c r="P103" s="133">
        <v>999</v>
      </c>
      <c r="Q103" s="130"/>
      <c r="R103" s="95"/>
      <c r="S103" s="88"/>
      <c r="T103" s="95">
        <f ca="1">ROUND(Tabla6[[#This Row],[PVP]]/(1-Tabla6[[#This Row],[Descuento]]),0)</f>
        <v>1561</v>
      </c>
      <c r="U103" s="88">
        <f t="shared" ca="1" si="8"/>
        <v>0.36</v>
      </c>
      <c r="V103" s="95">
        <v>700</v>
      </c>
      <c r="W103" s="88"/>
      <c r="X103" s="88"/>
      <c r="Y103" s="88"/>
      <c r="Z103" s="2">
        <v>1</v>
      </c>
      <c r="AA103" s="2">
        <v>0</v>
      </c>
      <c r="AB103" s="2" t="str">
        <f t="shared" si="9"/>
        <v>Cama 2 plz online en promocion</v>
      </c>
      <c r="AC103" s="2" t="str">
        <f>VLOOKUP(IF(K103="",J103,K103),'Base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03" s="94" t="str">
        <f>IFERROR(VLOOKUP(K103,'Base de datos'!F:I,4,0),VLOOKUP(Tabla6[[#This Row],[Cat 2]],'Base de datos'!F:I,4,0))</f>
        <v>Dormitorio, cama, tarima, cabecera, velador, cama online, cama barata, dormitorio en promocion, juego de dormitorio online, casa, hogar, decoracion, juego de dormitorio vintage, muebles vintage</v>
      </c>
      <c r="AF103" s="142" t="str">
        <f t="shared" ca="1" si="7"/>
        <v>insert into detalle VALUES (NULL,"Mody125",102,"Cama 2 plz ","Cama 2 plz","Vintage","Moody Cama 2 plz Eyra Vintage","","Moody",113,128,129,11,21,"Eyra",99,999,0,"","",1561,0.36,700,"",0,"",1,0,"Cama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04" spans="1:32" x14ac:dyDescent="0.2">
      <c r="A104" s="1" t="s">
        <v>727</v>
      </c>
      <c r="B104" s="2">
        <v>103</v>
      </c>
      <c r="C104" s="81" t="s">
        <v>755</v>
      </c>
      <c r="D104" s="2" t="s">
        <v>753</v>
      </c>
      <c r="E104" s="6" t="s">
        <v>421</v>
      </c>
      <c r="F104" s="94" t="str">
        <f>CONCATENATE(Tabla6[[#This Row],[Nombre de marca]],IF(Tabla6[[#This Row],[Nombre de marca]]="",""," "),D104,IF(N104="",""," "),N104,IF(Tabla6[[#This Row],[Nombre combo]]="",""," "),E104,IF(Tabla6[[#This Row],[caracteristica principal]]="",""," "),G104)</f>
        <v>Moody Cama 2 plz Kaira Vintage</v>
      </c>
      <c r="G104" s="117"/>
      <c r="H104" s="80" t="s">
        <v>435</v>
      </c>
      <c r="I104" s="144">
        <v>113</v>
      </c>
      <c r="J104" s="144">
        <v>128</v>
      </c>
      <c r="K104" s="144">
        <v>129</v>
      </c>
      <c r="L104" s="144">
        <v>11</v>
      </c>
      <c r="M104" s="144">
        <v>21</v>
      </c>
      <c r="N104" s="81" t="s">
        <v>759</v>
      </c>
      <c r="O104" s="88">
        <v>99</v>
      </c>
      <c r="P104" s="133">
        <v>1299</v>
      </c>
      <c r="Q104" s="130"/>
      <c r="R104" s="88"/>
      <c r="S104" s="88"/>
      <c r="T104" s="95">
        <f ca="1">ROUND(Tabla6[[#This Row],[PVP]]/(1-Tabla6[[#This Row],[Descuento]]),0)</f>
        <v>2030</v>
      </c>
      <c r="U104" s="88">
        <f t="shared" ca="1" si="8"/>
        <v>0.36</v>
      </c>
      <c r="V104" s="95">
        <v>900</v>
      </c>
      <c r="W104" s="88"/>
      <c r="X104" s="88"/>
      <c r="Y104" s="88"/>
      <c r="Z104" s="2">
        <v>1</v>
      </c>
      <c r="AA104" s="2">
        <v>0</v>
      </c>
      <c r="AB104" s="2" t="str">
        <f t="shared" si="9"/>
        <v>Cama 2 plz online en promocion</v>
      </c>
      <c r="AC104" s="2" t="str">
        <f>VLOOKUP(IF(K104="",J104,K104),'Base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04" s="94" t="str">
        <f>IFERROR(VLOOKUP(K104,'Base de datos'!F:I,4,0),VLOOKUP(Tabla6[[#This Row],[Cat 2]],'Base de datos'!F:I,4,0))</f>
        <v>Dormitorio, cama, tarima, cabecera, velador, cama online, cama barata, dormitorio en promocion, juego de dormitorio online, casa, hogar, decoracion, juego de dormitorio vintage, muebles vintage</v>
      </c>
      <c r="AF104" s="142" t="str">
        <f t="shared" ca="1" si="7"/>
        <v>insert into detalle VALUES (NULL,"Mody126",103,"Cama 2 plz ","Cama 2 plz","Vintage","Moody Cama 2 plz Kaira Vintage","","Moody",113,128,129,11,21,"Kaira",99,1299,0,"","",2030,0.36,900,"",0,"",1,0,"Cama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05" spans="1:32" x14ac:dyDescent="0.2">
      <c r="A105" s="1" t="s">
        <v>728</v>
      </c>
      <c r="B105" s="2">
        <v>104</v>
      </c>
      <c r="C105" s="81" t="s">
        <v>755</v>
      </c>
      <c r="D105" s="2" t="s">
        <v>753</v>
      </c>
      <c r="E105" s="6" t="s">
        <v>421</v>
      </c>
      <c r="F105" s="94" t="str">
        <f>CONCATENATE(Tabla6[[#This Row],[Nombre de marca]],IF(Tabla6[[#This Row],[Nombre de marca]]="",""," "),D105,IF(N105="",""," "),N105,IF(Tabla6[[#This Row],[Nombre combo]]="",""," "),E105,IF(Tabla6[[#This Row],[caracteristica principal]]="",""," "),G105)</f>
        <v>Moody Cama 2 plz Liv Vintage</v>
      </c>
      <c r="G105" s="117"/>
      <c r="H105" s="80" t="s">
        <v>435</v>
      </c>
      <c r="I105" s="144">
        <v>113</v>
      </c>
      <c r="J105" s="144">
        <v>128</v>
      </c>
      <c r="K105" s="144">
        <v>129</v>
      </c>
      <c r="L105" s="144">
        <v>11</v>
      </c>
      <c r="M105" s="144">
        <v>21</v>
      </c>
      <c r="N105" s="81" t="s">
        <v>760</v>
      </c>
      <c r="O105" s="88">
        <v>99</v>
      </c>
      <c r="P105" s="133">
        <v>1599</v>
      </c>
      <c r="R105" s="162"/>
      <c r="S105" s="157"/>
      <c r="T105" s="95">
        <f ca="1">ROUND(Tabla6[[#This Row],[PVP]]/(1-Tabla6[[#This Row],[Descuento]]),0)</f>
        <v>2805</v>
      </c>
      <c r="U105" s="88">
        <f t="shared" ca="1" si="8"/>
        <v>0.43</v>
      </c>
      <c r="V105" s="95">
        <v>1200</v>
      </c>
      <c r="W105" s="157"/>
      <c r="X105" s="157"/>
      <c r="Y105" s="157"/>
      <c r="Z105" s="2">
        <v>1</v>
      </c>
      <c r="AA105" s="2">
        <v>0</v>
      </c>
      <c r="AB105" s="2" t="str">
        <f t="shared" si="9"/>
        <v>Cama 2 plz online en promocion</v>
      </c>
      <c r="AC105" s="2" t="str">
        <f>VLOOKUP(IF(K105="",J105,K105),'Base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05" s="94" t="str">
        <f>IFERROR(VLOOKUP(K105,'Base de datos'!F:I,4,0),VLOOKUP(Tabla6[[#This Row],[Cat 2]],'Base de datos'!F:I,4,0))</f>
        <v>Dormitorio, cama, tarima, cabecera, velador, cama online, cama barata, dormitorio en promocion, juego de dormitorio online, casa, hogar, decoracion, juego de dormitorio vintage, muebles vintage</v>
      </c>
      <c r="AF105" s="142" t="str">
        <f t="shared" ca="1" si="7"/>
        <v>insert into detalle VALUES (NULL,"Mody127",104,"Cama 2 plz ","Cama 2 plz","Vintage","Moody Cama 2 plz Liv Vintage","","Moody",113,128,129,11,21,"Liv",99,1599,0,"","",2805,0.43,1200,"",0,"",1,0,"Cama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06" spans="1:32" x14ac:dyDescent="0.2">
      <c r="A106" s="1" t="s">
        <v>729</v>
      </c>
      <c r="B106" s="2">
        <v>105</v>
      </c>
      <c r="C106" s="81" t="s">
        <v>755</v>
      </c>
      <c r="D106" s="2" t="s">
        <v>753</v>
      </c>
      <c r="E106" s="6" t="s">
        <v>421</v>
      </c>
      <c r="F106" s="94" t="str">
        <f>CONCATENATE(Tabla6[[#This Row],[Nombre de marca]],IF(Tabla6[[#This Row],[Nombre de marca]]="",""," "),D106,IF(N106="",""," "),N106,IF(Tabla6[[#This Row],[Nombre combo]]="",""," "),E106,IF(Tabla6[[#This Row],[caracteristica principal]]="",""," "),G106)</f>
        <v>Moody Cama 2 plz Danny Vintage</v>
      </c>
      <c r="G106" s="117"/>
      <c r="H106" s="80" t="s">
        <v>435</v>
      </c>
      <c r="I106" s="144">
        <v>113</v>
      </c>
      <c r="J106" s="144">
        <v>128</v>
      </c>
      <c r="K106" s="144">
        <v>129</v>
      </c>
      <c r="L106" s="144">
        <v>11</v>
      </c>
      <c r="M106" s="144">
        <v>21</v>
      </c>
      <c r="N106" s="81" t="s">
        <v>761</v>
      </c>
      <c r="O106" s="88">
        <v>99</v>
      </c>
      <c r="P106" s="133">
        <v>1799</v>
      </c>
      <c r="Q106" s="130"/>
      <c r="R106" s="95"/>
      <c r="S106" s="88"/>
      <c r="T106" s="95">
        <f ca="1">ROUND(Tabla6[[#This Row],[PVP]]/(1-Tabla6[[#This Row],[Descuento]]),0)</f>
        <v>3460</v>
      </c>
      <c r="U106" s="88">
        <f t="shared" ca="1" si="8"/>
        <v>0.48</v>
      </c>
      <c r="V106" s="95">
        <v>1400</v>
      </c>
      <c r="W106" s="88"/>
      <c r="X106" s="88"/>
      <c r="Y106" s="88"/>
      <c r="Z106" s="2">
        <v>1</v>
      </c>
      <c r="AA106" s="2">
        <v>0</v>
      </c>
      <c r="AB106" s="2" t="str">
        <f t="shared" si="9"/>
        <v>Cama 2 plz online en promocion</v>
      </c>
      <c r="AC106" s="2" t="str">
        <f>VLOOKUP(IF(K106="",J106,K106),'Base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06" s="94" t="str">
        <f>IFERROR(VLOOKUP(K106,'Base de datos'!F:I,4,0),VLOOKUP(Tabla6[[#This Row],[Cat 2]],'Base de datos'!F:I,4,0))</f>
        <v>Dormitorio, cama, tarima, cabecera, velador, cama online, cama barata, dormitorio en promocion, juego de dormitorio online, casa, hogar, decoracion, juego de dormitorio vintage, muebles vintage</v>
      </c>
      <c r="AF106" s="142" t="str">
        <f t="shared" ca="1" si="7"/>
        <v>insert into detalle VALUES (NULL,"Mody128",105,"Cama 2 plz ","Cama 2 plz","Vintage","Moody Cama 2 plz Danny Vintage","","Moody",113,128,129,11,21,"Danny",99,1799,0,"","",3460,0.48,1400,"",0,"",1,0,"Cama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07" spans="1:32" x14ac:dyDescent="0.2">
      <c r="A107" s="1" t="s">
        <v>730</v>
      </c>
      <c r="B107" s="2">
        <v>106</v>
      </c>
      <c r="C107" s="81" t="s">
        <v>755</v>
      </c>
      <c r="D107" s="2" t="s">
        <v>753</v>
      </c>
      <c r="E107" s="6" t="s">
        <v>421</v>
      </c>
      <c r="F107" s="94" t="str">
        <f>CONCATENATE(Tabla6[[#This Row],[Nombre de marca]],IF(Tabla6[[#This Row],[Nombre de marca]]="",""," "),D107,IF(N107="",""," "),N107,IF(Tabla6[[#This Row],[Nombre combo]]="",""," "),E107,IF(Tabla6[[#This Row],[caracteristica principal]]="",""," "),G107)</f>
        <v>Moody Cama 2 plz Einar Vintage</v>
      </c>
      <c r="G107" s="117"/>
      <c r="H107" s="80" t="s">
        <v>435</v>
      </c>
      <c r="I107" s="144">
        <v>113</v>
      </c>
      <c r="J107" s="144">
        <v>128</v>
      </c>
      <c r="K107" s="144">
        <v>129</v>
      </c>
      <c r="L107" s="144">
        <v>11</v>
      </c>
      <c r="M107" s="144">
        <v>21</v>
      </c>
      <c r="N107" s="81" t="s">
        <v>762</v>
      </c>
      <c r="O107" s="88">
        <v>99</v>
      </c>
      <c r="P107" s="133">
        <v>699</v>
      </c>
      <c r="Q107" s="130"/>
      <c r="R107" s="88"/>
      <c r="S107" s="88"/>
      <c r="T107" s="95">
        <f ca="1">ROUND(Tabla6[[#This Row],[PVP]]/(1-Tabla6[[#This Row],[Descuento]]),0)</f>
        <v>1059</v>
      </c>
      <c r="U107" s="88">
        <f t="shared" ca="1" si="8"/>
        <v>0.34</v>
      </c>
      <c r="V107" s="95">
        <v>400</v>
      </c>
      <c r="W107" s="88"/>
      <c r="X107" s="88"/>
      <c r="Y107" s="88"/>
      <c r="Z107" s="2">
        <v>1</v>
      </c>
      <c r="AA107" s="2">
        <v>0</v>
      </c>
      <c r="AB107" s="2" t="str">
        <f t="shared" si="9"/>
        <v>Cama 2 plz online en promocion</v>
      </c>
      <c r="AC107" s="2" t="str">
        <f>VLOOKUP(IF(K107="",J107,K107),'Base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07" s="94" t="str">
        <f>IFERROR(VLOOKUP(K107,'Base de datos'!F:I,4,0),VLOOKUP(Tabla6[[#This Row],[Cat 2]],'Base de datos'!F:I,4,0))</f>
        <v>Dormitorio, cama, tarima, cabecera, velador, cama online, cama barata, dormitorio en promocion, juego de dormitorio online, casa, hogar, decoracion, juego de dormitorio vintage, muebles vintage</v>
      </c>
      <c r="AF107" s="142" t="str">
        <f t="shared" ca="1" si="7"/>
        <v>insert into detalle VALUES (NULL,"Mody129",106,"Cama 2 plz ","Cama 2 plz","Vintage","Moody Cama 2 plz Einar Vintage","","Moody",113,128,129,11,21,"Einar",99,699,0,"","",1059,0.34,400,"",0,"",1,0,"Cama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08" spans="1:32" x14ac:dyDescent="0.2">
      <c r="A108" s="1" t="s">
        <v>731</v>
      </c>
      <c r="B108" s="2">
        <v>107</v>
      </c>
      <c r="C108" s="81" t="s">
        <v>755</v>
      </c>
      <c r="D108" s="2" t="s">
        <v>753</v>
      </c>
      <c r="E108" s="6" t="s">
        <v>421</v>
      </c>
      <c r="F108" s="94" t="str">
        <f>CONCATENATE(Tabla6[[#This Row],[Nombre de marca]],IF(Tabla6[[#This Row],[Nombre de marca]]="",""," "),D108,IF(N108="",""," "),N108,IF(Tabla6[[#This Row],[Nombre combo]]="",""," "),E108,IF(Tabla6[[#This Row],[caracteristica principal]]="",""," "),G108)</f>
        <v>Moody Cama 2 plz Eskol Vintage</v>
      </c>
      <c r="G108" s="117"/>
      <c r="H108" s="80" t="s">
        <v>435</v>
      </c>
      <c r="I108" s="144">
        <v>113</v>
      </c>
      <c r="J108" s="144">
        <v>128</v>
      </c>
      <c r="K108" s="144">
        <v>129</v>
      </c>
      <c r="L108" s="144">
        <v>11</v>
      </c>
      <c r="M108" s="144">
        <v>21</v>
      </c>
      <c r="N108" s="81" t="s">
        <v>763</v>
      </c>
      <c r="O108" s="88">
        <v>99</v>
      </c>
      <c r="P108" s="133">
        <v>849</v>
      </c>
      <c r="Q108" s="130"/>
      <c r="R108" s="88"/>
      <c r="S108" s="88"/>
      <c r="T108" s="95">
        <f ca="1">ROUND(Tabla6[[#This Row],[PVP]]/(1-Tabla6[[#This Row],[Descuento]]),0)</f>
        <v>1464</v>
      </c>
      <c r="U108" s="88">
        <f t="shared" ca="1" si="8"/>
        <v>0.42</v>
      </c>
      <c r="V108" s="95">
        <v>600</v>
      </c>
      <c r="W108" s="88"/>
      <c r="X108" s="88"/>
      <c r="Y108" s="88"/>
      <c r="Z108" s="2">
        <v>1</v>
      </c>
      <c r="AA108" s="2">
        <v>0</v>
      </c>
      <c r="AB108" s="2" t="str">
        <f t="shared" si="9"/>
        <v>Cama 2 plz online en promocion</v>
      </c>
      <c r="AC108" s="2" t="str">
        <f>VLOOKUP(IF(K108="",J108,K108),'Base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08" s="94" t="str">
        <f>IFERROR(VLOOKUP(K108,'Base de datos'!F:I,4,0),VLOOKUP(Tabla6[[#This Row],[Cat 2]],'Base de datos'!F:I,4,0))</f>
        <v>Dormitorio, cama, tarima, cabecera, velador, cama online, cama barata, dormitorio en promocion, juego de dormitorio online, casa, hogar, decoracion, juego de dormitorio vintage, muebles vintage</v>
      </c>
      <c r="AF108" s="142" t="str">
        <f t="shared" ca="1" si="7"/>
        <v>insert into detalle VALUES (NULL,"Mody130",107,"Cama 2 plz ","Cama 2 plz","Vintage","Moody Cama 2 plz Eskol Vintage","","Moody",113,128,129,11,21,"Eskol",99,849,0,"","",1464,0.42,600,"",0,"",1,0,"Cama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09" spans="1:32" x14ac:dyDescent="0.2">
      <c r="A109" s="1" t="s">
        <v>732</v>
      </c>
      <c r="B109" s="2">
        <v>108</v>
      </c>
      <c r="C109" s="157" t="s">
        <v>755</v>
      </c>
      <c r="D109" s="2" t="s">
        <v>753</v>
      </c>
      <c r="E109" s="6" t="s">
        <v>421</v>
      </c>
      <c r="F109" s="94" t="str">
        <f>CONCATENATE(Tabla6[[#This Row],[Nombre de marca]],IF(Tabla6[[#This Row],[Nombre de marca]]="",""," "),D109,IF(N109="",""," "),N109,IF(Tabla6[[#This Row],[Nombre combo]]="",""," "),E109,IF(Tabla6[[#This Row],[caracteristica principal]]="",""," "),G109)</f>
        <v>Moody Cama 2 plz Oleg Vintage</v>
      </c>
      <c r="G109" s="169"/>
      <c r="H109" s="80" t="s">
        <v>435</v>
      </c>
      <c r="I109" s="144">
        <v>113</v>
      </c>
      <c r="J109" s="144">
        <v>128</v>
      </c>
      <c r="K109" s="144">
        <v>129</v>
      </c>
      <c r="L109" s="144">
        <v>11</v>
      </c>
      <c r="M109" s="144">
        <v>21</v>
      </c>
      <c r="N109" s="157" t="s">
        <v>764</v>
      </c>
      <c r="O109" s="88">
        <v>99</v>
      </c>
      <c r="P109" s="133">
        <v>949</v>
      </c>
      <c r="Q109" s="130"/>
      <c r="R109" s="88"/>
      <c r="S109" s="88"/>
      <c r="T109" s="95">
        <f ca="1">ROUND(Tabla6[[#This Row],[PVP]]/(1-Tabla6[[#This Row],[Descuento]]),0)</f>
        <v>1375</v>
      </c>
      <c r="U109" s="88">
        <f t="shared" ca="1" si="8"/>
        <v>0.31</v>
      </c>
      <c r="V109" s="95">
        <v>700</v>
      </c>
      <c r="W109" s="88"/>
      <c r="X109" s="88"/>
      <c r="Y109" s="88"/>
      <c r="Z109" s="2">
        <v>1</v>
      </c>
      <c r="AA109" s="2">
        <v>0</v>
      </c>
      <c r="AB109" s="2" t="str">
        <f t="shared" si="9"/>
        <v>Cama 2 plz online en promocion</v>
      </c>
      <c r="AC109" s="2" t="str">
        <f>VLOOKUP(IF(K109="",J109,K109),'Base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09" s="94" t="str">
        <f>IFERROR(VLOOKUP(K109,'Base de datos'!F:I,4,0),VLOOKUP(Tabla6[[#This Row],[Cat 2]],'Base de datos'!F:I,4,0))</f>
        <v>Dormitorio, cama, tarima, cabecera, velador, cama online, cama barata, dormitorio en promocion, juego de dormitorio online, casa, hogar, decoracion, juego de dormitorio vintage, muebles vintage</v>
      </c>
      <c r="AF109" s="142" t="str">
        <f t="shared" ca="1" si="7"/>
        <v>insert into detalle VALUES (NULL,"Mody131",108,"Cama 2 plz ","Cama 2 plz","Vintage","Moody Cama 2 plz Oleg Vintage","","Moody",113,128,129,11,21,"Oleg",99,949,0,"","",1375,0.31,700,"",0,"",1,0,"Cama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10" spans="1:32" x14ac:dyDescent="0.2">
      <c r="A110" s="1" t="s">
        <v>733</v>
      </c>
      <c r="B110" s="2">
        <v>109</v>
      </c>
      <c r="C110" s="157" t="s">
        <v>755</v>
      </c>
      <c r="D110" s="2" t="s">
        <v>753</v>
      </c>
      <c r="E110" s="6" t="s">
        <v>421</v>
      </c>
      <c r="F110" s="94" t="str">
        <f>CONCATENATE(Tabla6[[#This Row],[Nombre de marca]],IF(Tabla6[[#This Row],[Nombre de marca]]="",""," "),D110,IF(N110="",""," "),N110,IF(Tabla6[[#This Row],[Nombre combo]]="",""," "),E110,IF(Tabla6[[#This Row],[caracteristica principal]]="",""," "),G110)</f>
        <v>Moody Cama 2 plz Olaf Vintage</v>
      </c>
      <c r="G110" s="169"/>
      <c r="H110" s="80" t="s">
        <v>435</v>
      </c>
      <c r="I110" s="144">
        <v>113</v>
      </c>
      <c r="J110" s="144">
        <v>128</v>
      </c>
      <c r="K110" s="144">
        <v>129</v>
      </c>
      <c r="L110" s="144">
        <v>11</v>
      </c>
      <c r="M110" s="144">
        <v>21</v>
      </c>
      <c r="N110" s="157" t="s">
        <v>765</v>
      </c>
      <c r="O110" s="88">
        <v>99</v>
      </c>
      <c r="P110" s="133">
        <v>1549</v>
      </c>
      <c r="Q110" s="130"/>
      <c r="R110" s="88"/>
      <c r="S110" s="88"/>
      <c r="T110" s="95">
        <f ca="1">ROUND(Tabla6[[#This Row],[PVP]]/(1-Tabla6[[#This Row],[Descuento]]),0)</f>
        <v>2539</v>
      </c>
      <c r="U110" s="88">
        <f t="shared" ca="1" si="8"/>
        <v>0.39</v>
      </c>
      <c r="V110" s="95">
        <v>1200</v>
      </c>
      <c r="W110" s="88"/>
      <c r="X110" s="88"/>
      <c r="Y110" s="88"/>
      <c r="Z110" s="2">
        <v>1</v>
      </c>
      <c r="AA110" s="2">
        <v>0</v>
      </c>
      <c r="AB110" s="2" t="str">
        <f t="shared" si="9"/>
        <v>Cama 2 plz online en promocion</v>
      </c>
      <c r="AC110" s="2" t="str">
        <f>VLOOKUP(IF(K110="",J110,K110),'Base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10" s="94" t="str">
        <f>IFERROR(VLOOKUP(K110,'Base de datos'!F:I,4,0),VLOOKUP(Tabla6[[#This Row],[Cat 2]],'Base de datos'!F:I,4,0))</f>
        <v>Dormitorio, cama, tarima, cabecera, velador, cama online, cama barata, dormitorio en promocion, juego de dormitorio online, casa, hogar, decoracion, juego de dormitorio vintage, muebles vintage</v>
      </c>
      <c r="AF110" s="142" t="str">
        <f t="shared" ca="1" si="7"/>
        <v>insert into detalle VALUES (NULL,"Mody132",109,"Cama 2 plz ","Cama 2 plz","Vintage","Moody Cama 2 plz Olaf Vintage","","Moody",113,128,129,11,21,"Olaf",99,1549,0,"","",2539,0.39,1200,"",0,"",1,0,"Cama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11" spans="1:32" x14ac:dyDescent="0.2">
      <c r="A111" s="1" t="s">
        <v>734</v>
      </c>
      <c r="B111" s="2">
        <v>110</v>
      </c>
      <c r="C111" s="157" t="s">
        <v>755</v>
      </c>
      <c r="D111" s="2" t="s">
        <v>753</v>
      </c>
      <c r="E111" s="6" t="s">
        <v>421</v>
      </c>
      <c r="F111" s="94" t="str">
        <f>CONCATENATE(Tabla6[[#This Row],[Nombre de marca]],IF(Tabla6[[#This Row],[Nombre de marca]]="",""," "),D111,IF(N111="",""," "),N111,IF(Tabla6[[#This Row],[Nombre combo]]="",""," "),E111,IF(Tabla6[[#This Row],[caracteristica principal]]="",""," "),G111)</f>
        <v>Moody Cama 2 plz Bifrost Vintage</v>
      </c>
      <c r="G111" s="169"/>
      <c r="H111" s="80" t="s">
        <v>435</v>
      </c>
      <c r="I111" s="144">
        <v>113</v>
      </c>
      <c r="J111" s="144">
        <v>128</v>
      </c>
      <c r="K111" s="144">
        <v>129</v>
      </c>
      <c r="L111" s="144">
        <v>11</v>
      </c>
      <c r="M111" s="144">
        <v>21</v>
      </c>
      <c r="N111" s="157" t="s">
        <v>766</v>
      </c>
      <c r="O111" s="88">
        <v>99</v>
      </c>
      <c r="P111" s="133">
        <v>599</v>
      </c>
      <c r="Q111" s="130"/>
      <c r="R111" s="88"/>
      <c r="S111" s="88"/>
      <c r="T111" s="95">
        <f ca="1">ROUND(Tabla6[[#This Row],[PVP]]/(1-Tabla6[[#This Row],[Descuento]]),0)</f>
        <v>1015</v>
      </c>
      <c r="U111" s="88">
        <f t="shared" ca="1" si="8"/>
        <v>0.41</v>
      </c>
      <c r="V111" s="95">
        <v>400</v>
      </c>
      <c r="W111" s="88"/>
      <c r="X111" s="88"/>
      <c r="Y111" s="88"/>
      <c r="Z111" s="2">
        <v>1</v>
      </c>
      <c r="AA111" s="2">
        <v>0</v>
      </c>
      <c r="AB111" s="2" t="str">
        <f t="shared" si="9"/>
        <v>Cama 2 plz online en promocion</v>
      </c>
      <c r="AC111" s="2" t="str">
        <f>VLOOKUP(IF(K111="",J111,K111),'Base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11" s="94" t="str">
        <f>IFERROR(VLOOKUP(K111,'Base de datos'!F:I,4,0),VLOOKUP(Tabla6[[#This Row],[Cat 2]],'Base de datos'!F:I,4,0))</f>
        <v>Dormitorio, cama, tarima, cabecera, velador, cama online, cama barata, dormitorio en promocion, juego de dormitorio online, casa, hogar, decoracion, juego de dormitorio vintage, muebles vintage</v>
      </c>
      <c r="AF111" s="142" t="str">
        <f t="shared" ca="1" si="7"/>
        <v>insert into detalle VALUES (NULL,"Mody133",110,"Cama 2 plz ","Cama 2 plz","Vintage","Moody Cama 2 plz Bifrost Vintage","","Moody",113,128,129,11,21,"Bifrost",99,599,0,"","",1015,0.41,400,"",0,"",1,0,"Cama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12" spans="1:32" x14ac:dyDescent="0.2">
      <c r="A112" s="1" t="s">
        <v>735</v>
      </c>
      <c r="B112" s="2">
        <v>111</v>
      </c>
      <c r="C112" s="157" t="s">
        <v>771</v>
      </c>
      <c r="D112" s="2" t="s">
        <v>775</v>
      </c>
      <c r="E112" s="6" t="s">
        <v>421</v>
      </c>
      <c r="F112" s="94" t="str">
        <f>CONCATENATE(Tabla6[[#This Row],[Nombre de marca]],IF(Tabla6[[#This Row],[Nombre de marca]]="",""," "),D112,IF(N112="",""," "),N112,IF(Tabla6[[#This Row],[Nombre combo]]="",""," "),E112,IF(Tabla6[[#This Row],[caracteristica principal]]="",""," "),G112)</f>
        <v>Moody Velador alto Sansa Vintage</v>
      </c>
      <c r="G112" s="169"/>
      <c r="H112" s="80" t="s">
        <v>435</v>
      </c>
      <c r="I112" s="144">
        <v>113</v>
      </c>
      <c r="J112" s="144">
        <v>128</v>
      </c>
      <c r="K112" s="2">
        <v>132</v>
      </c>
      <c r="L112" s="144">
        <v>11</v>
      </c>
      <c r="M112" s="144">
        <v>21</v>
      </c>
      <c r="N112" s="157" t="s">
        <v>767</v>
      </c>
      <c r="O112" s="88">
        <v>99</v>
      </c>
      <c r="P112" s="133">
        <v>350</v>
      </c>
      <c r="Q112" s="130"/>
      <c r="R112" s="88"/>
      <c r="S112" s="88"/>
      <c r="T112" s="95">
        <f ca="1">ROUND(Tabla6[[#This Row],[PVP]]/(1-Tabla6[[#This Row],[Descuento]]),0)</f>
        <v>500</v>
      </c>
      <c r="U112" s="88">
        <f t="shared" ca="1" si="8"/>
        <v>0.3</v>
      </c>
      <c r="V112" s="95">
        <v>200</v>
      </c>
      <c r="W112" s="88"/>
      <c r="X112" s="88"/>
      <c r="Y112" s="88"/>
      <c r="Z112" s="2">
        <v>1</v>
      </c>
      <c r="AA112" s="2">
        <v>0</v>
      </c>
      <c r="AB112" s="2" t="str">
        <f t="shared" si="9"/>
        <v>Velador alto online en promocion</v>
      </c>
      <c r="AC112" s="2" t="str">
        <f>VLOOKUP(IF(K112="",J112,K112),'Base de datos'!F:H,3,0)</f>
        <v xml:space="preserve">Remodela tu dormitorio vintage con HOGARYSPACIOS que te trae estos veladores flotantes, minimalistas, de 2 cajones, de 1 cajóon y más, usando la mejor madera de cedro, roble, pino, importado y más. Nuestro proveedores de muebles de dormitorio se especializan en traer muebles online con diseños personalizados. Aprovecha estos veladores baratos y en promocion que te llevaremos a tu casa en menos de 48 horas y con envio gratis a todo lima metropolitana a tan solo un click. </v>
      </c>
      <c r="AD112" s="94" t="str">
        <f>IFERROR(VLOOKUP(K112,'Base de datos'!F:I,4,0),VLOOKUP(Tabla6[[#This Row],[Cat 2]],'Base de datos'!F:I,4,0))</f>
        <v>Veladores, cuarto, dormitorio, velador barato, velador en promocion, velador online, velador de 2 cajones, velador de 1 cajon, decoracion, hogar, casa, veladores vintage, muebles vintage</v>
      </c>
      <c r="AF112" s="142" t="str">
        <f t="shared" ca="1" si="7"/>
        <v>insert into detalle VALUES (NULL,"Mody134",111,"Velador ","Velador alto","Vintage","Moody Velador alto Sansa Vintage","","Moody",113,128,132,11,21,"Sansa",99,350,0,"","",500,0.3,200,"",0,"",1,0,"Velador alto online en promocion","Remodela tu dormitorio vintage con HOGARYSPACIOS que te trae estos veladores flotantes, minimalistas, de 2 cajones, de 1 cajóon y más, usando la mejor madera de cedro, roble, pino, importado y más. Nuestro proveedores de muebles de dormitorio se especializan en traer muebles online con diseños personalizados. Aprovecha estos veladores baratos y en promocion que te llevaremos a tu casa en menos de 48 horas y con envio gratis a todo lima metropolitana a tan solo un click. ","Veladores, cuarto, dormitorio, velador barato, velador en promocion, velador online, velador de 2 cajones, velador de 1 cajon, decoracion, hogar, casa, veladores vintage, muebles vintage");</v>
      </c>
    </row>
    <row r="113" spans="1:32" x14ac:dyDescent="0.2">
      <c r="A113" s="1" t="s">
        <v>736</v>
      </c>
      <c r="B113" s="2">
        <v>112</v>
      </c>
      <c r="C113" s="81" t="s">
        <v>771</v>
      </c>
      <c r="D113" s="2" t="s">
        <v>776</v>
      </c>
      <c r="E113" s="6" t="s">
        <v>421</v>
      </c>
      <c r="F113" s="94" t="str">
        <f>CONCATENATE(Tabla6[[#This Row],[Nombre de marca]],IF(Tabla6[[#This Row],[Nombre de marca]]="",""," "),D113,IF(N113="",""," "),N113,IF(Tabla6[[#This Row],[Nombre combo]]="",""," "),E113,IF(Tabla6[[#This Row],[caracteristica principal]]="",""," "),G113)</f>
        <v>Moody Velador 1 cajón Olga Vintage</v>
      </c>
      <c r="G113" s="117"/>
      <c r="H113" s="80" t="s">
        <v>435</v>
      </c>
      <c r="I113" s="144">
        <v>113</v>
      </c>
      <c r="J113" s="144">
        <v>128</v>
      </c>
      <c r="K113" s="144">
        <v>132</v>
      </c>
      <c r="L113" s="144">
        <v>11</v>
      </c>
      <c r="M113" s="144">
        <v>21</v>
      </c>
      <c r="N113" s="81" t="s">
        <v>768</v>
      </c>
      <c r="O113" s="88">
        <v>99</v>
      </c>
      <c r="P113" s="133">
        <v>449</v>
      </c>
      <c r="Q113" s="130"/>
      <c r="R113" s="88"/>
      <c r="S113" s="88"/>
      <c r="T113" s="95">
        <f ca="1">ROUND(Tabla6[[#This Row],[PVP]]/(1-Tabla6[[#This Row],[Descuento]]),0)</f>
        <v>774</v>
      </c>
      <c r="U113" s="88">
        <f t="shared" ca="1" si="8"/>
        <v>0.42</v>
      </c>
      <c r="V113" s="95">
        <v>200</v>
      </c>
      <c r="W113" s="88"/>
      <c r="X113" s="88"/>
      <c r="Y113" s="88"/>
      <c r="Z113" s="2">
        <v>1</v>
      </c>
      <c r="AA113" s="2">
        <v>0</v>
      </c>
      <c r="AB113" s="2" t="str">
        <f t="shared" si="9"/>
        <v>Velador 1 cajón online en promocion</v>
      </c>
      <c r="AC113" s="2" t="str">
        <f>VLOOKUP(IF(K113="",J113,K113),'Base de datos'!F:H,3,0)</f>
        <v xml:space="preserve">Remodela tu dormitorio vintage con HOGARYSPACIOS que te trae estos veladores flotantes, minimalistas, de 2 cajones, de 1 cajóon y más, usando la mejor madera de cedro, roble, pino, importado y más. Nuestro proveedores de muebles de dormitorio se especializan en traer muebles online con diseños personalizados. Aprovecha estos veladores baratos y en promocion que te llevaremos a tu casa en menos de 48 horas y con envio gratis a todo lima metropolitana a tan solo un click. </v>
      </c>
      <c r="AD113" s="94" t="str">
        <f>IFERROR(VLOOKUP(K113,'Base de datos'!F:I,4,0),VLOOKUP(Tabla6[[#This Row],[Cat 2]],'Base de datos'!F:I,4,0))</f>
        <v>Veladores, cuarto, dormitorio, velador barato, velador en promocion, velador online, velador de 2 cajones, velador de 1 cajon, decoracion, hogar, casa, veladores vintage, muebles vintage</v>
      </c>
      <c r="AF113" s="142" t="str">
        <f t="shared" ca="1" si="7"/>
        <v>insert into detalle VALUES (NULL,"Mody135",112,"Velador ","Velador 1 cajón","Vintage","Moody Velador 1 cajón Olga Vintage","","Moody",113,128,132,11,21,"Olga",99,449,0,"","",774,0.42,200,"",0,"",1,0,"Velador 1 cajón online en promocion","Remodela tu dormitorio vintage con HOGARYSPACIOS que te trae estos veladores flotantes, minimalistas, de 2 cajones, de 1 cajóon y más, usando la mejor madera de cedro, roble, pino, importado y más. Nuestro proveedores de muebles de dormitorio se especializan en traer muebles online con diseños personalizados. Aprovecha estos veladores baratos y en promocion que te llevaremos a tu casa en menos de 48 horas y con envio gratis a todo lima metropolitana a tan solo un click. ","Veladores, cuarto, dormitorio, velador barato, velador en promocion, velador online, velador de 2 cajones, velador de 1 cajon, decoracion, hogar, casa, veladores vintage, muebles vintage");</v>
      </c>
    </row>
    <row r="114" spans="1:32" x14ac:dyDescent="0.2">
      <c r="A114" s="1" t="s">
        <v>737</v>
      </c>
      <c r="B114" s="2">
        <v>113</v>
      </c>
      <c r="C114" s="81" t="s">
        <v>771</v>
      </c>
      <c r="D114" s="2" t="s">
        <v>776</v>
      </c>
      <c r="E114" s="6" t="s">
        <v>421</v>
      </c>
      <c r="F114" s="94" t="str">
        <f>CONCATENATE(Tabla6[[#This Row],[Nombre de marca]],IF(Tabla6[[#This Row],[Nombre de marca]]="",""," "),D114,IF(N114="",""," "),N114,IF(Tabla6[[#This Row],[Nombre combo]]="",""," "),E114,IF(Tabla6[[#This Row],[caracteristica principal]]="",""," "),G114)</f>
        <v>Moody Velador 1 cajón Freya Vintage</v>
      </c>
      <c r="G114" s="117"/>
      <c r="H114" s="80" t="s">
        <v>435</v>
      </c>
      <c r="I114" s="144">
        <v>113</v>
      </c>
      <c r="J114" s="144">
        <v>128</v>
      </c>
      <c r="K114" s="144">
        <v>132</v>
      </c>
      <c r="L114" s="144">
        <v>11</v>
      </c>
      <c r="M114" s="144">
        <v>21</v>
      </c>
      <c r="N114" s="81" t="s">
        <v>769</v>
      </c>
      <c r="O114" s="88">
        <v>99</v>
      </c>
      <c r="P114" s="133">
        <v>449</v>
      </c>
      <c r="Q114" s="130"/>
      <c r="R114" s="88"/>
      <c r="S114" s="88"/>
      <c r="T114" s="95">
        <f ca="1">ROUND(Tabla6[[#This Row],[PVP]]/(1-Tabla6[[#This Row],[Descuento]]),0)</f>
        <v>691</v>
      </c>
      <c r="U114" s="88">
        <f t="shared" ca="1" si="8"/>
        <v>0.35</v>
      </c>
      <c r="V114" s="95">
        <v>200</v>
      </c>
      <c r="W114" s="88"/>
      <c r="X114" s="88"/>
      <c r="Y114" s="88"/>
      <c r="Z114" s="2">
        <v>1</v>
      </c>
      <c r="AA114" s="2">
        <v>0</v>
      </c>
      <c r="AB114" s="2" t="str">
        <f t="shared" si="9"/>
        <v>Velador 1 cajón online en promocion</v>
      </c>
      <c r="AC114" s="2" t="str">
        <f>VLOOKUP(IF(K114="",J114,K114),'Base de datos'!F:H,3,0)</f>
        <v xml:space="preserve">Remodela tu dormitorio vintage con HOGARYSPACIOS que te trae estos veladores flotantes, minimalistas, de 2 cajones, de 1 cajóon y más, usando la mejor madera de cedro, roble, pino, importado y más. Nuestro proveedores de muebles de dormitorio se especializan en traer muebles online con diseños personalizados. Aprovecha estos veladores baratos y en promocion que te llevaremos a tu casa en menos de 48 horas y con envio gratis a todo lima metropolitana a tan solo un click. </v>
      </c>
      <c r="AD114" s="94" t="str">
        <f>IFERROR(VLOOKUP(K114,'Base de datos'!F:I,4,0),VLOOKUP(Tabla6[[#This Row],[Cat 2]],'Base de datos'!F:I,4,0))</f>
        <v>Veladores, cuarto, dormitorio, velador barato, velador en promocion, velador online, velador de 2 cajones, velador de 1 cajon, decoracion, hogar, casa, veladores vintage, muebles vintage</v>
      </c>
      <c r="AF114" s="142" t="str">
        <f t="shared" ca="1" si="7"/>
        <v>insert into detalle VALUES (NULL,"Mody136",113,"Velador ","Velador 1 cajón","Vintage","Moody Velador 1 cajón Freya Vintage","","Moody",113,128,132,11,21,"Freya",99,449,0,"","",691,0.35,200,"",0,"",1,0,"Velador 1 cajón online en promocion","Remodela tu dormitorio vintage con HOGARYSPACIOS que te trae estos veladores flotantes, minimalistas, de 2 cajones, de 1 cajóon y más, usando la mejor madera de cedro, roble, pino, importado y más. Nuestro proveedores de muebles de dormitorio se especializan en traer muebles online con diseños personalizados. Aprovecha estos veladores baratos y en promocion que te llevaremos a tu casa en menos de 48 horas y con envio gratis a todo lima metropolitana a tan solo un click. ","Veladores, cuarto, dormitorio, velador barato, velador en promocion, velador online, velador de 2 cajones, velador de 1 cajon, decoracion, hogar, casa, veladores vintage, muebles vintage");</v>
      </c>
    </row>
    <row r="115" spans="1:32" x14ac:dyDescent="0.2">
      <c r="A115" s="1" t="s">
        <v>738</v>
      </c>
      <c r="B115" s="2">
        <v>114</v>
      </c>
      <c r="C115" s="81" t="s">
        <v>772</v>
      </c>
      <c r="D115" s="2" t="s">
        <v>772</v>
      </c>
      <c r="E115" s="6" t="s">
        <v>421</v>
      </c>
      <c r="F115" s="94" t="str">
        <f>CONCATENATE(Tabla6[[#This Row],[Nombre de marca]],IF(Tabla6[[#This Row],[Nombre de marca]]="",""," "),D115,IF(N115="",""," "),N115,IF(Tabla6[[#This Row],[Nombre combo]]="",""," "),E115,IF(Tabla6[[#This Row],[caracteristica principal]]="",""," "),G115)</f>
        <v>Moody Velador 3 cajones Lena Vintage</v>
      </c>
      <c r="G115" s="117"/>
      <c r="H115" s="80" t="s">
        <v>435</v>
      </c>
      <c r="I115" s="144">
        <v>113</v>
      </c>
      <c r="J115" s="144">
        <v>128</v>
      </c>
      <c r="K115" s="144">
        <v>132</v>
      </c>
      <c r="L115" s="144">
        <v>11</v>
      </c>
      <c r="M115" s="144">
        <v>21</v>
      </c>
      <c r="N115" s="81" t="s">
        <v>770</v>
      </c>
      <c r="O115" s="88">
        <v>99</v>
      </c>
      <c r="P115" s="133">
        <v>449</v>
      </c>
      <c r="Q115" s="130"/>
      <c r="R115" s="95"/>
      <c r="S115" s="88"/>
      <c r="T115" s="95">
        <f ca="1">ROUND(Tabla6[[#This Row],[PVP]]/(1-Tabla6[[#This Row],[Descuento]]),0)</f>
        <v>863</v>
      </c>
      <c r="U115" s="88">
        <f t="shared" ca="1" si="8"/>
        <v>0.48</v>
      </c>
      <c r="V115" s="95">
        <v>300</v>
      </c>
      <c r="W115" s="88"/>
      <c r="X115" s="88"/>
      <c r="Y115" s="88"/>
      <c r="Z115" s="2">
        <v>1</v>
      </c>
      <c r="AA115" s="2">
        <v>0</v>
      </c>
      <c r="AB115" s="2" t="str">
        <f t="shared" si="9"/>
        <v>Velador 3 cajones online en promocion</v>
      </c>
      <c r="AC115" s="2" t="str">
        <f>VLOOKUP(IF(K115="",J115,K115),'Base de datos'!F:H,3,0)</f>
        <v xml:space="preserve">Remodela tu dormitorio vintage con HOGARYSPACIOS que te trae estos veladores flotantes, minimalistas, de 2 cajones, de 1 cajóon y más, usando la mejor madera de cedro, roble, pino, importado y más. Nuestro proveedores de muebles de dormitorio se especializan en traer muebles online con diseños personalizados. Aprovecha estos veladores baratos y en promocion que te llevaremos a tu casa en menos de 48 horas y con envio gratis a todo lima metropolitana a tan solo un click. </v>
      </c>
      <c r="AD115" s="94" t="str">
        <f>IFERROR(VLOOKUP(K115,'Base de datos'!F:I,4,0),VLOOKUP(Tabla6[[#This Row],[Cat 2]],'Base de datos'!F:I,4,0))</f>
        <v>Veladores, cuarto, dormitorio, velador barato, velador en promocion, velador online, velador de 2 cajones, velador de 1 cajon, decoracion, hogar, casa, veladores vintage, muebles vintage</v>
      </c>
      <c r="AF115" s="142" t="str">
        <f t="shared" ca="1" si="7"/>
        <v>insert into detalle VALUES (NULL,"Mody137",114,"Velador 3 cajones","Velador 3 cajones","Vintage","Moody Velador 3 cajones Lena Vintage","","Moody",113,128,132,11,21,"Lena",99,449,0,"","",863,0.48,300,"",0,"",1,0,"Velador 3 cajones online en promocion","Remodela tu dormitorio vintage con HOGARYSPACIOS que te trae estos veladores flotantes, minimalistas, de 2 cajones, de 1 cajóon y más, usando la mejor madera de cedro, roble, pino, importado y más. Nuestro proveedores de muebles de dormitorio se especializan en traer muebles online con diseños personalizados. Aprovecha estos veladores baratos y en promocion que te llevaremos a tu casa en menos de 48 horas y con envio gratis a todo lima metropolitana a tan solo un click. ","Veladores, cuarto, dormitorio, velador barato, velador en promocion, velador online, velador de 2 cajones, velador de 1 cajon, decoracion, hogar, casa, veladores vintage, muebles vintage");</v>
      </c>
    </row>
    <row r="116" spans="1:32" x14ac:dyDescent="0.2">
      <c r="A116" s="1" t="s">
        <v>778</v>
      </c>
      <c r="B116" s="2">
        <v>115</v>
      </c>
      <c r="C116" s="170" t="s">
        <v>773</v>
      </c>
      <c r="D116" s="2" t="s">
        <v>777</v>
      </c>
      <c r="E116" s="6" t="s">
        <v>421</v>
      </c>
      <c r="F116" s="94" t="str">
        <f>CONCATENATE(Tabla6[[#This Row],[Nombre de marca]],IF(Tabla6[[#This Row],[Nombre de marca]]="",""," "),D116,IF(N116="",""," "),N116,IF(Tabla6[[#This Row],[Nombre combo]]="",""," "),E116,IF(Tabla6[[#This Row],[caracteristica principal]]="",""," "),G116)</f>
        <v>Moody Velador 5 cajones Aren Vintage</v>
      </c>
      <c r="G116" s="171"/>
      <c r="H116" s="80" t="s">
        <v>435</v>
      </c>
      <c r="I116" s="144">
        <v>113</v>
      </c>
      <c r="J116" s="144">
        <v>128</v>
      </c>
      <c r="K116" s="144">
        <v>132</v>
      </c>
      <c r="L116" s="144">
        <v>11</v>
      </c>
      <c r="M116" s="144">
        <v>21</v>
      </c>
      <c r="N116" s="170" t="s">
        <v>822</v>
      </c>
      <c r="O116" s="88">
        <v>99</v>
      </c>
      <c r="P116" s="135">
        <v>599</v>
      </c>
      <c r="Q116" s="132"/>
      <c r="R116" s="172"/>
      <c r="S116" s="170"/>
      <c r="T116" s="172">
        <f ca="1">ROUND(Tabla6[[#This Row],[PVP]]/(1-Tabla6[[#This Row],[Descuento]]),0)</f>
        <v>832</v>
      </c>
      <c r="U116" s="172">
        <f t="shared" ref="U116:U163" ca="1" si="10">ROUND(RANDBETWEEN(20,30)/100,2)</f>
        <v>0.28000000000000003</v>
      </c>
      <c r="V116" s="95">
        <v>300</v>
      </c>
      <c r="W116" s="170"/>
      <c r="X116" s="170"/>
      <c r="Y116" s="170"/>
      <c r="Z116" s="2">
        <v>1</v>
      </c>
      <c r="AA116" s="2">
        <v>0</v>
      </c>
      <c r="AB116" s="2" t="str">
        <f t="shared" si="9"/>
        <v>Velador 5 cajones online en promocion</v>
      </c>
      <c r="AC116" s="2" t="str">
        <f>VLOOKUP(IF(K116="",J116,K116),'Base de datos'!F:H,3,0)</f>
        <v xml:space="preserve">Remodela tu dormitorio vintage con HOGARYSPACIOS que te trae estos veladores flotantes, minimalistas, de 2 cajones, de 1 cajóon y más, usando la mejor madera de cedro, roble, pino, importado y más. Nuestro proveedores de muebles de dormitorio se especializan en traer muebles online con diseños personalizados. Aprovecha estos veladores baratos y en promocion que te llevaremos a tu casa en menos de 48 horas y con envio gratis a todo lima metropolitana a tan solo un click. </v>
      </c>
      <c r="AD116" s="94" t="str">
        <f>IFERROR(VLOOKUP(K116,'Base de datos'!F:I,4,0),VLOOKUP(Tabla6[[#This Row],[Cat 2]],'Base de datos'!F:I,4,0))</f>
        <v>Veladores, cuarto, dormitorio, velador barato, velador en promocion, velador online, velador de 2 cajones, velador de 1 cajon, decoracion, hogar, casa, veladores vintage, muebles vintage</v>
      </c>
      <c r="AF116" s="142" t="str">
        <f t="shared" ca="1" si="7"/>
        <v>insert into detalle VALUES (NULL,"Mody138",115,"Velador multiple","Velador 5 cajones","Vintage","Moody Velador 5 cajones Aren Vintage","","Moody",113,128,132,11,21,"Aren",99,599,0,"","",832,0.28,300,"",0,"",1,0,"Velador 5 cajones online en promocion","Remodela tu dormitorio vintage con HOGARYSPACIOS que te trae estos veladores flotantes, minimalistas, de 2 cajones, de 1 cajóon y más, usando la mejor madera de cedro, roble, pino, importado y más. Nuestro proveedores de muebles de dormitorio se especializan en traer muebles online con diseños personalizados. Aprovecha estos veladores baratos y en promocion que te llevaremos a tu casa en menos de 48 horas y con envio gratis a todo lima metropolitana a tan solo un click. ","Veladores, cuarto, dormitorio, velador barato, velador en promocion, velador online, velador de 2 cajones, velador de 1 cajon, decoracion, hogar, casa, veladores vintage, muebles vintage");</v>
      </c>
    </row>
    <row r="117" spans="1:32" x14ac:dyDescent="0.2">
      <c r="A117" s="1" t="s">
        <v>779</v>
      </c>
      <c r="B117" s="2">
        <v>116</v>
      </c>
      <c r="C117" s="170" t="s">
        <v>774</v>
      </c>
      <c r="D117" s="2" t="s">
        <v>772</v>
      </c>
      <c r="E117" s="6" t="s">
        <v>421</v>
      </c>
      <c r="F117" s="94" t="str">
        <f>CONCATENATE(Tabla6[[#This Row],[Nombre de marca]],IF(Tabla6[[#This Row],[Nombre de marca]]="",""," "),D117,IF(N117="",""," "),N117,IF(Tabla6[[#This Row],[Nombre combo]]="",""," "),E117,IF(Tabla6[[#This Row],[caracteristica principal]]="",""," "),G117)</f>
        <v>Moody Velador 3 cajones Gerd Vintage</v>
      </c>
      <c r="G117" s="171"/>
      <c r="H117" s="80" t="s">
        <v>435</v>
      </c>
      <c r="I117" s="144">
        <v>113</v>
      </c>
      <c r="J117" s="144">
        <v>128</v>
      </c>
      <c r="K117" s="144">
        <v>132</v>
      </c>
      <c r="L117" s="144">
        <v>11</v>
      </c>
      <c r="M117" s="144">
        <v>21</v>
      </c>
      <c r="N117" s="170" t="s">
        <v>823</v>
      </c>
      <c r="O117" s="88">
        <v>99</v>
      </c>
      <c r="P117" s="135">
        <v>699</v>
      </c>
      <c r="Q117" s="132"/>
      <c r="R117" s="172"/>
      <c r="S117" s="170"/>
      <c r="T117" s="172">
        <f ca="1">ROUND(Tabla6[[#This Row],[PVP]]/(1-Tabla6[[#This Row],[Descuento]]),0)</f>
        <v>971</v>
      </c>
      <c r="U117" s="172">
        <f t="shared" ca="1" si="10"/>
        <v>0.28000000000000003</v>
      </c>
      <c r="V117" s="95">
        <v>400</v>
      </c>
      <c r="W117" s="170"/>
      <c r="X117" s="170"/>
      <c r="Y117" s="170"/>
      <c r="Z117" s="2">
        <v>1</v>
      </c>
      <c r="AA117" s="2">
        <v>0</v>
      </c>
      <c r="AB117" s="2" t="str">
        <f t="shared" si="9"/>
        <v>Velador 3 cajones online en promocion</v>
      </c>
      <c r="AC117" s="2" t="str">
        <f>VLOOKUP(IF(K117="",J117,K117),'Base de datos'!F:H,3,0)</f>
        <v xml:space="preserve">Remodela tu dormitorio vintage con HOGARYSPACIOS que te trae estos veladores flotantes, minimalistas, de 2 cajones, de 1 cajóon y más, usando la mejor madera de cedro, roble, pino, importado y más. Nuestro proveedores de muebles de dormitorio se especializan en traer muebles online con diseños personalizados. Aprovecha estos veladores baratos y en promocion que te llevaremos a tu casa en menos de 48 horas y con envio gratis a todo lima metropolitana a tan solo un click. </v>
      </c>
      <c r="AD117" s="94" t="str">
        <f>IFERROR(VLOOKUP(K117,'Base de datos'!F:I,4,0),VLOOKUP(Tabla6[[#This Row],[Cat 2]],'Base de datos'!F:I,4,0))</f>
        <v>Veladores, cuarto, dormitorio, velador barato, velador en promocion, velador online, velador de 2 cajones, velador de 1 cajon, decoracion, hogar, casa, veladores vintage, muebles vintage</v>
      </c>
      <c r="AF117" s="142" t="str">
        <f t="shared" ca="1" si="7"/>
        <v>insert into detalle VALUES (NULL,"Mody139",116,"Velador triple","Velador 3 cajones","Vintage","Moody Velador 3 cajones Gerd Vintage","","Moody",113,128,132,11,21,"Gerd",99,699,0,"","",971,0.28,400,"",0,"",1,0,"Velador 3 cajones online en promocion","Remodela tu dormitorio vintage con HOGARYSPACIOS que te trae estos veladores flotantes, minimalistas, de 2 cajones, de 1 cajóon y más, usando la mejor madera de cedro, roble, pino, importado y más. Nuestro proveedores de muebles de dormitorio se especializan en traer muebles online con diseños personalizados. Aprovecha estos veladores baratos y en promocion que te llevaremos a tu casa en menos de 48 horas y con envio gratis a todo lima metropolitana a tan solo un click. ","Veladores, cuarto, dormitorio, velador barato, velador en promocion, velador online, velador de 2 cajones, velador de 1 cajon, decoracion, hogar, casa, veladores vintage, muebles vintage");</v>
      </c>
    </row>
    <row r="118" spans="1:32" x14ac:dyDescent="0.2">
      <c r="A118" s="1" t="s">
        <v>780</v>
      </c>
      <c r="B118" s="2">
        <v>117</v>
      </c>
      <c r="C118" s="170" t="s">
        <v>753</v>
      </c>
      <c r="D118" s="2" t="s">
        <v>753</v>
      </c>
      <c r="E118" s="6" t="s">
        <v>421</v>
      </c>
      <c r="F118" s="94" t="str">
        <f>CONCATENATE(Tabla6[[#This Row],[Nombre de marca]],IF(Tabla6[[#This Row],[Nombre de marca]]="",""," "),D118,IF(N118="",""," "),N118,IF(Tabla6[[#This Row],[Nombre combo]]="",""," "),E118,IF(Tabla6[[#This Row],[caracteristica principal]]="",""," "),G118)</f>
        <v>Moody Cama 2 plz Gisli Vintage</v>
      </c>
      <c r="G118" s="171"/>
      <c r="H118" s="80" t="s">
        <v>435</v>
      </c>
      <c r="I118" s="144">
        <v>113</v>
      </c>
      <c r="J118" s="144">
        <v>128</v>
      </c>
      <c r="K118" s="144">
        <v>129</v>
      </c>
      <c r="L118" s="144">
        <v>11</v>
      </c>
      <c r="M118" s="144">
        <v>21</v>
      </c>
      <c r="N118" s="170" t="s">
        <v>824</v>
      </c>
      <c r="O118" s="88">
        <v>99</v>
      </c>
      <c r="P118" s="135">
        <v>949</v>
      </c>
      <c r="Q118" s="132"/>
      <c r="R118" s="172"/>
      <c r="S118" s="170"/>
      <c r="T118" s="172">
        <f ca="1">ROUND(Tabla6[[#This Row],[PVP]]/(1-Tabla6[[#This Row],[Descuento]]),0)</f>
        <v>1337</v>
      </c>
      <c r="U118" s="172">
        <f t="shared" ca="1" si="10"/>
        <v>0.28999999999999998</v>
      </c>
      <c r="V118" s="172">
        <v>700</v>
      </c>
      <c r="W118" s="170"/>
      <c r="X118" s="170"/>
      <c r="Y118" s="170"/>
      <c r="Z118" s="2">
        <v>1</v>
      </c>
      <c r="AA118" s="2">
        <v>0</v>
      </c>
      <c r="AB118" s="2" t="str">
        <f t="shared" si="9"/>
        <v>Cama 2 plz online en promocion</v>
      </c>
      <c r="AC118" s="2" t="str">
        <f>VLOOKUP(IF(K118="",J118,K118),'Base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18" s="94" t="str">
        <f>IFERROR(VLOOKUP(K118,'Base de datos'!F:I,4,0),VLOOKUP(Tabla6[[#This Row],[Cat 2]],'Base de datos'!F:I,4,0))</f>
        <v>Dormitorio, cama, tarima, cabecera, velador, cama online, cama barata, dormitorio en promocion, juego de dormitorio online, casa, hogar, decoracion, juego de dormitorio vintage, muebles vintage</v>
      </c>
      <c r="AF118" s="142" t="str">
        <f t="shared" ca="1" si="7"/>
        <v>insert into detalle VALUES (NULL,"Mody140",117,"Cama 2 plz","Cama 2 plz","Vintage","Moody Cama 2 plz Gisli Vintage","","Moody",113,128,129,11,21,"Gisli",99,949,0,"","",1337,0.29,700,"",0,"",1,0,"Cama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19" spans="1:32" x14ac:dyDescent="0.2">
      <c r="A119" s="1" t="s">
        <v>781</v>
      </c>
      <c r="B119" s="2">
        <v>118</v>
      </c>
      <c r="C119" s="170" t="s">
        <v>753</v>
      </c>
      <c r="D119" s="2" t="s">
        <v>753</v>
      </c>
      <c r="E119" s="6" t="s">
        <v>421</v>
      </c>
      <c r="F119" s="94" t="str">
        <f>CONCATENATE(Tabla6[[#This Row],[Nombre de marca]],IF(Tabla6[[#This Row],[Nombre de marca]]="",""," "),D119,IF(N119="",""," "),N119,IF(Tabla6[[#This Row],[Nombre combo]]="",""," "),E119,IF(Tabla6[[#This Row],[caracteristica principal]]="",""," "),G119)</f>
        <v>Moody Cama 2 plz Helge Vintage</v>
      </c>
      <c r="G119" s="171"/>
      <c r="H119" s="80" t="s">
        <v>435</v>
      </c>
      <c r="I119" s="144">
        <v>113</v>
      </c>
      <c r="J119" s="144">
        <v>128</v>
      </c>
      <c r="K119" s="144">
        <v>129</v>
      </c>
      <c r="L119" s="144">
        <v>11</v>
      </c>
      <c r="M119" s="144">
        <v>21</v>
      </c>
      <c r="N119" s="170" t="s">
        <v>825</v>
      </c>
      <c r="O119" s="88">
        <v>99</v>
      </c>
      <c r="P119" s="135">
        <v>999</v>
      </c>
      <c r="Q119" s="132"/>
      <c r="R119" s="172"/>
      <c r="S119" s="170"/>
      <c r="T119" s="172">
        <f ca="1">ROUND(Tabla6[[#This Row],[PVP]]/(1-Tabla6[[#This Row],[Descuento]]),0)</f>
        <v>1388</v>
      </c>
      <c r="U119" s="172">
        <f t="shared" ca="1" si="10"/>
        <v>0.28000000000000003</v>
      </c>
      <c r="V119" s="172">
        <v>800</v>
      </c>
      <c r="W119" s="170"/>
      <c r="X119" s="170"/>
      <c r="Y119" s="170"/>
      <c r="Z119" s="2">
        <v>1</v>
      </c>
      <c r="AA119" s="2">
        <v>0</v>
      </c>
      <c r="AB119" s="2" t="str">
        <f t="shared" si="9"/>
        <v>Cama 2 plz online en promocion</v>
      </c>
      <c r="AC119" s="2" t="str">
        <f>VLOOKUP(IF(K119="",J119,K119),'Base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19" s="94" t="str">
        <f>IFERROR(VLOOKUP(K119,'Base de datos'!F:I,4,0),VLOOKUP(Tabla6[[#This Row],[Cat 2]],'Base de datos'!F:I,4,0))</f>
        <v>Dormitorio, cama, tarima, cabecera, velador, cama online, cama barata, dormitorio en promocion, juego de dormitorio online, casa, hogar, decoracion, juego de dormitorio vintage, muebles vintage</v>
      </c>
      <c r="AF119" s="142" t="str">
        <f t="shared" ca="1" si="7"/>
        <v>insert into detalle VALUES (NULL,"Mody141",118,"Cama 2 plz","Cama 2 plz","Vintage","Moody Cama 2 plz Helge Vintage","","Moody",113,128,129,11,21,"Helge",99,999,0,"","",1388,0.28,800,"",0,"",1,0,"Cama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20" spans="1:32" x14ac:dyDescent="0.2">
      <c r="A120" s="1" t="s">
        <v>782</v>
      </c>
      <c r="B120" s="2">
        <v>119</v>
      </c>
      <c r="C120" s="170" t="s">
        <v>753</v>
      </c>
      <c r="D120" s="2" t="s">
        <v>753</v>
      </c>
      <c r="E120" s="6" t="s">
        <v>421</v>
      </c>
      <c r="F120" s="94" t="str">
        <f>CONCATENATE(Tabla6[[#This Row],[Nombre de marca]],IF(Tabla6[[#This Row],[Nombre de marca]]="",""," "),D120,IF(N120="",""," "),N120,IF(Tabla6[[#This Row],[Nombre combo]]="",""," "),E120,IF(Tabla6[[#This Row],[caracteristica principal]]="",""," "),G120)</f>
        <v>Moody Cama 2 plz Hans Vintage</v>
      </c>
      <c r="G120" s="171"/>
      <c r="H120" s="80" t="s">
        <v>435</v>
      </c>
      <c r="I120" s="144">
        <v>113</v>
      </c>
      <c r="J120" s="144">
        <v>128</v>
      </c>
      <c r="K120" s="144">
        <v>129</v>
      </c>
      <c r="L120" s="144">
        <v>11</v>
      </c>
      <c r="M120" s="144">
        <v>21</v>
      </c>
      <c r="N120" s="170" t="s">
        <v>826</v>
      </c>
      <c r="O120" s="88">
        <v>99</v>
      </c>
      <c r="P120" s="135">
        <v>899</v>
      </c>
      <c r="Q120" s="132"/>
      <c r="R120" s="172"/>
      <c r="S120" s="170"/>
      <c r="T120" s="172">
        <f ca="1">ROUND(Tabla6[[#This Row],[PVP]]/(1-Tabla6[[#This Row],[Descuento]]),0)</f>
        <v>1199</v>
      </c>
      <c r="U120" s="172">
        <f t="shared" ca="1" si="10"/>
        <v>0.25</v>
      </c>
      <c r="V120" s="172">
        <v>700</v>
      </c>
      <c r="W120" s="170"/>
      <c r="X120" s="170"/>
      <c r="Y120" s="170"/>
      <c r="Z120" s="2">
        <v>1</v>
      </c>
      <c r="AA120" s="2">
        <v>0</v>
      </c>
      <c r="AB120" s="2" t="str">
        <f t="shared" si="9"/>
        <v>Cama 2 plz online en promocion</v>
      </c>
      <c r="AC120" s="2" t="str">
        <f>VLOOKUP(IF(K120="",J120,K120),'Base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20" s="94" t="str">
        <f>IFERROR(VLOOKUP(K120,'Base de datos'!F:I,4,0),VLOOKUP(Tabla6[[#This Row],[Cat 2]],'Base de datos'!F:I,4,0))</f>
        <v>Dormitorio, cama, tarima, cabecera, velador, cama online, cama barata, dormitorio en promocion, juego de dormitorio online, casa, hogar, decoracion, juego de dormitorio vintage, muebles vintage</v>
      </c>
      <c r="AF120" s="142" t="str">
        <f t="shared" ca="1" si="7"/>
        <v>insert into detalle VALUES (NULL,"Mody142",119,"Cama 2 plz","Cama 2 plz","Vintage","Moody Cama 2 plz Hans Vintage","","Moody",113,128,129,11,21,"Hans",99,899,0,"","",1199,0.25,700,"",0,"",1,0,"Cama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21" spans="1:32" x14ac:dyDescent="0.2">
      <c r="A121" s="1" t="s">
        <v>783</v>
      </c>
      <c r="B121" s="2">
        <v>120</v>
      </c>
      <c r="C121" s="170" t="s">
        <v>753</v>
      </c>
      <c r="D121" s="2" t="s">
        <v>753</v>
      </c>
      <c r="E121" s="6" t="s">
        <v>421</v>
      </c>
      <c r="F121" s="94" t="str">
        <f>CONCATENATE(Tabla6[[#This Row],[Nombre de marca]],IF(Tabla6[[#This Row],[Nombre de marca]]="",""," "),D121,IF(N121="",""," "),N121,IF(Tabla6[[#This Row],[Nombre combo]]="",""," "),E121,IF(Tabla6[[#This Row],[caracteristica principal]]="",""," "),G121)</f>
        <v>Moody Cama 2 plz Jesen Vintage</v>
      </c>
      <c r="G121" s="171"/>
      <c r="H121" s="80" t="s">
        <v>435</v>
      </c>
      <c r="I121" s="144">
        <v>113</v>
      </c>
      <c r="J121" s="144">
        <v>128</v>
      </c>
      <c r="K121" s="144">
        <v>129</v>
      </c>
      <c r="L121" s="144">
        <v>11</v>
      </c>
      <c r="M121" s="144">
        <v>21</v>
      </c>
      <c r="N121" s="170" t="s">
        <v>827</v>
      </c>
      <c r="O121" s="88">
        <v>99</v>
      </c>
      <c r="P121" s="135">
        <v>1249</v>
      </c>
      <c r="Q121" s="132"/>
      <c r="R121" s="172"/>
      <c r="S121" s="170"/>
      <c r="T121" s="172">
        <f ca="1">ROUND(Tabla6[[#This Row],[PVP]]/(1-Tabla6[[#This Row],[Descuento]]),0)</f>
        <v>1735</v>
      </c>
      <c r="U121" s="172">
        <f t="shared" ca="1" si="10"/>
        <v>0.28000000000000003</v>
      </c>
      <c r="V121" s="172">
        <v>1000</v>
      </c>
      <c r="W121" s="170"/>
      <c r="X121" s="170"/>
      <c r="Y121" s="170"/>
      <c r="Z121" s="2">
        <v>1</v>
      </c>
      <c r="AA121" s="2">
        <v>0</v>
      </c>
      <c r="AB121" s="2" t="str">
        <f t="shared" si="9"/>
        <v>Cama 2 plz online en promocion</v>
      </c>
      <c r="AC121" s="2" t="str">
        <f>VLOOKUP(IF(K121="",J121,K121),'Base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21" s="94" t="str">
        <f>IFERROR(VLOOKUP(K121,'Base de datos'!F:I,4,0),VLOOKUP(Tabla6[[#This Row],[Cat 2]],'Base de datos'!F:I,4,0))</f>
        <v>Dormitorio, cama, tarima, cabecera, velador, cama online, cama barata, dormitorio en promocion, juego de dormitorio online, casa, hogar, decoracion, juego de dormitorio vintage, muebles vintage</v>
      </c>
      <c r="AF121" s="142" t="str">
        <f t="shared" ca="1" si="7"/>
        <v>insert into detalle VALUES (NULL,"Mody143",120,"Cama 2 plz","Cama 2 plz","Vintage","Moody Cama 2 plz Jesen Vintage","","Moody",113,128,129,11,21,"Jesen",99,1249,0,"","",1735,0.28,1000,"",0,"",1,0,"Cama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22" spans="1:32" x14ac:dyDescent="0.2">
      <c r="A122" s="1" t="s">
        <v>784</v>
      </c>
      <c r="B122" s="2">
        <v>121</v>
      </c>
      <c r="C122" s="170" t="s">
        <v>753</v>
      </c>
      <c r="D122" s="2" t="s">
        <v>753</v>
      </c>
      <c r="E122" s="6" t="s">
        <v>421</v>
      </c>
      <c r="F122" s="94" t="str">
        <f>CONCATENATE(Tabla6[[#This Row],[Nombre de marca]],IF(Tabla6[[#This Row],[Nombre de marca]]="",""," "),D122,IF(N122="",""," "),N122,IF(Tabla6[[#This Row],[Nombre combo]]="",""," "),E122,IF(Tabla6[[#This Row],[caracteristica principal]]="",""," "),G122)</f>
        <v>Moody Cama 2 plz Jorgen Vintage</v>
      </c>
      <c r="G122" s="171"/>
      <c r="H122" s="80" t="s">
        <v>435</v>
      </c>
      <c r="I122" s="144">
        <v>113</v>
      </c>
      <c r="J122" s="144">
        <v>128</v>
      </c>
      <c r="K122" s="144">
        <v>129</v>
      </c>
      <c r="L122" s="144">
        <v>11</v>
      </c>
      <c r="M122" s="144">
        <v>21</v>
      </c>
      <c r="N122" s="170" t="s">
        <v>828</v>
      </c>
      <c r="O122" s="88">
        <v>99</v>
      </c>
      <c r="P122" s="135">
        <v>1499</v>
      </c>
      <c r="Q122" s="132"/>
      <c r="R122" s="172"/>
      <c r="S122" s="170"/>
      <c r="T122" s="172">
        <f ca="1">ROUND(Tabla6[[#This Row],[PVP]]/(1-Tabla6[[#This Row],[Descuento]]),0)</f>
        <v>1972</v>
      </c>
      <c r="U122" s="172">
        <f t="shared" ca="1" si="10"/>
        <v>0.24</v>
      </c>
      <c r="V122" s="172">
        <v>1100</v>
      </c>
      <c r="W122" s="170"/>
      <c r="X122" s="170"/>
      <c r="Y122" s="170"/>
      <c r="Z122" s="2">
        <v>1</v>
      </c>
      <c r="AA122" s="2">
        <v>0</v>
      </c>
      <c r="AB122" s="2" t="str">
        <f t="shared" si="9"/>
        <v>Cama 2 plz online en promocion</v>
      </c>
      <c r="AC122" s="2" t="str">
        <f>VLOOKUP(IF(K122="",J122,K122),'Base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22" s="94" t="str">
        <f>IFERROR(VLOOKUP(K122,'Base de datos'!F:I,4,0),VLOOKUP(Tabla6[[#This Row],[Cat 2]],'Base de datos'!F:I,4,0))</f>
        <v>Dormitorio, cama, tarima, cabecera, velador, cama online, cama barata, dormitorio en promocion, juego de dormitorio online, casa, hogar, decoracion, juego de dormitorio vintage, muebles vintage</v>
      </c>
      <c r="AF122" s="142" t="str">
        <f t="shared" ca="1" si="7"/>
        <v>insert into detalle VALUES (NULL,"Mody144",121,"Cama 2 plz","Cama 2 plz","Vintage","Moody Cama 2 plz Jorgen Vintage","","Moody",113,128,129,11,21,"Jorgen",99,1499,0,"","",1972,0.24,1100,"",0,"",1,0,"Cama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23" spans="1:32" x14ac:dyDescent="0.2">
      <c r="A123" s="1" t="s">
        <v>785</v>
      </c>
      <c r="B123" s="2">
        <v>122</v>
      </c>
      <c r="C123" s="170" t="s">
        <v>753</v>
      </c>
      <c r="D123" s="2" t="s">
        <v>753</v>
      </c>
      <c r="E123" s="6" t="s">
        <v>421</v>
      </c>
      <c r="F123" s="94" t="str">
        <f>CONCATENATE(Tabla6[[#This Row],[Nombre de marca]],IF(Tabla6[[#This Row],[Nombre de marca]]="",""," "),D123,IF(N123="",""," "),N123,IF(Tabla6[[#This Row],[Nombre combo]]="",""," "),E123,IF(Tabla6[[#This Row],[caracteristica principal]]="",""," "),G123)</f>
        <v>Moody Cama 2 plz Lars Vintage</v>
      </c>
      <c r="G123" s="171"/>
      <c r="H123" s="80" t="s">
        <v>435</v>
      </c>
      <c r="I123" s="144">
        <v>113</v>
      </c>
      <c r="J123" s="144">
        <v>128</v>
      </c>
      <c r="K123" s="144">
        <v>129</v>
      </c>
      <c r="L123" s="144">
        <v>11</v>
      </c>
      <c r="M123" s="144">
        <v>21</v>
      </c>
      <c r="N123" s="170" t="s">
        <v>829</v>
      </c>
      <c r="O123" s="88">
        <v>99</v>
      </c>
      <c r="P123" s="135">
        <v>1599</v>
      </c>
      <c r="Q123" s="132"/>
      <c r="R123" s="172"/>
      <c r="S123" s="170"/>
      <c r="T123" s="172">
        <f ca="1">ROUND(Tabla6[[#This Row],[PVP]]/(1-Tabla6[[#This Row],[Descuento]]),0)</f>
        <v>2050</v>
      </c>
      <c r="U123" s="172">
        <f t="shared" ca="1" si="10"/>
        <v>0.22</v>
      </c>
      <c r="V123" s="172">
        <v>1000</v>
      </c>
      <c r="W123" s="170"/>
      <c r="X123" s="170"/>
      <c r="Y123" s="170"/>
      <c r="Z123" s="2">
        <v>1</v>
      </c>
      <c r="AA123" s="2">
        <v>0</v>
      </c>
      <c r="AB123" s="2" t="str">
        <f t="shared" si="9"/>
        <v>Cama 2 plz online en promocion</v>
      </c>
      <c r="AC123" s="2" t="str">
        <f>VLOOKUP(IF(K123="",J123,K123),'Base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23" s="94" t="str">
        <f>IFERROR(VLOOKUP(K123,'Base de datos'!F:I,4,0),VLOOKUP(Tabla6[[#This Row],[Cat 2]],'Base de datos'!F:I,4,0))</f>
        <v>Dormitorio, cama, tarima, cabecera, velador, cama online, cama barata, dormitorio en promocion, juego de dormitorio online, casa, hogar, decoracion, juego de dormitorio vintage, muebles vintage</v>
      </c>
      <c r="AF123" s="142" t="str">
        <f t="shared" ca="1" si="7"/>
        <v>insert into detalle VALUES (NULL,"Mody145",122,"Cama 2 plz","Cama 2 plz","Vintage","Moody Cama 2 plz Lars Vintage","","Moody",113,128,129,11,21,"Lars",99,1599,0,"","",2050,0.22,1000,"",0,"",1,0,"Cama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24" spans="1:32" x14ac:dyDescent="0.2">
      <c r="A124" s="1" t="s">
        <v>786</v>
      </c>
      <c r="B124" s="2">
        <v>123</v>
      </c>
      <c r="C124" s="170" t="s">
        <v>753</v>
      </c>
      <c r="D124" s="2" t="s">
        <v>753</v>
      </c>
      <c r="E124" s="6" t="s">
        <v>421</v>
      </c>
      <c r="F124" s="94" t="str">
        <f>CONCATENATE(Tabla6[[#This Row],[Nombre de marca]],IF(Tabla6[[#This Row],[Nombre de marca]]="",""," "),D124,IF(N124="",""," "),N124,IF(Tabla6[[#This Row],[Nombre combo]]="",""," "),E124,IF(Tabla6[[#This Row],[caracteristica principal]]="",""," "),G124)</f>
        <v>Moody Cama 2 plz Thor Vintage</v>
      </c>
      <c r="G124" s="171"/>
      <c r="H124" s="80" t="s">
        <v>435</v>
      </c>
      <c r="I124" s="144">
        <v>113</v>
      </c>
      <c r="J124" s="144">
        <v>128</v>
      </c>
      <c r="K124" s="144">
        <v>129</v>
      </c>
      <c r="L124" s="144">
        <v>11</v>
      </c>
      <c r="M124" s="144">
        <v>21</v>
      </c>
      <c r="N124" s="170" t="s">
        <v>830</v>
      </c>
      <c r="O124" s="88">
        <v>99</v>
      </c>
      <c r="P124" s="135">
        <v>1549</v>
      </c>
      <c r="Q124" s="132"/>
      <c r="R124" s="172"/>
      <c r="S124" s="170"/>
      <c r="T124" s="172">
        <f ca="1">ROUND(Tabla6[[#This Row],[PVP]]/(1-Tabla6[[#This Row],[Descuento]]),0)</f>
        <v>2213</v>
      </c>
      <c r="U124" s="172">
        <f t="shared" ca="1" si="10"/>
        <v>0.3</v>
      </c>
      <c r="V124" s="172">
        <v>1200</v>
      </c>
      <c r="W124" s="170"/>
      <c r="X124" s="170"/>
      <c r="Y124" s="170"/>
      <c r="Z124" s="2">
        <v>1</v>
      </c>
      <c r="AA124" s="2">
        <v>0</v>
      </c>
      <c r="AB124" s="2" t="str">
        <f t="shared" si="9"/>
        <v>Cama 2 plz online en promocion</v>
      </c>
      <c r="AC124" s="2" t="str">
        <f>VLOOKUP(IF(K124="",J124,K124),'Base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24" s="94" t="str">
        <f>IFERROR(VLOOKUP(K124,'Base de datos'!F:I,4,0),VLOOKUP(Tabla6[[#This Row],[Cat 2]],'Base de datos'!F:I,4,0))</f>
        <v>Dormitorio, cama, tarima, cabecera, velador, cama online, cama barata, dormitorio en promocion, juego de dormitorio online, casa, hogar, decoracion, juego de dormitorio vintage, muebles vintage</v>
      </c>
      <c r="AF124" s="142" t="str">
        <f t="shared" ca="1" si="7"/>
        <v>insert into detalle VALUES (NULL,"Mody146",123,"Cama 2 plz","Cama 2 plz","Vintage","Moody Cama 2 plz Thor Vintage","","Moody",113,128,129,11,21,"Thor",99,1549,0,"","",2213,0.3,1200,"",0,"",1,0,"Cama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25" spans="1:32" x14ac:dyDescent="0.2">
      <c r="A125" s="1" t="s">
        <v>787</v>
      </c>
      <c r="B125" s="2">
        <v>124</v>
      </c>
      <c r="C125" s="170" t="s">
        <v>753</v>
      </c>
      <c r="D125" s="2" t="s">
        <v>753</v>
      </c>
      <c r="E125" s="6" t="s">
        <v>421</v>
      </c>
      <c r="F125" s="94" t="str">
        <f>CONCATENATE(Tabla6[[#This Row],[Nombre de marca]],IF(Tabla6[[#This Row],[Nombre de marca]]="",""," "),D125,IF(N125="",""," "),N125,IF(Tabla6[[#This Row],[Nombre combo]]="",""," "),E125,IF(Tabla6[[#This Row],[caracteristica principal]]="",""," "),G125)</f>
        <v>Moody Cama 2 plz Sven Vintage</v>
      </c>
      <c r="G125" s="171"/>
      <c r="H125" s="80" t="s">
        <v>435</v>
      </c>
      <c r="I125" s="144">
        <v>113</v>
      </c>
      <c r="J125" s="144">
        <v>128</v>
      </c>
      <c r="K125" s="144">
        <v>129</v>
      </c>
      <c r="L125" s="144">
        <v>11</v>
      </c>
      <c r="M125" s="144">
        <v>21</v>
      </c>
      <c r="N125" s="170" t="s">
        <v>831</v>
      </c>
      <c r="O125" s="88">
        <v>99</v>
      </c>
      <c r="P125" s="135">
        <v>1049</v>
      </c>
      <c r="Q125" s="132"/>
      <c r="R125" s="172"/>
      <c r="S125" s="170"/>
      <c r="T125" s="172">
        <f ca="1">ROUND(Tabla6[[#This Row],[PVP]]/(1-Tabla6[[#This Row],[Descuento]]),0)</f>
        <v>1477</v>
      </c>
      <c r="U125" s="172">
        <f t="shared" ca="1" si="10"/>
        <v>0.28999999999999998</v>
      </c>
      <c r="V125" s="172">
        <v>800</v>
      </c>
      <c r="W125" s="170"/>
      <c r="X125" s="170"/>
      <c r="Y125" s="170"/>
      <c r="Z125" s="2">
        <v>1</v>
      </c>
      <c r="AA125" s="2">
        <v>0</v>
      </c>
      <c r="AB125" s="2" t="str">
        <f t="shared" si="9"/>
        <v>Cama 2 plz online en promocion</v>
      </c>
      <c r="AC125" s="2" t="str">
        <f>VLOOKUP(IF(K125="",J125,K125),'Base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25" s="94" t="str">
        <f>IFERROR(VLOOKUP(K125,'Base de datos'!F:I,4,0),VLOOKUP(Tabla6[[#This Row],[Cat 2]],'Base de datos'!F:I,4,0))</f>
        <v>Dormitorio, cama, tarima, cabecera, velador, cama online, cama barata, dormitorio en promocion, juego de dormitorio online, casa, hogar, decoracion, juego de dormitorio vintage, muebles vintage</v>
      </c>
      <c r="AF125" s="142" t="str">
        <f t="shared" ca="1" si="7"/>
        <v>insert into detalle VALUES (NULL,"Mody147",124,"Cama 2 plz","Cama 2 plz","Vintage","Moody Cama 2 plz Sven Vintage","","Moody",113,128,129,11,21,"Sven",99,1049,0,"","",1477,0.29,800,"",0,"",1,0,"Cama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26" spans="1:32" x14ac:dyDescent="0.2">
      <c r="A126" s="1" t="s">
        <v>788</v>
      </c>
      <c r="B126" s="2">
        <v>125</v>
      </c>
      <c r="C126" s="170" t="s">
        <v>811</v>
      </c>
      <c r="D126" s="2" t="s">
        <v>812</v>
      </c>
      <c r="E126" s="6" t="s">
        <v>421</v>
      </c>
      <c r="F126" s="94" t="str">
        <f>CONCATENATE(Tabla6[[#This Row],[Nombre de marca]],IF(Tabla6[[#This Row],[Nombre de marca]]="",""," "),D126,IF(N126="",""," "),N126,IF(Tabla6[[#This Row],[Nombre combo]]="",""," "),E126,IF(Tabla6[[#This Row],[caracteristica principal]]="",""," "),G126)</f>
        <v>Moody Sofá tántrico Olson Vintage</v>
      </c>
      <c r="G126" s="171"/>
      <c r="H126" s="80" t="s">
        <v>435</v>
      </c>
      <c r="I126" s="2">
        <v>23</v>
      </c>
      <c r="J126" s="2">
        <v>108</v>
      </c>
      <c r="K126" s="2">
        <v>112</v>
      </c>
      <c r="L126" s="144">
        <v>11</v>
      </c>
      <c r="M126" s="144">
        <v>21</v>
      </c>
      <c r="N126" s="170" t="s">
        <v>832</v>
      </c>
      <c r="O126" s="88">
        <v>99</v>
      </c>
      <c r="P126" s="135">
        <v>949</v>
      </c>
      <c r="Q126" s="132"/>
      <c r="R126" s="172"/>
      <c r="S126" s="170"/>
      <c r="T126" s="172">
        <f ca="1">ROUND(Tabla6[[#This Row],[PVP]]/(1-Tabla6[[#This Row],[Descuento]]),0)</f>
        <v>1186</v>
      </c>
      <c r="U126" s="172">
        <f t="shared" ca="1" si="10"/>
        <v>0.2</v>
      </c>
      <c r="V126" s="172">
        <v>700</v>
      </c>
      <c r="W126" s="170"/>
      <c r="X126" s="170"/>
      <c r="Y126" s="170"/>
      <c r="Z126" s="2">
        <v>1</v>
      </c>
      <c r="AA126" s="2">
        <v>0</v>
      </c>
      <c r="AB126" s="2" t="str">
        <f t="shared" si="9"/>
        <v>Sofá tántrico online en promocion</v>
      </c>
      <c r="AC126" s="2" t="str">
        <f>VLOOKUP(IF(K126="",J126,K126),'Base de datos'!F:H,3,0)</f>
        <v>En Hogaryspacios, encontraras los mejores sofastantricos para mejorar el placer de una relación equilibrada y amorosa,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126" s="94" t="str">
        <f>IFERROR(VLOOKUP(K126,'Base de datos'!F:I,4,0),VLOOKUP(Tabla6[[#This Row],[Cat 2]],'Base de datos'!F:I,4,0))</f>
        <v>Juego de sala, juego de sala online, juego de sala barato, hogar, casa, decoración, muebles, mueble online, sofa tantrico, sofa trantrico online, muebles baratos, muebles en promocion</v>
      </c>
      <c r="AF126" s="142" t="str">
        <f t="shared" ca="1" si="7"/>
        <v>insert into detalle VALUES (NULL,"Mody148",125,"sofa tantrico onda","Sofá tántrico","Vintage","Moody Sofá tántrico Olson Vintage","","Moody",23,108,112,11,21,"Olson",99,949,0,"","",1186,0.2,700,"",0,"",1,0,"Sofá tántrico online en promocion","En Hogaryspacios, encontraras los mejores sofastantricos para mejorar el placer de una relación equilibrada y amorosa,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juego de sala online, juego de sala barato, hogar, casa, decoración, muebles, mueble online, sofa tantrico, sofa trantrico online, muebles baratos, muebles en promocion");</v>
      </c>
    </row>
    <row r="127" spans="1:32" x14ac:dyDescent="0.2">
      <c r="A127" s="1" t="s">
        <v>789</v>
      </c>
      <c r="B127" s="2">
        <v>126</v>
      </c>
      <c r="C127" s="170" t="s">
        <v>806</v>
      </c>
      <c r="D127" s="2" t="s">
        <v>812</v>
      </c>
      <c r="E127" s="6" t="s">
        <v>421</v>
      </c>
      <c r="F127" s="94" t="str">
        <f>CONCATENATE(Tabla6[[#This Row],[Nombre de marca]],IF(Tabla6[[#This Row],[Nombre de marca]]="",""," "),D127,IF(N127="",""," "),N127,IF(Tabla6[[#This Row],[Nombre combo]]="",""," "),E127,IF(Tabla6[[#This Row],[caracteristica principal]]="",""," "),G127)</f>
        <v>Moody Sofá tántrico Niels Vintage</v>
      </c>
      <c r="G127" s="171"/>
      <c r="H127" s="80" t="s">
        <v>435</v>
      </c>
      <c r="I127" s="144">
        <v>23</v>
      </c>
      <c r="J127" s="144">
        <v>108</v>
      </c>
      <c r="K127" s="144">
        <v>112</v>
      </c>
      <c r="L127" s="144">
        <v>11</v>
      </c>
      <c r="M127" s="144">
        <v>21</v>
      </c>
      <c r="N127" s="170" t="s">
        <v>833</v>
      </c>
      <c r="O127" s="88">
        <v>99</v>
      </c>
      <c r="P127" s="135">
        <v>649</v>
      </c>
      <c r="Q127" s="132"/>
      <c r="R127" s="172"/>
      <c r="S127" s="170"/>
      <c r="T127" s="172">
        <f ca="1">ROUND(Tabla6[[#This Row],[PVP]]/(1-Tabla6[[#This Row],[Descuento]]),0)</f>
        <v>811</v>
      </c>
      <c r="U127" s="172">
        <f t="shared" ca="1" si="10"/>
        <v>0.2</v>
      </c>
      <c r="V127" s="172">
        <v>500</v>
      </c>
      <c r="W127" s="170"/>
      <c r="X127" s="170"/>
      <c r="Y127" s="170"/>
      <c r="Z127" s="2">
        <v>1</v>
      </c>
      <c r="AA127" s="2">
        <v>0</v>
      </c>
      <c r="AB127" s="2" t="str">
        <f t="shared" si="9"/>
        <v>Sofá tántrico online en promocion</v>
      </c>
      <c r="AC127" s="2" t="str">
        <f>VLOOKUP(IF(K127="",J127,K127),'Base de datos'!F:H,3,0)</f>
        <v>En Hogaryspacios, encontraras los mejores sofastantricos para mejorar el placer de una relación equilibrada y amorosa,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127" s="94" t="str">
        <f>IFERROR(VLOOKUP(K127,'Base de datos'!F:I,4,0),VLOOKUP(Tabla6[[#This Row],[Cat 2]],'Base de datos'!F:I,4,0))</f>
        <v>Juego de sala, juego de sala online, juego de sala barato, hogar, casa, decoración, muebles, mueble online, sofa tantrico, sofa trantrico online, muebles baratos, muebles en promocion</v>
      </c>
      <c r="AF127" s="142" t="str">
        <f t="shared" ca="1" si="7"/>
        <v>insert into detalle VALUES (NULL,"Mody149",126,"Tantrico","Sofá tántrico","Vintage","Moody Sofá tántrico Niels Vintage","","Moody",23,108,112,11,21,"Niels",99,649,0,"","",811,0.2,500,"",0,"",1,0,"Sofá tántrico online en promocion","En Hogaryspacios, encontraras los mejores sofastantricos para mejorar el placer de una relación equilibrada y amorosa,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juego de sala online, juego de sala barato, hogar, casa, decoración, muebles, mueble online, sofa tantrico, sofa trantrico online, muebles baratos, muebles en promocion");</v>
      </c>
    </row>
    <row r="128" spans="1:32" x14ac:dyDescent="0.2">
      <c r="A128" s="1" t="s">
        <v>790</v>
      </c>
      <c r="B128" s="2">
        <v>127</v>
      </c>
      <c r="C128" s="170" t="s">
        <v>807</v>
      </c>
      <c r="D128" s="2" t="s">
        <v>812</v>
      </c>
      <c r="E128" s="6" t="s">
        <v>421</v>
      </c>
      <c r="F128" s="94" t="str">
        <f>CONCATENATE(Tabla6[[#This Row],[Nombre de marca]],IF(Tabla6[[#This Row],[Nombre de marca]]="",""," "),D128,IF(N128="",""," "),N128,IF(Tabla6[[#This Row],[Nombre combo]]="",""," "),E128,IF(Tabla6[[#This Row],[caracteristica principal]]="",""," "),G128)</f>
        <v>Moody Sofá tántrico Hestr Vintage</v>
      </c>
      <c r="G128" s="171"/>
      <c r="H128" s="80" t="s">
        <v>435</v>
      </c>
      <c r="I128" s="2">
        <v>23</v>
      </c>
      <c r="J128" s="144">
        <v>108</v>
      </c>
      <c r="K128" s="144">
        <v>112</v>
      </c>
      <c r="L128" s="144">
        <v>11</v>
      </c>
      <c r="M128" s="144">
        <v>21</v>
      </c>
      <c r="N128" s="170" t="s">
        <v>834</v>
      </c>
      <c r="O128" s="88">
        <v>99</v>
      </c>
      <c r="P128" s="135">
        <v>549</v>
      </c>
      <c r="Q128" s="132"/>
      <c r="R128" s="172"/>
      <c r="S128" s="170"/>
      <c r="T128" s="172">
        <f ca="1">ROUND(Tabla6[[#This Row],[PVP]]/(1-Tabla6[[#This Row],[Descuento]]),0)</f>
        <v>695</v>
      </c>
      <c r="U128" s="172">
        <f t="shared" ca="1" si="10"/>
        <v>0.21</v>
      </c>
      <c r="V128" s="172">
        <v>350</v>
      </c>
      <c r="W128" s="170"/>
      <c r="X128" s="170"/>
      <c r="Y128" s="170"/>
      <c r="Z128" s="2">
        <v>1</v>
      </c>
      <c r="AA128" s="2">
        <v>0</v>
      </c>
      <c r="AB128" s="2" t="str">
        <f t="shared" si="9"/>
        <v>Sofá tántrico online en promocion</v>
      </c>
      <c r="AC128" s="2" t="str">
        <f>VLOOKUP(IF(K128="",J128,K128),'Base de datos'!F:H,3,0)</f>
        <v>En Hogaryspacios, encontraras los mejores sofastantricos para mejorar el placer de una relación equilibrada y amorosa,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128" s="94" t="str">
        <f>IFERROR(VLOOKUP(K128,'Base de datos'!F:I,4,0),VLOOKUP(Tabla6[[#This Row],[Cat 2]],'Base de datos'!F:I,4,0))</f>
        <v>Juego de sala, juego de sala online, juego de sala barato, hogar, casa, decoración, muebles, mueble online, sofa tantrico, sofa trantrico online, muebles baratos, muebles en promocion</v>
      </c>
      <c r="AF128" s="142" t="str">
        <f t="shared" ca="1" si="7"/>
        <v>insert into detalle VALUES (NULL,"Mody150",127,"Sofa V","Sofá tántrico","Vintage","Moody Sofá tántrico Hestr Vintage","","Moody",23,108,112,11,21,"Hestr",99,549,0,"","",695,0.21,350,"",0,"",1,0,"Sofá tántrico online en promocion","En Hogaryspacios, encontraras los mejores sofastantricos para mejorar el placer de una relación equilibrada y amorosa,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juego de sala online, juego de sala barato, hogar, casa, decoración, muebles, mueble online, sofa tantrico, sofa trantrico online, muebles baratos, muebles en promocion");</v>
      </c>
    </row>
    <row r="129" spans="1:32" x14ac:dyDescent="0.2">
      <c r="A129" s="1" t="s">
        <v>791</v>
      </c>
      <c r="B129" s="2">
        <v>128</v>
      </c>
      <c r="C129" s="170" t="s">
        <v>808</v>
      </c>
      <c r="D129" s="2" t="s">
        <v>812</v>
      </c>
      <c r="E129" s="6" t="s">
        <v>421</v>
      </c>
      <c r="F129" s="94" t="str">
        <f>CONCATENATE(Tabla6[[#This Row],[Nombre de marca]],IF(Tabla6[[#This Row],[Nombre de marca]]="",""," "),D129,IF(N129="",""," "),N129,IF(Tabla6[[#This Row],[Nombre combo]]="",""," "),E129,IF(Tabla6[[#This Row],[caracteristica principal]]="",""," "),G129)</f>
        <v>Moody Sofá tántrico Lorena Vintage</v>
      </c>
      <c r="G129" s="171"/>
      <c r="H129" s="80" t="s">
        <v>435</v>
      </c>
      <c r="I129" s="2">
        <v>23</v>
      </c>
      <c r="J129" s="144">
        <v>108</v>
      </c>
      <c r="K129" s="144">
        <v>112</v>
      </c>
      <c r="L129" s="144">
        <v>11</v>
      </c>
      <c r="M129" s="144">
        <v>21</v>
      </c>
      <c r="N129" s="170" t="s">
        <v>835</v>
      </c>
      <c r="O129" s="88">
        <v>99</v>
      </c>
      <c r="P129" s="135">
        <v>599</v>
      </c>
      <c r="Q129" s="132"/>
      <c r="R129" s="172"/>
      <c r="S129" s="170"/>
      <c r="T129" s="172">
        <f ca="1">ROUND(Tabla6[[#This Row],[PVP]]/(1-Tabla6[[#This Row],[Descuento]]),0)</f>
        <v>832</v>
      </c>
      <c r="U129" s="172">
        <f t="shared" ca="1" si="10"/>
        <v>0.28000000000000003</v>
      </c>
      <c r="V129" s="172">
        <v>400</v>
      </c>
      <c r="W129" s="170"/>
      <c r="X129" s="170"/>
      <c r="Y129" s="170"/>
      <c r="Z129" s="2">
        <v>1</v>
      </c>
      <c r="AA129" s="2">
        <v>0</v>
      </c>
      <c r="AB129" s="2" t="str">
        <f t="shared" si="9"/>
        <v>Sofá tántrico online en promocion</v>
      </c>
      <c r="AC129" s="2" t="str">
        <f>VLOOKUP(IF(K129="",J129,K129),'Base de datos'!F:H,3,0)</f>
        <v>En Hogaryspacios, encontraras los mejores sofastantricos para mejorar el placer de una relación equilibrada y amorosa,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129" s="94" t="str">
        <f>IFERROR(VLOOKUP(K129,'Base de datos'!F:I,4,0),VLOOKUP(Tabla6[[#This Row],[Cat 2]],'Base de datos'!F:I,4,0))</f>
        <v>Juego de sala, juego de sala online, juego de sala barato, hogar, casa, decoración, muebles, mueble online, sofa tantrico, sofa trantrico online, muebles baratos, muebles en promocion</v>
      </c>
      <c r="AF129" s="142" t="str">
        <f t="shared" ca="1" si="7"/>
        <v>insert into detalle VALUES (NULL,"Mody151",128,"Sofa tantrico recto","Sofá tántrico","Vintage","Moody Sofá tántrico Lorena Vintage","","Moody",23,108,112,11,21,"Lorena",99,599,0,"","",832,0.28,400,"",0,"",1,0,"Sofá tántrico online en promocion","En Hogaryspacios, encontraras los mejores sofastantricos para mejorar el placer de una relación equilibrada y amorosa,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juego de sala online, juego de sala barato, hogar, casa, decoración, muebles, mueble online, sofa tantrico, sofa trantrico online, muebles baratos, muebles en promocion");</v>
      </c>
    </row>
    <row r="130" spans="1:32" x14ac:dyDescent="0.2">
      <c r="A130" s="1" t="s">
        <v>792</v>
      </c>
      <c r="B130" s="2">
        <v>129</v>
      </c>
      <c r="C130" s="170" t="s">
        <v>809</v>
      </c>
      <c r="D130" s="2" t="s">
        <v>812</v>
      </c>
      <c r="E130" s="6" t="s">
        <v>421</v>
      </c>
      <c r="F130" s="94" t="str">
        <f>CONCATENATE(Tabla6[[#This Row],[Nombre de marca]],IF(Tabla6[[#This Row],[Nombre de marca]]="",""," "),D130,IF(N130="",""," "),N130,IF(Tabla6[[#This Row],[Nombre combo]]="",""," "),E130,IF(Tabla6[[#This Row],[caracteristica principal]]="",""," "),G130)</f>
        <v>Moody Sofá tántrico Bertina Vintage</v>
      </c>
      <c r="G130" s="171"/>
      <c r="H130" s="80" t="s">
        <v>435</v>
      </c>
      <c r="I130" s="2">
        <v>23</v>
      </c>
      <c r="J130" s="144">
        <v>108</v>
      </c>
      <c r="K130" s="144">
        <v>112</v>
      </c>
      <c r="L130" s="144">
        <v>11</v>
      </c>
      <c r="M130" s="144">
        <v>21</v>
      </c>
      <c r="N130" s="170" t="s">
        <v>836</v>
      </c>
      <c r="O130" s="88">
        <v>99</v>
      </c>
      <c r="P130" s="135">
        <v>649</v>
      </c>
      <c r="Q130" s="132"/>
      <c r="R130" s="172"/>
      <c r="S130" s="170"/>
      <c r="T130" s="172">
        <f ca="1">ROUND(Tabla6[[#This Row],[PVP]]/(1-Tabla6[[#This Row],[Descuento]]),0)</f>
        <v>927</v>
      </c>
      <c r="U130" s="172">
        <f t="shared" ca="1" si="10"/>
        <v>0.3</v>
      </c>
      <c r="V130" s="172">
        <v>500</v>
      </c>
      <c r="W130" s="170"/>
      <c r="X130" s="170"/>
      <c r="Y130" s="170"/>
      <c r="Z130" s="2">
        <v>1</v>
      </c>
      <c r="AA130" s="2">
        <v>0</v>
      </c>
      <c r="AB130" s="2" t="str">
        <f t="shared" ref="AB130:AB162" si="11">CONCATENATE(D130," online"," en promocion")</f>
        <v>Sofá tántrico online en promocion</v>
      </c>
      <c r="AC130" s="2" t="str">
        <f>VLOOKUP(IF(K130="",J130,K130),'Base de datos'!F:H,3,0)</f>
        <v>En Hogaryspacios, encontraras los mejores sofastantricos para mejorar el placer de una relación equilibrada y amorosa,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130" s="94" t="str">
        <f>IFERROR(VLOOKUP(K130,'Base de datos'!F:I,4,0),VLOOKUP(Tabla6[[#This Row],[Cat 2]],'Base de datos'!F:I,4,0))</f>
        <v>Juego de sala, juego de sala online, juego de sala barato, hogar, casa, decoración, muebles, mueble online, sofa tantrico, sofa trantrico online, muebles baratos, muebles en promocion</v>
      </c>
      <c r="AF130" s="142" t="str">
        <f t="shared" ca="1" si="7"/>
        <v>insert into detalle VALUES (NULL,"Mody152",129,"Sofa tantrico largo","Sofá tántrico","Vintage","Moody Sofá tántrico Bertina Vintage","","Moody",23,108,112,11,21,"Bertina",99,649,0,"","",927,0.3,500,"",0,"",1,0,"Sofá tántrico online en promocion","En Hogaryspacios, encontraras los mejores sofastantricos para mejorar el placer de una relación equilibrada y amorosa,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juego de sala online, juego de sala barato, hogar, casa, decoración, muebles, mueble online, sofa tantrico, sofa trantrico online, muebles baratos, muebles en promocion");</v>
      </c>
    </row>
    <row r="131" spans="1:32" x14ac:dyDescent="0.2">
      <c r="A131" s="1" t="s">
        <v>793</v>
      </c>
      <c r="B131" s="2">
        <v>130</v>
      </c>
      <c r="C131" s="170" t="s">
        <v>810</v>
      </c>
      <c r="D131" s="2" t="s">
        <v>812</v>
      </c>
      <c r="E131" s="6" t="s">
        <v>421</v>
      </c>
      <c r="F131" s="94" t="str">
        <f>CONCATENATE(Tabla6[[#This Row],[Nombre de marca]],IF(Tabla6[[#This Row],[Nombre de marca]]="",""," "),D131,IF(N131="",""," "),N131,IF(Tabla6[[#This Row],[Nombre combo]]="",""," "),E131,IF(Tabla6[[#This Row],[caracteristica principal]]="",""," "),G131)</f>
        <v>Moody Sofá tántrico Elaine Vintage</v>
      </c>
      <c r="G131" s="171"/>
      <c r="H131" s="80" t="s">
        <v>435</v>
      </c>
      <c r="I131" s="2">
        <v>23</v>
      </c>
      <c r="J131" s="144">
        <v>108</v>
      </c>
      <c r="K131" s="144">
        <v>112</v>
      </c>
      <c r="L131" s="144">
        <v>11</v>
      </c>
      <c r="M131" s="144">
        <v>21</v>
      </c>
      <c r="N131" s="170" t="s">
        <v>837</v>
      </c>
      <c r="O131" s="88">
        <v>99</v>
      </c>
      <c r="P131" s="135">
        <v>799</v>
      </c>
      <c r="Q131" s="132"/>
      <c r="R131" s="172"/>
      <c r="S131" s="170"/>
      <c r="T131" s="172">
        <f ca="1">ROUND(Tabla6[[#This Row],[PVP]]/(1-Tabla6[[#This Row],[Descuento]]),0)</f>
        <v>1110</v>
      </c>
      <c r="U131" s="172">
        <f t="shared" ca="1" si="10"/>
        <v>0.28000000000000003</v>
      </c>
      <c r="V131" s="172">
        <v>550</v>
      </c>
      <c r="W131" s="170"/>
      <c r="X131" s="170"/>
      <c r="Y131" s="170"/>
      <c r="Z131" s="2">
        <v>1</v>
      </c>
      <c r="AA131" s="2">
        <v>0</v>
      </c>
      <c r="AB131" s="2" t="str">
        <f t="shared" si="11"/>
        <v>Sofá tántrico online en promocion</v>
      </c>
      <c r="AC131" s="2" t="str">
        <f>VLOOKUP(IF(K131="",J131,K131),'Base de datos'!F:H,3,0)</f>
        <v>En Hogaryspacios, encontraras los mejores sofastantricos para mejorar el placer de una relación equilibrada y amorosa,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131" s="94" t="str">
        <f>IFERROR(VLOOKUP(K131,'Base de datos'!F:I,4,0),VLOOKUP(Tabla6[[#This Row],[Cat 2]],'Base de datos'!F:I,4,0))</f>
        <v>Juego de sala, juego de sala online, juego de sala barato, hogar, casa, decoración, muebles, mueble online, sofa tantrico, sofa trantrico online, muebles baratos, muebles en promocion</v>
      </c>
      <c r="AF131" s="142" t="str">
        <f t="shared" ref="AF131:AF194" ca="1" si="12">CONCATENATE("insert into detalle VALUES (NULL,",CHAR(34),A131,CHAR(34),",",B131,",",CHAR(34),C131,CHAR(34),",",CHAR(34),D131,CHAR(34),",",CHAR(34),E131,CHAR(34),",",CHAR(34),F131,CHAR(34),",",CHAR(34),G131,CHAR(34),",",CHAR(34),H131,CHAR(34),",",IF(I131="","0",I131),",",IF(J131="","0",J131),",",IF(K131="","0",K131),",",IF(L131="","0",L131),",",IF(M131="","0",M131),",",CHAR(34),N131,CHAR(34),",",IF(O131="","0",O131),",",IF(P131="","0",P131),",",IF(Q131="","0",Q131),",",CHAR(34),R131,CHAR(34),",",CHAR(34),S131,CHAR(34),",",IF(T131="","0",T131),",",IF(U131="","0",U131),",",IF(V131="","0",V131),",",CHAR(34),W131,CHAR(34),",",IF(X131="","0",X131),",",CHAR(34),Y131,CHAR(34),",",Z131,",",AA131,",",CHAR(34),AB131,CHAR(34),",",CHAR(34),AC131,CHAR(34),",",CHAR(34),AD131,CHAR(34),");")</f>
        <v>insert into detalle VALUES (NULL,"Mody153",130,"Sofa tantrico alto","Sofá tántrico","Vintage","Moody Sofá tántrico Elaine Vintage","","Moody",23,108,112,11,21,"Elaine",99,799,0,"","",1110,0.28,550,"",0,"",1,0,"Sofá tántrico online en promocion","En Hogaryspacios, encontraras los mejores sofastantricos para mejorar el placer de una relación equilibrada y amorosa,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juego de sala online, juego de sala barato, hogar, casa, decoración, muebles, mueble online, sofa tantrico, sofa trantrico online, muebles baratos, muebles en promocion");</v>
      </c>
    </row>
    <row r="132" spans="1:32" x14ac:dyDescent="0.2">
      <c r="A132" s="1" t="s">
        <v>794</v>
      </c>
      <c r="B132" s="2">
        <v>131</v>
      </c>
      <c r="C132" s="170" t="s">
        <v>753</v>
      </c>
      <c r="D132" s="2" t="s">
        <v>821</v>
      </c>
      <c r="E132" s="6" t="s">
        <v>421</v>
      </c>
      <c r="F132" s="94" t="str">
        <f>CONCATENATE(Tabla6[[#This Row],[Nombre de marca]],IF(Tabla6[[#This Row],[Nombre de marca]]="",""," "),D132,IF(N132="",""," "),N132,IF(Tabla6[[#This Row],[Nombre combo]]="",""," "),E132,IF(Tabla6[[#This Row],[caracteristica principal]]="",""," "),G132)</f>
        <v>Moody Cabecera 2 plz Noelia Vintage</v>
      </c>
      <c r="G132" s="171"/>
      <c r="H132" s="80" t="s">
        <v>435</v>
      </c>
      <c r="I132" s="2">
        <v>113</v>
      </c>
      <c r="J132" s="2">
        <v>128</v>
      </c>
      <c r="K132" s="2">
        <v>129</v>
      </c>
      <c r="L132" s="144">
        <v>11</v>
      </c>
      <c r="M132" s="144">
        <v>21</v>
      </c>
      <c r="N132" s="170" t="s">
        <v>838</v>
      </c>
      <c r="O132" s="88">
        <v>99</v>
      </c>
      <c r="P132" s="135">
        <v>1049</v>
      </c>
      <c r="Q132" s="132"/>
      <c r="R132" s="172"/>
      <c r="S132" s="170"/>
      <c r="T132" s="172">
        <f ca="1">ROUND(Tabla6[[#This Row],[PVP]]/(1-Tabla6[[#This Row],[Descuento]]),0)</f>
        <v>1345</v>
      </c>
      <c r="U132" s="172">
        <f t="shared" ca="1" si="10"/>
        <v>0.22</v>
      </c>
      <c r="V132" s="172">
        <v>800</v>
      </c>
      <c r="W132" s="170"/>
      <c r="X132" s="170"/>
      <c r="Y132" s="170"/>
      <c r="Z132" s="2">
        <v>1</v>
      </c>
      <c r="AA132" s="2">
        <v>0</v>
      </c>
      <c r="AB132" s="2" t="str">
        <f t="shared" si="11"/>
        <v>Cabecera 2 plz online en promocion</v>
      </c>
      <c r="AC132" s="2" t="str">
        <f>VLOOKUP(IF(K132="",J132,K132),'Base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32" s="94" t="str">
        <f>IFERROR(VLOOKUP(K132,'Base de datos'!F:I,4,0),VLOOKUP(Tabla6[[#This Row],[Cat 2]],'Base de datos'!F:I,4,0))</f>
        <v>Dormitorio, cama, tarima, cabecera, velador, cama online, cama barata, dormitorio en promocion, juego de dormitorio online, casa, hogar, decoracion, juego de dormitorio vintage, muebles vintage</v>
      </c>
      <c r="AF132" s="142" t="str">
        <f t="shared" ca="1" si="12"/>
        <v>insert into detalle VALUES (NULL,"Mody154",131,"Cama 2 plz","Cabecera 2 plz","Vintage","Moody Cabecera 2 plz Noelia Vintage","","Moody",113,128,129,11,21,"Noelia",99,1049,0,"","",1345,0.22,800,"",0,"",1,0,"Cabecera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33" spans="1:32" x14ac:dyDescent="0.2">
      <c r="A133" s="1" t="s">
        <v>795</v>
      </c>
      <c r="B133" s="2">
        <v>132</v>
      </c>
      <c r="C133" s="170" t="s">
        <v>753</v>
      </c>
      <c r="D133" s="2" t="s">
        <v>821</v>
      </c>
      <c r="E133" s="6" t="s">
        <v>421</v>
      </c>
      <c r="F133" s="94" t="str">
        <f>CONCATENATE(Tabla6[[#This Row],[Nombre de marca]],IF(Tabla6[[#This Row],[Nombre de marca]]="",""," "),D133,IF(N133="",""," "),N133,IF(Tabla6[[#This Row],[Nombre combo]]="",""," "),E133,IF(Tabla6[[#This Row],[caracteristica principal]]="",""," "),G133)</f>
        <v>Moody Cabecera 2 plz Simone Vintage</v>
      </c>
      <c r="G133" s="171"/>
      <c r="H133" s="80" t="s">
        <v>435</v>
      </c>
      <c r="I133" s="144">
        <v>113</v>
      </c>
      <c r="J133" s="144">
        <v>128</v>
      </c>
      <c r="K133" s="144">
        <v>129</v>
      </c>
      <c r="L133" s="144">
        <v>11</v>
      </c>
      <c r="M133" s="144">
        <v>21</v>
      </c>
      <c r="N133" s="170" t="s">
        <v>839</v>
      </c>
      <c r="O133" s="88">
        <v>99</v>
      </c>
      <c r="P133" s="135">
        <v>1399</v>
      </c>
      <c r="Q133" s="132"/>
      <c r="R133" s="172"/>
      <c r="S133" s="170"/>
      <c r="T133" s="172">
        <f ca="1">ROUND(Tabla6[[#This Row],[PVP]]/(1-Tabla6[[#This Row],[Descuento]]),0)</f>
        <v>1916</v>
      </c>
      <c r="U133" s="172">
        <f t="shared" ca="1" si="10"/>
        <v>0.27</v>
      </c>
      <c r="V133" s="172">
        <v>1100</v>
      </c>
      <c r="W133" s="170"/>
      <c r="X133" s="170"/>
      <c r="Y133" s="170"/>
      <c r="Z133" s="2">
        <v>1</v>
      </c>
      <c r="AA133" s="2">
        <v>0</v>
      </c>
      <c r="AB133" s="2" t="str">
        <f t="shared" si="11"/>
        <v>Cabecera 2 plz online en promocion</v>
      </c>
      <c r="AC133" s="2" t="str">
        <f>VLOOKUP(IF(K133="",J133,K133),'Base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33" s="94" t="str">
        <f>IFERROR(VLOOKUP(K133,'Base de datos'!F:I,4,0),VLOOKUP(Tabla6[[#This Row],[Cat 2]],'Base de datos'!F:I,4,0))</f>
        <v>Dormitorio, cama, tarima, cabecera, velador, cama online, cama barata, dormitorio en promocion, juego de dormitorio online, casa, hogar, decoracion, juego de dormitorio vintage, muebles vintage</v>
      </c>
      <c r="AF133" s="142" t="str">
        <f t="shared" ca="1" si="12"/>
        <v>insert into detalle VALUES (NULL,"Mody155",132,"Cama 2 plz","Cabecera 2 plz","Vintage","Moody Cabecera 2 plz Simone Vintage","","Moody",113,128,129,11,21,"Simone",99,1399,0,"","",1916,0.27,1100,"",0,"",1,0,"Cabecera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34" spans="1:32" x14ac:dyDescent="0.2">
      <c r="A134" s="1" t="s">
        <v>796</v>
      </c>
      <c r="B134" s="2">
        <v>133</v>
      </c>
      <c r="C134" s="170" t="s">
        <v>753</v>
      </c>
      <c r="D134" s="2" t="s">
        <v>821</v>
      </c>
      <c r="E134" s="6" t="s">
        <v>421</v>
      </c>
      <c r="F134" s="94" t="str">
        <f>CONCATENATE(Tabla6[[#This Row],[Nombre de marca]],IF(Tabla6[[#This Row],[Nombre de marca]]="",""," "),D134,IF(N134="",""," "),N134,IF(Tabla6[[#This Row],[Nombre combo]]="",""," "),E134,IF(Tabla6[[#This Row],[caracteristica principal]]="",""," "),G134)</f>
        <v>Moody Cabecera 2 plz Magnolia Vintage</v>
      </c>
      <c r="G134" s="171"/>
      <c r="H134" s="80" t="s">
        <v>435</v>
      </c>
      <c r="I134" s="144">
        <v>113</v>
      </c>
      <c r="J134" s="144">
        <v>128</v>
      </c>
      <c r="K134" s="144">
        <v>129</v>
      </c>
      <c r="L134" s="144">
        <v>11</v>
      </c>
      <c r="M134" s="144">
        <v>21</v>
      </c>
      <c r="N134" s="170" t="s">
        <v>840</v>
      </c>
      <c r="O134" s="88">
        <v>99</v>
      </c>
      <c r="P134" s="135">
        <v>1149</v>
      </c>
      <c r="Q134" s="132"/>
      <c r="R134" s="172"/>
      <c r="S134" s="170"/>
      <c r="T134" s="172">
        <f ca="1">ROUND(Tabla6[[#This Row],[PVP]]/(1-Tabla6[[#This Row],[Descuento]]),0)</f>
        <v>1618</v>
      </c>
      <c r="U134" s="172">
        <f t="shared" ca="1" si="10"/>
        <v>0.28999999999999998</v>
      </c>
      <c r="V134" s="172">
        <v>900</v>
      </c>
      <c r="W134" s="170"/>
      <c r="X134" s="170"/>
      <c r="Y134" s="170"/>
      <c r="Z134" s="2">
        <v>1</v>
      </c>
      <c r="AA134" s="2">
        <v>0</v>
      </c>
      <c r="AB134" s="2" t="str">
        <f t="shared" si="11"/>
        <v>Cabecera 2 plz online en promocion</v>
      </c>
      <c r="AC134" s="2" t="str">
        <f>VLOOKUP(IF(K134="",J134,K134),'Base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34" s="94" t="str">
        <f>IFERROR(VLOOKUP(K134,'Base de datos'!F:I,4,0),VLOOKUP(Tabla6[[#This Row],[Cat 2]],'Base de datos'!F:I,4,0))</f>
        <v>Dormitorio, cama, tarima, cabecera, velador, cama online, cama barata, dormitorio en promocion, juego de dormitorio online, casa, hogar, decoracion, juego de dormitorio vintage, muebles vintage</v>
      </c>
      <c r="AF134" s="142" t="str">
        <f t="shared" ca="1" si="12"/>
        <v>insert into detalle VALUES (NULL,"Mody156",133,"Cama 2 plz","Cabecera 2 plz","Vintage","Moody Cabecera 2 plz Magnolia Vintage","","Moody",113,128,129,11,21,"Magnolia",99,1149,0,"","",1618,0.29,900,"",0,"",1,0,"Cabecera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35" spans="1:32" x14ac:dyDescent="0.2">
      <c r="A135" s="1" t="s">
        <v>797</v>
      </c>
      <c r="B135" s="2">
        <v>134</v>
      </c>
      <c r="C135" s="170" t="s">
        <v>820</v>
      </c>
      <c r="D135" s="2" t="s">
        <v>821</v>
      </c>
      <c r="E135" s="6" t="s">
        <v>421</v>
      </c>
      <c r="F135" s="94" t="str">
        <f>CONCATENATE(Tabla6[[#This Row],[Nombre de marca]],IF(Tabla6[[#This Row],[Nombre de marca]]="",""," "),D135,IF(N135="",""," "),N135,IF(Tabla6[[#This Row],[Nombre combo]]="",""," "),E135,IF(Tabla6[[#This Row],[caracteristica principal]]="",""," "),G135)</f>
        <v>Moody Cabecera 2 plz Tancreda Vintage</v>
      </c>
      <c r="G135" s="171"/>
      <c r="H135" s="80" t="s">
        <v>435</v>
      </c>
      <c r="I135" s="144">
        <v>14</v>
      </c>
      <c r="J135" s="2">
        <v>53</v>
      </c>
      <c r="K135" s="2">
        <v>55</v>
      </c>
      <c r="L135" s="144">
        <v>11</v>
      </c>
      <c r="M135" s="144">
        <v>21</v>
      </c>
      <c r="N135" s="170" t="s">
        <v>841</v>
      </c>
      <c r="O135" s="88">
        <v>99</v>
      </c>
      <c r="P135" s="135">
        <v>1149</v>
      </c>
      <c r="Q135" s="132"/>
      <c r="R135" s="172"/>
      <c r="S135" s="170"/>
      <c r="T135" s="172">
        <f ca="1">ROUND(Tabla6[[#This Row],[PVP]]/(1-Tabla6[[#This Row],[Descuento]]),0)</f>
        <v>1553</v>
      </c>
      <c r="U135" s="172">
        <f t="shared" ca="1" si="10"/>
        <v>0.26</v>
      </c>
      <c r="V135" s="172">
        <v>900</v>
      </c>
      <c r="W135" s="170"/>
      <c r="X135" s="170"/>
      <c r="Y135" s="170"/>
      <c r="Z135" s="2">
        <v>1</v>
      </c>
      <c r="AA135" s="2">
        <v>0</v>
      </c>
      <c r="AB135" s="2" t="str">
        <f t="shared" si="11"/>
        <v>Cabecera 2 plz online en promocion</v>
      </c>
      <c r="AC135" s="2" t="str">
        <f>VLOOKUP(IF(K135="",J135,K135),'Base de datos'!F:H,3,0)</f>
        <v>Personaliza tu dormitorio con nuesras cabeceras baratas de 2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35" s="94" t="str">
        <f>IFERROR(VLOOKUP(K135,'Base de datos'!F:I,4,0),VLOOKUP(Tabla6[[#This Row],[Cat 2]],'Base de datos'!F:I,4,0))</f>
        <v>Dormitorio, cabecera de 1.5 plazas, hogar, casa, mueble de cuarto, decoracion, mueble online, cabecera barato, cabecera en promocion, cama, box tarima</v>
      </c>
      <c r="AF135" s="142" t="str">
        <f t="shared" ca="1" si="12"/>
        <v>insert into detalle VALUES (NULL,"Mody157",134,"Cabecera ","Cabecera 2 plz","Vintage","Moody Cabecera 2 plz Tancreda Vintage","","Moody",14,53,55,11,21,"Tancreda",99,1149,0,"","",1553,0.26,900,"",0,"",1,0,"Cabecera 2 plz online en promocion","Personaliza tu dormitorio con nuesras cabeceras baratas de 2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cabecera de 1.5 plazas, hogar, casa, mueble de cuarto, decoracion, mueble online, cabecera barato, cabecera en promocion, cama, box tarima");</v>
      </c>
    </row>
    <row r="136" spans="1:32" x14ac:dyDescent="0.2">
      <c r="A136" s="1" t="s">
        <v>798</v>
      </c>
      <c r="B136" s="2">
        <v>135</v>
      </c>
      <c r="C136" s="170" t="s">
        <v>820</v>
      </c>
      <c r="D136" s="2" t="s">
        <v>821</v>
      </c>
      <c r="E136" s="6" t="s">
        <v>421</v>
      </c>
      <c r="F136" s="94" t="str">
        <f>CONCATENATE(Tabla6[[#This Row],[Nombre de marca]],IF(Tabla6[[#This Row],[Nombre de marca]]="",""," "),D136,IF(N136="",""," "),N136,IF(Tabla6[[#This Row],[Nombre combo]]="",""," "),E136,IF(Tabla6[[#This Row],[caracteristica principal]]="",""," "),G136)</f>
        <v>Moody Cabecera 2 plz Alison Vintage</v>
      </c>
      <c r="G136" s="171"/>
      <c r="H136" s="80" t="s">
        <v>435</v>
      </c>
      <c r="I136" s="144">
        <v>14</v>
      </c>
      <c r="J136" s="144">
        <v>53</v>
      </c>
      <c r="K136" s="144">
        <v>55</v>
      </c>
      <c r="L136" s="144">
        <v>11</v>
      </c>
      <c r="M136" s="144">
        <v>21</v>
      </c>
      <c r="N136" s="170" t="s">
        <v>842</v>
      </c>
      <c r="O136" s="88">
        <v>99</v>
      </c>
      <c r="P136" s="135">
        <v>1249</v>
      </c>
      <c r="Q136" s="132"/>
      <c r="R136" s="172"/>
      <c r="S136" s="170"/>
      <c r="T136" s="172">
        <f ca="1">ROUND(Tabla6[[#This Row],[PVP]]/(1-Tabla6[[#This Row],[Descuento]]),0)</f>
        <v>1561</v>
      </c>
      <c r="U136" s="172">
        <f t="shared" ca="1" si="10"/>
        <v>0.2</v>
      </c>
      <c r="V136" s="172">
        <v>800</v>
      </c>
      <c r="W136" s="170"/>
      <c r="X136" s="170"/>
      <c r="Y136" s="170"/>
      <c r="Z136" s="2">
        <v>1</v>
      </c>
      <c r="AA136" s="2">
        <v>0</v>
      </c>
      <c r="AB136" s="2" t="str">
        <f t="shared" si="11"/>
        <v>Cabecera 2 plz online en promocion</v>
      </c>
      <c r="AC136" s="2" t="str">
        <f>VLOOKUP(IF(K136="",J136,K136),'Base de datos'!F:H,3,0)</f>
        <v>Personaliza tu dormitorio con nuesras cabeceras baratas de 2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36" s="94" t="str">
        <f>IFERROR(VLOOKUP(K136,'Base de datos'!F:I,4,0),VLOOKUP(Tabla6[[#This Row],[Cat 2]],'Base de datos'!F:I,4,0))</f>
        <v>Dormitorio, cabecera de 1.5 plazas, hogar, casa, mueble de cuarto, decoracion, mueble online, cabecera barato, cabecera en promocion, cama, box tarima</v>
      </c>
      <c r="AF136" s="142" t="str">
        <f t="shared" ca="1" si="12"/>
        <v>insert into detalle VALUES (NULL,"Mody158",135,"Cabecera ","Cabecera 2 plz","Vintage","Moody Cabecera 2 plz Alison Vintage","","Moody",14,53,55,11,21,"Alison",99,1249,0,"","",1561,0.2,800,"",0,"",1,0,"Cabecera 2 plz online en promocion","Personaliza tu dormitorio con nuesras cabeceras baratas de 2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cabecera de 1.5 plazas, hogar, casa, mueble de cuarto, decoracion, mueble online, cabecera barato, cabecera en promocion, cama, box tarima");</v>
      </c>
    </row>
    <row r="137" spans="1:32" x14ac:dyDescent="0.2">
      <c r="A137" s="1" t="s">
        <v>799</v>
      </c>
      <c r="B137" s="2">
        <v>136</v>
      </c>
      <c r="C137" s="170" t="s">
        <v>820</v>
      </c>
      <c r="D137" s="2" t="s">
        <v>821</v>
      </c>
      <c r="E137" s="6" t="s">
        <v>421</v>
      </c>
      <c r="F137" s="94" t="str">
        <f>CONCATENATE(Tabla6[[#This Row],[Nombre de marca]],IF(Tabla6[[#This Row],[Nombre de marca]]="",""," "),D137,IF(N137="",""," "),N137,IF(Tabla6[[#This Row],[Nombre combo]]="",""," "),E137,IF(Tabla6[[#This Row],[caracteristica principal]]="",""," "),G137)</f>
        <v>Moody Cabecera 2 plz Evelina Vintage</v>
      </c>
      <c r="G137" s="171"/>
      <c r="H137" s="80" t="s">
        <v>435</v>
      </c>
      <c r="I137" s="144">
        <v>14</v>
      </c>
      <c r="J137" s="144">
        <v>53</v>
      </c>
      <c r="K137" s="144">
        <v>55</v>
      </c>
      <c r="L137" s="144">
        <v>11</v>
      </c>
      <c r="M137" s="144">
        <v>21</v>
      </c>
      <c r="N137" s="170" t="s">
        <v>843</v>
      </c>
      <c r="O137" s="88">
        <v>99</v>
      </c>
      <c r="P137" s="135">
        <v>1399</v>
      </c>
      <c r="Q137" s="132"/>
      <c r="R137" s="172"/>
      <c r="S137" s="170"/>
      <c r="T137" s="172">
        <f ca="1">ROUND(Tabla6[[#This Row],[PVP]]/(1-Tabla6[[#This Row],[Descuento]]),0)</f>
        <v>1817</v>
      </c>
      <c r="U137" s="172">
        <f t="shared" ca="1" si="10"/>
        <v>0.23</v>
      </c>
      <c r="V137" s="172">
        <v>800</v>
      </c>
      <c r="W137" s="170"/>
      <c r="X137" s="170"/>
      <c r="Y137" s="170"/>
      <c r="Z137" s="2">
        <v>1</v>
      </c>
      <c r="AA137" s="2">
        <v>0</v>
      </c>
      <c r="AB137" s="2" t="str">
        <f t="shared" si="11"/>
        <v>Cabecera 2 plz online en promocion</v>
      </c>
      <c r="AC137" s="2" t="str">
        <f>VLOOKUP(IF(K137="",J137,K137),'Base de datos'!F:H,3,0)</f>
        <v>Personaliza tu dormitorio con nuesras cabeceras baratas de 2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37" s="94" t="str">
        <f>IFERROR(VLOOKUP(K137,'Base de datos'!F:I,4,0),VLOOKUP(Tabla6[[#This Row],[Cat 2]],'Base de datos'!F:I,4,0))</f>
        <v>Dormitorio, cabecera de 1.5 plazas, hogar, casa, mueble de cuarto, decoracion, mueble online, cabecera barato, cabecera en promocion, cama, box tarima</v>
      </c>
      <c r="AF137" s="142" t="str">
        <f t="shared" ca="1" si="12"/>
        <v>insert into detalle VALUES (NULL,"Mody159",136,"Cabecera ","Cabecera 2 plz","Vintage","Moody Cabecera 2 plz Evelina Vintage","","Moody",14,53,55,11,21,"Evelina",99,1399,0,"","",1817,0.23,800,"",0,"",1,0,"Cabecera 2 plz online en promocion","Personaliza tu dormitorio con nuesras cabeceras baratas de 2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cabecera de 1.5 plazas, hogar, casa, mueble de cuarto, decoracion, mueble online, cabecera barato, cabecera en promocion, cama, box tarima");</v>
      </c>
    </row>
    <row r="138" spans="1:32" x14ac:dyDescent="0.2">
      <c r="A138" s="1" t="s">
        <v>800</v>
      </c>
      <c r="B138" s="2">
        <v>137</v>
      </c>
      <c r="C138" s="170" t="s">
        <v>820</v>
      </c>
      <c r="D138" s="2" t="s">
        <v>821</v>
      </c>
      <c r="E138" s="6" t="s">
        <v>421</v>
      </c>
      <c r="F138" s="94" t="str">
        <f>CONCATENATE(Tabla6[[#This Row],[Nombre de marca]],IF(Tabla6[[#This Row],[Nombre de marca]]="",""," "),D138,IF(N138="",""," "),N138,IF(Tabla6[[#This Row],[Nombre combo]]="",""," "),E138,IF(Tabla6[[#This Row],[caracteristica principal]]="",""," "),G138)</f>
        <v>Moody Cabecera 2 plz Josefina Vintage</v>
      </c>
      <c r="G138" s="171"/>
      <c r="H138" s="80" t="s">
        <v>435</v>
      </c>
      <c r="I138" s="144">
        <v>14</v>
      </c>
      <c r="J138" s="144">
        <v>53</v>
      </c>
      <c r="K138" s="144">
        <v>55</v>
      </c>
      <c r="L138" s="144">
        <v>11</v>
      </c>
      <c r="M138" s="144">
        <v>21</v>
      </c>
      <c r="N138" s="170" t="s">
        <v>844</v>
      </c>
      <c r="O138" s="88">
        <v>99</v>
      </c>
      <c r="P138" s="135">
        <v>1249</v>
      </c>
      <c r="Q138" s="132"/>
      <c r="R138" s="172"/>
      <c r="S138" s="170"/>
      <c r="T138" s="172">
        <f ca="1">ROUND(Tabla6[[#This Row],[PVP]]/(1-Tabla6[[#This Row],[Descuento]]),0)</f>
        <v>1643</v>
      </c>
      <c r="U138" s="172">
        <f t="shared" ca="1" si="10"/>
        <v>0.24</v>
      </c>
      <c r="V138" s="172">
        <v>800</v>
      </c>
      <c r="W138" s="170"/>
      <c r="X138" s="170"/>
      <c r="Y138" s="170"/>
      <c r="Z138" s="2">
        <v>1</v>
      </c>
      <c r="AA138" s="2">
        <v>0</v>
      </c>
      <c r="AB138" s="2" t="str">
        <f t="shared" si="11"/>
        <v>Cabecera 2 plz online en promocion</v>
      </c>
      <c r="AC138" s="2" t="str">
        <f>VLOOKUP(IF(K138="",J138,K138),'Base de datos'!F:H,3,0)</f>
        <v>Personaliza tu dormitorio con nuesras cabeceras baratas de 2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38" s="94" t="str">
        <f>IFERROR(VLOOKUP(K138,'Base de datos'!F:I,4,0),VLOOKUP(Tabla6[[#This Row],[Cat 2]],'Base de datos'!F:I,4,0))</f>
        <v>Dormitorio, cabecera de 1.5 plazas, hogar, casa, mueble de cuarto, decoracion, mueble online, cabecera barato, cabecera en promocion, cama, box tarima</v>
      </c>
      <c r="AF138" s="142" t="str">
        <f t="shared" ca="1" si="12"/>
        <v>insert into detalle VALUES (NULL,"Mody160",137,"Cabecera ","Cabecera 2 plz","Vintage","Moody Cabecera 2 plz Josefina Vintage","","Moody",14,53,55,11,21,"Josefina",99,1249,0,"","",1643,0.24,800,"",0,"",1,0,"Cabecera 2 plz online en promocion","Personaliza tu dormitorio con nuesras cabeceras baratas de 2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cabecera de 1.5 plazas, hogar, casa, mueble de cuarto, decoracion, mueble online, cabecera barato, cabecera en promocion, cama, box tarima");</v>
      </c>
    </row>
    <row r="139" spans="1:32" x14ac:dyDescent="0.2">
      <c r="A139" s="1" t="s">
        <v>801</v>
      </c>
      <c r="B139" s="2">
        <v>138</v>
      </c>
      <c r="C139" s="170" t="s">
        <v>820</v>
      </c>
      <c r="D139" s="2" t="s">
        <v>821</v>
      </c>
      <c r="E139" s="6" t="s">
        <v>421</v>
      </c>
      <c r="F139" s="94" t="str">
        <f>CONCATENATE(Tabla6[[#This Row],[Nombre de marca]],IF(Tabla6[[#This Row],[Nombre de marca]]="",""," "),D139,IF(N139="",""," "),N139,IF(Tabla6[[#This Row],[Nombre combo]]="",""," "),E139,IF(Tabla6[[#This Row],[caracteristica principal]]="",""," "),G139)</f>
        <v>Moody Cabecera 2 plz Marisa Vintage</v>
      </c>
      <c r="G139" s="171"/>
      <c r="H139" s="80" t="s">
        <v>435</v>
      </c>
      <c r="I139" s="144">
        <v>14</v>
      </c>
      <c r="J139" s="144">
        <v>53</v>
      </c>
      <c r="K139" s="144">
        <v>55</v>
      </c>
      <c r="L139" s="144">
        <v>11</v>
      </c>
      <c r="M139" s="144">
        <v>21</v>
      </c>
      <c r="N139" s="170" t="s">
        <v>845</v>
      </c>
      <c r="O139" s="88">
        <v>99</v>
      </c>
      <c r="P139" s="135">
        <v>1199</v>
      </c>
      <c r="Q139" s="132"/>
      <c r="R139" s="172"/>
      <c r="S139" s="170"/>
      <c r="T139" s="172">
        <f ca="1">ROUND(Tabla6[[#This Row],[PVP]]/(1-Tabla6[[#This Row],[Descuento]]),0)</f>
        <v>1557</v>
      </c>
      <c r="U139" s="172">
        <f t="shared" ca="1" si="10"/>
        <v>0.23</v>
      </c>
      <c r="V139" s="172">
        <v>800</v>
      </c>
      <c r="W139" s="170"/>
      <c r="X139" s="170"/>
      <c r="Y139" s="170"/>
      <c r="Z139" s="2">
        <v>1</v>
      </c>
      <c r="AA139" s="2">
        <v>0</v>
      </c>
      <c r="AB139" s="2" t="str">
        <f t="shared" si="11"/>
        <v>Cabecera 2 plz online en promocion</v>
      </c>
      <c r="AC139" s="2" t="str">
        <f>VLOOKUP(IF(K139="",J139,K139),'Base de datos'!F:H,3,0)</f>
        <v>Personaliza tu dormitorio con nuesras cabeceras baratas de 2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39" s="94" t="str">
        <f>IFERROR(VLOOKUP(K139,'Base de datos'!F:I,4,0),VLOOKUP(Tabla6[[#This Row],[Cat 2]],'Base de datos'!F:I,4,0))</f>
        <v>Dormitorio, cabecera de 1.5 plazas, hogar, casa, mueble de cuarto, decoracion, mueble online, cabecera barato, cabecera en promocion, cama, box tarima</v>
      </c>
      <c r="AF139" s="142" t="str">
        <f t="shared" ca="1" si="12"/>
        <v>insert into detalle VALUES (NULL,"Mody161",138,"Cabecera ","Cabecera 2 plz","Vintage","Moody Cabecera 2 plz Marisa Vintage","","Moody",14,53,55,11,21,"Marisa",99,1199,0,"","",1557,0.23,800,"",0,"",1,0,"Cabecera 2 plz online en promocion","Personaliza tu dormitorio con nuesras cabeceras baratas de 2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cabecera de 1.5 plazas, hogar, casa, mueble de cuarto, decoracion, mueble online, cabecera barato, cabecera en promocion, cama, box tarima");</v>
      </c>
    </row>
    <row r="140" spans="1:32" x14ac:dyDescent="0.2">
      <c r="A140" s="1" t="s">
        <v>802</v>
      </c>
      <c r="B140" s="2">
        <v>139</v>
      </c>
      <c r="C140" s="170" t="s">
        <v>820</v>
      </c>
      <c r="D140" s="2" t="s">
        <v>821</v>
      </c>
      <c r="E140" s="6" t="s">
        <v>421</v>
      </c>
      <c r="F140" s="94" t="str">
        <f>CONCATENATE(Tabla6[[#This Row],[Nombre de marca]],IF(Tabla6[[#This Row],[Nombre de marca]]="",""," "),D140,IF(N140="",""," "),N140,IF(Tabla6[[#This Row],[Nombre combo]]="",""," "),E140,IF(Tabla6[[#This Row],[caracteristica principal]]="",""," "),G140)</f>
        <v>Moody Cabecera 2 plz Joanne Vintage</v>
      </c>
      <c r="G140" s="171"/>
      <c r="H140" s="80" t="s">
        <v>435</v>
      </c>
      <c r="I140" s="144">
        <v>14</v>
      </c>
      <c r="J140" s="144">
        <v>53</v>
      </c>
      <c r="K140" s="144">
        <v>55</v>
      </c>
      <c r="L140" s="144">
        <v>11</v>
      </c>
      <c r="M140" s="144">
        <v>21</v>
      </c>
      <c r="N140" s="170" t="s">
        <v>846</v>
      </c>
      <c r="O140" s="88">
        <v>99</v>
      </c>
      <c r="P140" s="135">
        <v>1199</v>
      </c>
      <c r="Q140" s="132"/>
      <c r="R140" s="172"/>
      <c r="S140" s="170"/>
      <c r="T140" s="172">
        <f ca="1">ROUND(Tabla6[[#This Row],[PVP]]/(1-Tabla6[[#This Row],[Descuento]]),0)</f>
        <v>1620</v>
      </c>
      <c r="U140" s="172">
        <f t="shared" ca="1" si="10"/>
        <v>0.26</v>
      </c>
      <c r="V140" s="172">
        <v>800</v>
      </c>
      <c r="W140" s="170"/>
      <c r="X140" s="170"/>
      <c r="Y140" s="170"/>
      <c r="Z140" s="2">
        <v>1</v>
      </c>
      <c r="AA140" s="2">
        <v>0</v>
      </c>
      <c r="AB140" s="2" t="str">
        <f t="shared" si="11"/>
        <v>Cabecera 2 plz online en promocion</v>
      </c>
      <c r="AC140" s="2" t="str">
        <f>VLOOKUP(IF(K140="",J140,K140),'Base de datos'!F:H,3,0)</f>
        <v>Personaliza tu dormitorio con nuesras cabeceras baratas de 2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40" s="94" t="str">
        <f>IFERROR(VLOOKUP(K140,'Base de datos'!F:I,4,0),VLOOKUP(Tabla6[[#This Row],[Cat 2]],'Base de datos'!F:I,4,0))</f>
        <v>Dormitorio, cabecera de 1.5 plazas, hogar, casa, mueble de cuarto, decoracion, mueble online, cabecera barato, cabecera en promocion, cama, box tarima</v>
      </c>
      <c r="AF140" s="142" t="str">
        <f t="shared" ca="1" si="12"/>
        <v>insert into detalle VALUES (NULL,"Mody162",139,"Cabecera ","Cabecera 2 plz","Vintage","Moody Cabecera 2 plz Joanne Vintage","","Moody",14,53,55,11,21,"Joanne",99,1199,0,"","",1620,0.26,800,"",0,"",1,0,"Cabecera 2 plz online en promocion","Personaliza tu dormitorio con nuesras cabeceras baratas de 2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cabecera de 1.5 plazas, hogar, casa, mueble de cuarto, decoracion, mueble online, cabecera barato, cabecera en promocion, cama, box tarima");</v>
      </c>
    </row>
    <row r="141" spans="1:32" x14ac:dyDescent="0.2">
      <c r="A141" s="1" t="s">
        <v>803</v>
      </c>
      <c r="B141" s="2">
        <v>140</v>
      </c>
      <c r="C141" s="170" t="s">
        <v>820</v>
      </c>
      <c r="D141" s="2" t="s">
        <v>821</v>
      </c>
      <c r="E141" s="6" t="s">
        <v>421</v>
      </c>
      <c r="F141" s="94" t="str">
        <f>CONCATENATE(Tabla6[[#This Row],[Nombre de marca]],IF(Tabla6[[#This Row],[Nombre de marca]]="",""," "),D141,IF(N141="",""," "),N141,IF(Tabla6[[#This Row],[Nombre combo]]="",""," "),E141,IF(Tabla6[[#This Row],[caracteristica principal]]="",""," "),G141)</f>
        <v>Moody Cabecera 2 plz Desiree Vintage</v>
      </c>
      <c r="G141" s="171"/>
      <c r="H141" s="80" t="s">
        <v>435</v>
      </c>
      <c r="I141" s="144">
        <v>14</v>
      </c>
      <c r="J141" s="144">
        <v>53</v>
      </c>
      <c r="K141" s="144">
        <v>55</v>
      </c>
      <c r="L141" s="144">
        <v>11</v>
      </c>
      <c r="M141" s="144">
        <v>21</v>
      </c>
      <c r="N141" s="170" t="s">
        <v>847</v>
      </c>
      <c r="O141" s="88">
        <v>99</v>
      </c>
      <c r="P141" s="135">
        <v>1399</v>
      </c>
      <c r="Q141" s="132"/>
      <c r="R141" s="172"/>
      <c r="S141" s="170"/>
      <c r="T141" s="172">
        <f ca="1">ROUND(Tabla6[[#This Row],[PVP]]/(1-Tabla6[[#This Row],[Descuento]]),0)</f>
        <v>1916</v>
      </c>
      <c r="U141" s="172">
        <f t="shared" ca="1" si="10"/>
        <v>0.27</v>
      </c>
      <c r="V141" s="172">
        <v>900</v>
      </c>
      <c r="W141" s="170"/>
      <c r="X141" s="170"/>
      <c r="Y141" s="170"/>
      <c r="Z141" s="2">
        <v>1</v>
      </c>
      <c r="AA141" s="2">
        <v>0</v>
      </c>
      <c r="AB141" s="2" t="str">
        <f t="shared" si="11"/>
        <v>Cabecera 2 plz online en promocion</v>
      </c>
      <c r="AC141" s="2" t="str">
        <f>VLOOKUP(IF(K141="",J141,K141),'Base de datos'!F:H,3,0)</f>
        <v>Personaliza tu dormitorio con nuesras cabeceras baratas de 2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41" s="94" t="str">
        <f>IFERROR(VLOOKUP(K141,'Base de datos'!F:I,4,0),VLOOKUP(Tabla6[[#This Row],[Cat 2]],'Base de datos'!F:I,4,0))</f>
        <v>Dormitorio, cabecera de 1.5 plazas, hogar, casa, mueble de cuarto, decoracion, mueble online, cabecera barato, cabecera en promocion, cama, box tarima</v>
      </c>
      <c r="AF141" s="142" t="str">
        <f t="shared" ca="1" si="12"/>
        <v>insert into detalle VALUES (NULL,"Mody163",140,"Cabecera ","Cabecera 2 plz","Vintage","Moody Cabecera 2 plz Desiree Vintage","","Moody",14,53,55,11,21,"Desiree",99,1399,0,"","",1916,0.27,900,"",0,"",1,0,"Cabecera 2 plz online en promocion","Personaliza tu dormitorio con nuesras cabeceras baratas de 2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cabecera de 1.5 plazas, hogar, casa, mueble de cuarto, decoracion, mueble online, cabecera barato, cabecera en promocion, cama, box tarima");</v>
      </c>
    </row>
    <row r="142" spans="1:32" x14ac:dyDescent="0.2">
      <c r="A142" s="1" t="s">
        <v>804</v>
      </c>
      <c r="B142" s="2">
        <v>141</v>
      </c>
      <c r="C142" s="170" t="s">
        <v>820</v>
      </c>
      <c r="D142" s="2" t="s">
        <v>821</v>
      </c>
      <c r="E142" s="6" t="s">
        <v>421</v>
      </c>
      <c r="F142" s="94" t="str">
        <f>CONCATENATE(Tabla6[[#This Row],[Nombre de marca]],IF(Tabla6[[#This Row],[Nombre de marca]]="",""," "),D142,IF(N142="",""," "),N142,IF(Tabla6[[#This Row],[Nombre combo]]="",""," "),E142,IF(Tabla6[[#This Row],[caracteristica principal]]="",""," "),G142)</f>
        <v>Moody Cabecera 2 plz Elayne Vintage</v>
      </c>
      <c r="G142" s="171"/>
      <c r="H142" s="80" t="s">
        <v>435</v>
      </c>
      <c r="I142" s="144">
        <v>14</v>
      </c>
      <c r="J142" s="144">
        <v>53</v>
      </c>
      <c r="K142" s="144">
        <v>55</v>
      </c>
      <c r="L142" s="144">
        <v>11</v>
      </c>
      <c r="M142" s="144">
        <v>21</v>
      </c>
      <c r="N142" s="170" t="s">
        <v>848</v>
      </c>
      <c r="O142" s="88">
        <v>99</v>
      </c>
      <c r="P142" s="135">
        <v>1249</v>
      </c>
      <c r="Q142" s="132"/>
      <c r="R142" s="172"/>
      <c r="S142" s="170"/>
      <c r="T142" s="172">
        <f ca="1">ROUND(Tabla6[[#This Row],[PVP]]/(1-Tabla6[[#This Row],[Descuento]]),0)</f>
        <v>1622</v>
      </c>
      <c r="U142" s="172">
        <f t="shared" ca="1" si="10"/>
        <v>0.23</v>
      </c>
      <c r="V142" s="172">
        <v>800</v>
      </c>
      <c r="W142" s="170"/>
      <c r="X142" s="170"/>
      <c r="Y142" s="170"/>
      <c r="Z142" s="2">
        <v>1</v>
      </c>
      <c r="AA142" s="2">
        <v>0</v>
      </c>
      <c r="AB142" s="2" t="str">
        <f t="shared" si="11"/>
        <v>Cabecera 2 plz online en promocion</v>
      </c>
      <c r="AC142" s="2" t="str">
        <f>VLOOKUP(IF(K142="",J142,K142),'Base de datos'!F:H,3,0)</f>
        <v>Personaliza tu dormitorio con nuesras cabeceras baratas de 2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42" s="94" t="str">
        <f>IFERROR(VLOOKUP(K142,'Base de datos'!F:I,4,0),VLOOKUP(Tabla6[[#This Row],[Cat 2]],'Base de datos'!F:I,4,0))</f>
        <v>Dormitorio, cabecera de 1.5 plazas, hogar, casa, mueble de cuarto, decoracion, mueble online, cabecera barato, cabecera en promocion, cama, box tarima</v>
      </c>
      <c r="AF142" s="142" t="str">
        <f t="shared" ca="1" si="12"/>
        <v>insert into detalle VALUES (NULL,"Mody164",141,"Cabecera ","Cabecera 2 plz","Vintage","Moody Cabecera 2 plz Elayne Vintage","","Moody",14,53,55,11,21,"Elayne",99,1249,0,"","",1622,0.23,800,"",0,"",1,0,"Cabecera 2 plz online en promocion","Personaliza tu dormitorio con nuesras cabeceras baratas de 2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cabecera de 1.5 plazas, hogar, casa, mueble de cuarto, decoracion, mueble online, cabecera barato, cabecera en promocion, cama, box tarima");</v>
      </c>
    </row>
    <row r="143" spans="1:32" x14ac:dyDescent="0.2">
      <c r="A143" s="1" t="s">
        <v>805</v>
      </c>
      <c r="B143" s="2">
        <v>142</v>
      </c>
      <c r="C143" s="170" t="s">
        <v>753</v>
      </c>
      <c r="D143" s="2" t="s">
        <v>753</v>
      </c>
      <c r="E143" s="6" t="s">
        <v>421</v>
      </c>
      <c r="F143" s="94" t="str">
        <f>CONCATENATE(Tabla6[[#This Row],[Nombre de marca]],IF(Tabla6[[#This Row],[Nombre de marca]]="",""," "),D143,IF(N143="",""," "),N143,IF(Tabla6[[#This Row],[Nombre combo]]="",""," "),E143,IF(Tabla6[[#This Row],[caracteristica principal]]="",""," "),G143)</f>
        <v>Moody Cama 2 plz Evelina Vintage</v>
      </c>
      <c r="G143" s="171"/>
      <c r="H143" s="80" t="s">
        <v>435</v>
      </c>
      <c r="I143" s="144">
        <v>113</v>
      </c>
      <c r="J143" s="2">
        <v>128</v>
      </c>
      <c r="K143" s="2">
        <v>129</v>
      </c>
      <c r="L143" s="144">
        <v>11</v>
      </c>
      <c r="M143" s="144">
        <v>21</v>
      </c>
      <c r="N143" s="170" t="s">
        <v>843</v>
      </c>
      <c r="O143" s="88">
        <v>99</v>
      </c>
      <c r="P143" s="135">
        <v>1549</v>
      </c>
      <c r="Q143" s="132"/>
      <c r="R143" s="172"/>
      <c r="S143" s="170"/>
      <c r="T143" s="172">
        <f ca="1">ROUND(Tabla6[[#This Row],[PVP]]/(1-Tabla6[[#This Row],[Descuento]]),0)</f>
        <v>1961</v>
      </c>
      <c r="U143" s="172">
        <f t="shared" ca="1" si="10"/>
        <v>0.21</v>
      </c>
      <c r="V143" s="172">
        <v>1200</v>
      </c>
      <c r="W143" s="170"/>
      <c r="X143" s="170"/>
      <c r="Y143" s="170"/>
      <c r="Z143" s="2">
        <v>1</v>
      </c>
      <c r="AA143" s="2">
        <v>0</v>
      </c>
      <c r="AB143" s="2" t="str">
        <f t="shared" si="11"/>
        <v>Cama 2 plz online en promocion</v>
      </c>
      <c r="AC143" s="2" t="str">
        <f>VLOOKUP(IF(K143="",J143,K143),'Base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43" s="94" t="str">
        <f>IFERROR(VLOOKUP(K143,'Base de datos'!F:I,4,0),VLOOKUP(Tabla6[[#This Row],[Cat 2]],'Base de datos'!F:I,4,0))</f>
        <v>Dormitorio, cama, tarima, cabecera, velador, cama online, cama barata, dormitorio en promocion, juego de dormitorio online, casa, hogar, decoracion, juego de dormitorio vintage, muebles vintage</v>
      </c>
      <c r="AF143" s="142" t="str">
        <f t="shared" ca="1" si="12"/>
        <v>insert into detalle VALUES (NULL,"Mody165",142,"Cama 2 plz","Cama 2 plz","Vintage","Moody Cama 2 plz Evelina Vintage","","Moody",113,128,129,11,21,"Evelina",99,1549,0,"","",1961,0.21,1200,"",0,"",1,0,"Cama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44" spans="1:32" x14ac:dyDescent="0.2">
      <c r="A144" s="1" t="s">
        <v>813</v>
      </c>
      <c r="B144" s="2">
        <v>143</v>
      </c>
      <c r="C144" s="170" t="s">
        <v>753</v>
      </c>
      <c r="D144" s="2" t="s">
        <v>753</v>
      </c>
      <c r="E144" s="6" t="s">
        <v>421</v>
      </c>
      <c r="F144" s="94" t="str">
        <f>CONCATENATE(Tabla6[[#This Row],[Nombre de marca]],IF(Tabla6[[#This Row],[Nombre de marca]]="",""," "),D144,IF(N144="",""," "),N144,IF(Tabla6[[#This Row],[Nombre combo]]="",""," "),E144,IF(Tabla6[[#This Row],[caracteristica principal]]="",""," "),G144)</f>
        <v>Moody Cama 2 plz Romilda Vintage</v>
      </c>
      <c r="G144" s="171"/>
      <c r="H144" s="80" t="s">
        <v>435</v>
      </c>
      <c r="I144" s="144">
        <v>113</v>
      </c>
      <c r="J144" s="144">
        <v>128</v>
      </c>
      <c r="K144" s="144">
        <v>129</v>
      </c>
      <c r="L144" s="144">
        <v>11</v>
      </c>
      <c r="M144" s="144">
        <v>21</v>
      </c>
      <c r="N144" s="170" t="s">
        <v>849</v>
      </c>
      <c r="O144" s="88">
        <v>99</v>
      </c>
      <c r="P144" s="135">
        <v>1599</v>
      </c>
      <c r="Q144" s="132"/>
      <c r="R144" s="172"/>
      <c r="S144" s="170"/>
      <c r="T144" s="172">
        <f ca="1">ROUND(Tabla6[[#This Row],[PVP]]/(1-Tabla6[[#This Row],[Descuento]]),0)</f>
        <v>2221</v>
      </c>
      <c r="U144" s="172">
        <f t="shared" ca="1" si="10"/>
        <v>0.28000000000000003</v>
      </c>
      <c r="V144" s="172">
        <v>1200</v>
      </c>
      <c r="W144" s="170"/>
      <c r="X144" s="170"/>
      <c r="Y144" s="170"/>
      <c r="Z144" s="2">
        <v>1</v>
      </c>
      <c r="AA144" s="2">
        <v>0</v>
      </c>
      <c r="AB144" s="2" t="str">
        <f t="shared" si="11"/>
        <v>Cama 2 plz online en promocion</v>
      </c>
      <c r="AC144" s="2" t="str">
        <f>VLOOKUP(IF(K144="",J144,K144),'Base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44" s="94" t="str">
        <f>IFERROR(VLOOKUP(K144,'Base de datos'!F:I,4,0),VLOOKUP(Tabla6[[#This Row],[Cat 2]],'Base de datos'!F:I,4,0))</f>
        <v>Dormitorio, cama, tarima, cabecera, velador, cama online, cama barata, dormitorio en promocion, juego de dormitorio online, casa, hogar, decoracion, juego de dormitorio vintage, muebles vintage</v>
      </c>
      <c r="AF144" s="142" t="str">
        <f t="shared" ca="1" si="12"/>
        <v>insert into detalle VALUES (NULL,"Mody166",143,"Cama 2 plz","Cama 2 plz","Vintage","Moody Cama 2 plz Romilda Vintage","","Moody",113,128,129,11,21,"Romilda",99,1599,0,"","",2221,0.28,1200,"",0,"",1,0,"Cama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45" spans="1:32" x14ac:dyDescent="0.2">
      <c r="A145" s="1" t="s">
        <v>814</v>
      </c>
      <c r="B145" s="2">
        <v>144</v>
      </c>
      <c r="C145" s="170" t="s">
        <v>753</v>
      </c>
      <c r="D145" s="2" t="s">
        <v>753</v>
      </c>
      <c r="E145" s="6" t="s">
        <v>421</v>
      </c>
      <c r="F145" s="94" t="str">
        <f>CONCATENATE(Tabla6[[#This Row],[Nombre de marca]],IF(Tabla6[[#This Row],[Nombre de marca]]="",""," "),D145,IF(N145="",""," "),N145,IF(Tabla6[[#This Row],[Nombre combo]]="",""," "),E145,IF(Tabla6[[#This Row],[caracteristica principal]]="",""," "),G145)</f>
        <v>Moody Cama 2 plz Anabela Vintage</v>
      </c>
      <c r="G145" s="171"/>
      <c r="H145" s="80" t="s">
        <v>435</v>
      </c>
      <c r="I145" s="144">
        <v>113</v>
      </c>
      <c r="J145" s="144">
        <v>128</v>
      </c>
      <c r="K145" s="144">
        <v>129</v>
      </c>
      <c r="L145" s="144">
        <v>11</v>
      </c>
      <c r="M145" s="144">
        <v>21</v>
      </c>
      <c r="N145" s="170" t="s">
        <v>850</v>
      </c>
      <c r="O145" s="88">
        <v>99</v>
      </c>
      <c r="P145" s="135">
        <v>1599</v>
      </c>
      <c r="Q145" s="132"/>
      <c r="R145" s="172"/>
      <c r="S145" s="170"/>
      <c r="T145" s="172">
        <f ca="1">ROUND(Tabla6[[#This Row],[PVP]]/(1-Tabla6[[#This Row],[Descuento]]),0)</f>
        <v>2284</v>
      </c>
      <c r="U145" s="172">
        <f t="shared" ca="1" si="10"/>
        <v>0.3</v>
      </c>
      <c r="V145" s="172">
        <v>1200</v>
      </c>
      <c r="W145" s="170"/>
      <c r="X145" s="170"/>
      <c r="Y145" s="170"/>
      <c r="Z145" s="2">
        <v>1</v>
      </c>
      <c r="AA145" s="2">
        <v>0</v>
      </c>
      <c r="AB145" s="2" t="str">
        <f t="shared" si="11"/>
        <v>Cama 2 plz online en promocion</v>
      </c>
      <c r="AC145" s="2" t="str">
        <f>VLOOKUP(IF(K145="",J145,K145),'Base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45" s="94" t="str">
        <f>IFERROR(VLOOKUP(K145,'Base de datos'!F:I,4,0),VLOOKUP(Tabla6[[#This Row],[Cat 2]],'Base de datos'!F:I,4,0))</f>
        <v>Dormitorio, cama, tarima, cabecera, velador, cama online, cama barata, dormitorio en promocion, juego de dormitorio online, casa, hogar, decoracion, juego de dormitorio vintage, muebles vintage</v>
      </c>
      <c r="AF145" s="142" t="str">
        <f t="shared" ca="1" si="12"/>
        <v>insert into detalle VALUES (NULL,"Mody167",144,"Cama 2 plz","Cama 2 plz","Vintage","Moody Cama 2 plz Anabela Vintage","","Moody",113,128,129,11,21,"Anabela",99,1599,0,"","",2284,0.3,1200,"",0,"",1,0,"Cama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46" spans="1:32" x14ac:dyDescent="0.2">
      <c r="A146" s="1" t="s">
        <v>815</v>
      </c>
      <c r="B146" s="2">
        <v>145</v>
      </c>
      <c r="C146" s="170" t="s">
        <v>753</v>
      </c>
      <c r="D146" s="2" t="s">
        <v>753</v>
      </c>
      <c r="E146" s="6" t="s">
        <v>421</v>
      </c>
      <c r="F146" s="94" t="str">
        <f>CONCATENATE(Tabla6[[#This Row],[Nombre de marca]],IF(Tabla6[[#This Row],[Nombre de marca]]="",""," "),D146,IF(N146="",""," "),N146,IF(Tabla6[[#This Row],[Nombre combo]]="",""," "),E146,IF(Tabla6[[#This Row],[caracteristica principal]]="",""," "),G146)</f>
        <v>Moody Cama 2 plz Ornella Vintage</v>
      </c>
      <c r="G146" s="171"/>
      <c r="H146" s="80" t="s">
        <v>435</v>
      </c>
      <c r="I146" s="144">
        <v>113</v>
      </c>
      <c r="J146" s="144">
        <v>128</v>
      </c>
      <c r="K146" s="144">
        <v>129</v>
      </c>
      <c r="L146" s="144">
        <v>11</v>
      </c>
      <c r="M146" s="144">
        <v>21</v>
      </c>
      <c r="N146" s="170" t="s">
        <v>851</v>
      </c>
      <c r="O146" s="88">
        <v>99</v>
      </c>
      <c r="P146" s="135">
        <v>1599</v>
      </c>
      <c r="Q146" s="132"/>
      <c r="R146" s="172"/>
      <c r="S146" s="170"/>
      <c r="T146" s="172">
        <f ca="1">ROUND(Tabla6[[#This Row],[PVP]]/(1-Tabla6[[#This Row],[Descuento]]),0)</f>
        <v>2077</v>
      </c>
      <c r="U146" s="172">
        <f t="shared" ca="1" si="10"/>
        <v>0.23</v>
      </c>
      <c r="V146" s="172">
        <v>900</v>
      </c>
      <c r="W146" s="170"/>
      <c r="X146" s="170"/>
      <c r="Y146" s="170"/>
      <c r="Z146" s="2">
        <v>1</v>
      </c>
      <c r="AA146" s="2">
        <v>0</v>
      </c>
      <c r="AB146" s="2" t="str">
        <f t="shared" si="11"/>
        <v>Cama 2 plz online en promocion</v>
      </c>
      <c r="AC146" s="2" t="str">
        <f>VLOOKUP(IF(K146="",J146,K146),'Base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46" s="94" t="str">
        <f>IFERROR(VLOOKUP(K146,'Base de datos'!F:I,4,0),VLOOKUP(Tabla6[[#This Row],[Cat 2]],'Base de datos'!F:I,4,0))</f>
        <v>Dormitorio, cama, tarima, cabecera, velador, cama online, cama barata, dormitorio en promocion, juego de dormitorio online, casa, hogar, decoracion, juego de dormitorio vintage, muebles vintage</v>
      </c>
      <c r="AF146" s="142" t="str">
        <f t="shared" ca="1" si="12"/>
        <v>insert into detalle VALUES (NULL,"Mody168",145,"Cama 2 plz","Cama 2 plz","Vintage","Moody Cama 2 plz Ornella Vintage","","Moody",113,128,129,11,21,"Ornella",99,1599,0,"","",2077,0.23,900,"",0,"",1,0,"Cama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47" spans="1:32" x14ac:dyDescent="0.2">
      <c r="A147" s="1" t="s">
        <v>816</v>
      </c>
      <c r="B147" s="2">
        <v>146</v>
      </c>
      <c r="C147" s="170" t="s">
        <v>753</v>
      </c>
      <c r="D147" s="2" t="s">
        <v>753</v>
      </c>
      <c r="E147" s="6" t="s">
        <v>421</v>
      </c>
      <c r="F147" s="94" t="str">
        <f>CONCATENATE(Tabla6[[#This Row],[Nombre de marca]],IF(Tabla6[[#This Row],[Nombre de marca]]="",""," "),D147,IF(N147="",""," "),N147,IF(Tabla6[[#This Row],[Nombre combo]]="",""," "),E147,IF(Tabla6[[#This Row],[caracteristica principal]]="",""," "),G147)</f>
        <v>Moody Cama 2 plz Mariela Vintage</v>
      </c>
      <c r="G147" s="171"/>
      <c r="H147" s="80" t="s">
        <v>435</v>
      </c>
      <c r="I147" s="144">
        <v>113</v>
      </c>
      <c r="J147" s="144">
        <v>128</v>
      </c>
      <c r="K147" s="144">
        <v>129</v>
      </c>
      <c r="L147" s="144">
        <v>11</v>
      </c>
      <c r="M147" s="144">
        <v>21</v>
      </c>
      <c r="N147" s="170" t="s">
        <v>852</v>
      </c>
      <c r="O147" s="88">
        <v>99</v>
      </c>
      <c r="P147" s="135">
        <v>1299</v>
      </c>
      <c r="Q147" s="132"/>
      <c r="R147" s="172"/>
      <c r="S147" s="170"/>
      <c r="T147" s="172">
        <f ca="1">ROUND(Tabla6[[#This Row],[PVP]]/(1-Tabla6[[#This Row],[Descuento]]),0)</f>
        <v>1687</v>
      </c>
      <c r="U147" s="172">
        <f t="shared" ca="1" si="10"/>
        <v>0.23</v>
      </c>
      <c r="V147" s="172">
        <v>1000</v>
      </c>
      <c r="W147" s="170"/>
      <c r="X147" s="170"/>
      <c r="Y147" s="170"/>
      <c r="Z147" s="2">
        <v>1</v>
      </c>
      <c r="AA147" s="2">
        <v>0</v>
      </c>
      <c r="AB147" s="2" t="str">
        <f t="shared" si="11"/>
        <v>Cama 2 plz online en promocion</v>
      </c>
      <c r="AC147" s="2" t="str">
        <f>VLOOKUP(IF(K147="",J147,K147),'Base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47" s="94" t="str">
        <f>IFERROR(VLOOKUP(K147,'Base de datos'!F:I,4,0),VLOOKUP(Tabla6[[#This Row],[Cat 2]],'Base de datos'!F:I,4,0))</f>
        <v>Dormitorio, cama, tarima, cabecera, velador, cama online, cama barata, dormitorio en promocion, juego de dormitorio online, casa, hogar, decoracion, juego de dormitorio vintage, muebles vintage</v>
      </c>
      <c r="AF147" s="142" t="str">
        <f t="shared" ca="1" si="12"/>
        <v>insert into detalle VALUES (NULL,"Mody169",146,"Cama 2 plz","Cama 2 plz","Vintage","Moody Cama 2 plz Mariela Vintage","","Moody",113,128,129,11,21,"Mariela",99,1299,0,"","",1687,0.23,1000,"",0,"",1,0,"Cama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48" spans="1:32" x14ac:dyDescent="0.2">
      <c r="A148" s="1" t="s">
        <v>817</v>
      </c>
      <c r="B148" s="2">
        <v>147</v>
      </c>
      <c r="C148" s="170" t="s">
        <v>753</v>
      </c>
      <c r="D148" s="2" t="s">
        <v>753</v>
      </c>
      <c r="E148" s="6" t="s">
        <v>421</v>
      </c>
      <c r="F148" s="94" t="str">
        <f>CONCATENATE(Tabla6[[#This Row],[Nombre de marca]],IF(Tabla6[[#This Row],[Nombre de marca]]="",""," "),D148,IF(N148="",""," "),N148,IF(Tabla6[[#This Row],[Nombre combo]]="",""," "),E148,IF(Tabla6[[#This Row],[caracteristica principal]]="",""," "),G148)</f>
        <v>Moody Cama 2 plz Chiara Vintage</v>
      </c>
      <c r="G148" s="171"/>
      <c r="H148" s="80" t="s">
        <v>435</v>
      </c>
      <c r="I148" s="144">
        <v>113</v>
      </c>
      <c r="J148" s="144">
        <v>128</v>
      </c>
      <c r="K148" s="144">
        <v>129</v>
      </c>
      <c r="L148" s="144">
        <v>11</v>
      </c>
      <c r="M148" s="144">
        <v>21</v>
      </c>
      <c r="N148" s="170" t="s">
        <v>853</v>
      </c>
      <c r="O148" s="88">
        <v>99</v>
      </c>
      <c r="P148" s="135">
        <v>1299</v>
      </c>
      <c r="Q148" s="132"/>
      <c r="R148" s="172"/>
      <c r="S148" s="170"/>
      <c r="T148" s="172">
        <f ca="1">ROUND(Tabla6[[#This Row],[PVP]]/(1-Tabla6[[#This Row],[Descuento]]),0)</f>
        <v>1779</v>
      </c>
      <c r="U148" s="172">
        <f t="shared" ca="1" si="10"/>
        <v>0.27</v>
      </c>
      <c r="V148" s="172">
        <v>1000</v>
      </c>
      <c r="W148" s="170"/>
      <c r="X148" s="170"/>
      <c r="Y148" s="170"/>
      <c r="Z148" s="2">
        <v>1</v>
      </c>
      <c r="AA148" s="2">
        <v>0</v>
      </c>
      <c r="AB148" s="2" t="str">
        <f t="shared" si="11"/>
        <v>Cama 2 plz online en promocion</v>
      </c>
      <c r="AC148" s="2" t="str">
        <f>VLOOKUP(IF(K148="",J148,K148),'Base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48" s="94" t="str">
        <f>IFERROR(VLOOKUP(K148,'Base de datos'!F:I,4,0),VLOOKUP(Tabla6[[#This Row],[Cat 2]],'Base de datos'!F:I,4,0))</f>
        <v>Dormitorio, cama, tarima, cabecera, velador, cama online, cama barata, dormitorio en promocion, juego de dormitorio online, casa, hogar, decoracion, juego de dormitorio vintage, muebles vintage</v>
      </c>
      <c r="AF148" s="142" t="str">
        <f t="shared" ca="1" si="12"/>
        <v>insert into detalle VALUES (NULL,"Mody170",147,"Cama 2 plz","Cama 2 plz","Vintage","Moody Cama 2 plz Chiara Vintage","","Moody",113,128,129,11,21,"Chiara",99,1299,0,"","",1779,0.27,1000,"",0,"",1,0,"Cama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49" spans="1:32" x14ac:dyDescent="0.2">
      <c r="A149" s="1" t="s">
        <v>818</v>
      </c>
      <c r="B149" s="2">
        <v>148</v>
      </c>
      <c r="C149" s="170" t="s">
        <v>753</v>
      </c>
      <c r="D149" s="2" t="s">
        <v>753</v>
      </c>
      <c r="E149" s="6" t="s">
        <v>421</v>
      </c>
      <c r="F149" s="94" t="str">
        <f>CONCATENATE(Tabla6[[#This Row],[Nombre de marca]],IF(Tabla6[[#This Row],[Nombre de marca]]="",""," "),D149,IF(N149="",""," "),N149,IF(Tabla6[[#This Row],[Nombre combo]]="",""," "),E149,IF(Tabla6[[#This Row],[caracteristica principal]]="",""," "),G149)</f>
        <v>Moody Cama 2 plz Alcina Vintage</v>
      </c>
      <c r="G149" s="171"/>
      <c r="H149" s="80" t="s">
        <v>435</v>
      </c>
      <c r="I149" s="144">
        <v>113</v>
      </c>
      <c r="J149" s="144">
        <v>128</v>
      </c>
      <c r="K149" s="144">
        <v>129</v>
      </c>
      <c r="L149" s="144">
        <v>11</v>
      </c>
      <c r="M149" s="144">
        <v>21</v>
      </c>
      <c r="N149" s="170" t="s">
        <v>854</v>
      </c>
      <c r="O149" s="88">
        <v>99</v>
      </c>
      <c r="P149" s="135">
        <v>1299</v>
      </c>
      <c r="Q149" s="132"/>
      <c r="R149" s="172"/>
      <c r="S149" s="170"/>
      <c r="T149" s="172">
        <f ca="1">ROUND(Tabla6[[#This Row],[PVP]]/(1-Tabla6[[#This Row],[Descuento]]),0)</f>
        <v>1624</v>
      </c>
      <c r="U149" s="172">
        <f t="shared" ca="1" si="10"/>
        <v>0.2</v>
      </c>
      <c r="V149" s="172">
        <v>1000</v>
      </c>
      <c r="W149" s="170"/>
      <c r="X149" s="170"/>
      <c r="Y149" s="170"/>
      <c r="Z149" s="2">
        <v>1</v>
      </c>
      <c r="AA149" s="2">
        <v>0</v>
      </c>
      <c r="AB149" s="2" t="str">
        <f t="shared" si="11"/>
        <v>Cama 2 plz online en promocion</v>
      </c>
      <c r="AC149" s="2" t="str">
        <f>VLOOKUP(IF(K149="",J149,K149),'Base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49" s="94" t="str">
        <f>IFERROR(VLOOKUP(K149,'Base de datos'!F:I,4,0),VLOOKUP(Tabla6[[#This Row],[Cat 2]],'Base de datos'!F:I,4,0))</f>
        <v>Dormitorio, cama, tarima, cabecera, velador, cama online, cama barata, dormitorio en promocion, juego de dormitorio online, casa, hogar, decoracion, juego de dormitorio vintage, muebles vintage</v>
      </c>
      <c r="AF149" s="142" t="str">
        <f t="shared" ca="1" si="12"/>
        <v>insert into detalle VALUES (NULL,"Mody171",148,"Cama 2 plz","Cama 2 plz","Vintage","Moody Cama 2 plz Alcina Vintage","","Moody",113,128,129,11,21,"Alcina",99,1299,0,"","",1624,0.2,1000,"",0,"",1,0,"Cama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50" spans="1:32" x14ac:dyDescent="0.2">
      <c r="A150" s="1" t="s">
        <v>819</v>
      </c>
      <c r="B150" s="2">
        <v>149</v>
      </c>
      <c r="C150" s="170" t="s">
        <v>753</v>
      </c>
      <c r="D150" s="2" t="s">
        <v>753</v>
      </c>
      <c r="E150" s="6" t="s">
        <v>421</v>
      </c>
      <c r="F150" s="94" t="str">
        <f>CONCATENATE(Tabla6[[#This Row],[Nombre de marca]],IF(Tabla6[[#This Row],[Nombre de marca]]="",""," "),D150,IF(N150="",""," "),N150,IF(Tabla6[[#This Row],[Nombre combo]]="",""," "),E150,IF(Tabla6[[#This Row],[caracteristica principal]]="",""," "),G150)</f>
        <v>Moody Cama 2 plz Elma Vintage</v>
      </c>
      <c r="G150" s="171"/>
      <c r="H150" s="80" t="s">
        <v>435</v>
      </c>
      <c r="I150" s="144">
        <v>113</v>
      </c>
      <c r="J150" s="144">
        <v>128</v>
      </c>
      <c r="K150" s="144">
        <v>129</v>
      </c>
      <c r="L150" s="144">
        <v>11</v>
      </c>
      <c r="M150" s="144">
        <v>21</v>
      </c>
      <c r="N150" s="170" t="s">
        <v>855</v>
      </c>
      <c r="O150" s="88">
        <v>99</v>
      </c>
      <c r="P150" s="135">
        <v>1349</v>
      </c>
      <c r="Q150" s="132"/>
      <c r="R150" s="172"/>
      <c r="S150" s="170"/>
      <c r="T150" s="172">
        <f ca="1">ROUND(Tabla6[[#This Row],[PVP]]/(1-Tabla6[[#This Row],[Descuento]]),0)</f>
        <v>1729</v>
      </c>
      <c r="U150" s="172">
        <f t="shared" ca="1" si="10"/>
        <v>0.22</v>
      </c>
      <c r="V150" s="172">
        <v>1000</v>
      </c>
      <c r="W150" s="170"/>
      <c r="X150" s="170"/>
      <c r="Y150" s="170"/>
      <c r="Z150" s="2">
        <v>1</v>
      </c>
      <c r="AA150" s="2">
        <v>0</v>
      </c>
      <c r="AB150" s="2" t="str">
        <f t="shared" si="11"/>
        <v>Cama 2 plz online en promocion</v>
      </c>
      <c r="AC150" s="2" t="str">
        <f>VLOOKUP(IF(K150="",J150,K150),'Base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50" s="94" t="str">
        <f>IFERROR(VLOOKUP(K150,'Base de datos'!F:I,4,0),VLOOKUP(Tabla6[[#This Row],[Cat 2]],'Base de datos'!F:I,4,0))</f>
        <v>Dormitorio, cama, tarima, cabecera, velador, cama online, cama barata, dormitorio en promocion, juego de dormitorio online, casa, hogar, decoracion, juego de dormitorio vintage, muebles vintage</v>
      </c>
      <c r="AF150" s="142" t="str">
        <f t="shared" ca="1" si="12"/>
        <v>insert into detalle VALUES (NULL,"Mody172",149,"Cama 2 plz","Cama 2 plz","Vintage","Moody Cama 2 plz Elma Vintage","","Moody",113,128,129,11,21,"Elma",99,1349,0,"","",1729,0.22,1000,"",0,"",1,0,"Cama 2 plz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51" spans="1:32" x14ac:dyDescent="0.2">
      <c r="A151" s="1" t="s">
        <v>896</v>
      </c>
      <c r="B151" s="2">
        <v>150</v>
      </c>
      <c r="C151" s="173" t="s">
        <v>907</v>
      </c>
      <c r="D151" s="2" t="s">
        <v>912</v>
      </c>
      <c r="E151" s="6" t="s">
        <v>421</v>
      </c>
      <c r="F151" s="94" t="str">
        <f>CONCATENATE(Tabla6[[#This Row],[Nombre de marca]],IF(Tabla6[[#This Row],[Nombre de marca]]="",""," "),D151,IF(N151="",""," "),N151,IF(Tabla6[[#This Row],[Nombre combo]]="",""," "),E151,IF(Tabla6[[#This Row],[caracteristica principal]]="",""," "),G151)</f>
        <v>Moody Tocador Sefora Vintage</v>
      </c>
      <c r="G151" s="171"/>
      <c r="H151" s="80" t="s">
        <v>435</v>
      </c>
      <c r="I151" s="144">
        <v>113</v>
      </c>
      <c r="J151" s="144">
        <v>128</v>
      </c>
      <c r="K151" s="2">
        <v>131</v>
      </c>
      <c r="L151" s="144">
        <v>11</v>
      </c>
      <c r="M151" s="144">
        <v>21</v>
      </c>
      <c r="N151" s="170" t="s">
        <v>856</v>
      </c>
      <c r="O151" s="88">
        <v>99</v>
      </c>
      <c r="P151" s="135">
        <v>799</v>
      </c>
      <c r="Q151" s="132"/>
      <c r="R151" s="172"/>
      <c r="S151" s="170"/>
      <c r="T151" s="172">
        <f ca="1">ROUND(Tabla6[[#This Row],[PVP]]/(1-Tabla6[[#This Row],[Descuento]]),0)</f>
        <v>999</v>
      </c>
      <c r="U151" s="172">
        <f t="shared" ca="1" si="10"/>
        <v>0.2</v>
      </c>
      <c r="V151" s="172">
        <v>380</v>
      </c>
      <c r="W151" s="170"/>
      <c r="X151" s="170"/>
      <c r="Y151" s="170"/>
      <c r="Z151" s="2">
        <v>1</v>
      </c>
      <c r="AA151" s="2">
        <v>0</v>
      </c>
      <c r="AB151" s="2" t="str">
        <f t="shared" si="11"/>
        <v>Tocador online en promocion</v>
      </c>
      <c r="AC151" s="2" t="str">
        <f>VLOOKUP(IF(K151="",J151,K151),'Base de datos'!F:H,3,0)</f>
        <v>Las mejores cómodas vintage encuentralo a un clic. Expande, mejora y decora tu dormitorio a tu estilo con esta gama perfecta de muebles para el cuarto, de todo solo en hogaryspacios.com. Nuestras cómodas online las encuentras a bajo precio por la promoción de diversos muebles bajo el mejor estilo moderno. Nuestros proveedores llevar tu mueble de ropero a domicilio incluido el delivery gratis con envio de hasta 48 horas</v>
      </c>
      <c r="AD151" s="94" t="str">
        <f>IFERROR(VLOOKUP(K151,'Base de datos'!F:I,4,0),VLOOKUP(Tabla6[[#This Row],[Cat 2]],'Base de datos'!F:I,4,0))</f>
        <v>Muebles de dormitorio, ropero, cuarto, dormitorio, ropero online, ropero barato, ropero en promocion, casa hogar, decoracion, comodas vintage, muebles vintage</v>
      </c>
      <c r="AF151" s="142" t="str">
        <f t="shared" ca="1" si="12"/>
        <v>insert into detalle VALUES (NULL,"Mody173",150,"Comoda vintage","Tocador","Vintage","Moody Tocador Sefora Vintage","","Moody",113,128,131,11,21,"Sefora",99,799,0,"","",999,0.2,380,"",0,"",1,0,"Tocador online en promocion","Las mejores cómodas vintage encuentralo a un clic. Expande, mejora y decora tu dormitorio a tu estilo con esta gama perfecta de muebles para el cuarto, de todo solo en hogaryspacios.com. Nuestras cómodas online las encuentras a bajo precio por la promoción de diversos muebles bajo el mejor estilo moderno. Nuestros proveedores llevar tu mueble de ropero a domicilio incluido el delivery gratis con envio de hasta 48 horas","Muebles de dormitorio, ropero, cuarto, dormitorio, ropero online, ropero barato, ropero en promocion, casa hogar, decoracion, comodas vintage, muebles vintage");</v>
      </c>
    </row>
    <row r="152" spans="1:32" x14ac:dyDescent="0.2">
      <c r="A152" s="1" t="s">
        <v>897</v>
      </c>
      <c r="B152" s="2">
        <v>151</v>
      </c>
      <c r="C152" s="173" t="s">
        <v>907</v>
      </c>
      <c r="D152" s="2" t="s">
        <v>912</v>
      </c>
      <c r="E152" s="6" t="s">
        <v>421</v>
      </c>
      <c r="F152" s="94" t="str">
        <f>CONCATENATE(Tabla6[[#This Row],[Nombre de marca]],IF(Tabla6[[#This Row],[Nombre de marca]]="",""," "),D152,IF(N152="",""," "),N152,IF(Tabla6[[#This Row],[Nombre combo]]="",""," "),E152,IF(Tabla6[[#This Row],[caracteristica principal]]="",""," "),G152)</f>
        <v>Moody Tocador Betsabe Vintage</v>
      </c>
      <c r="G152" s="171"/>
      <c r="H152" s="80" t="s">
        <v>435</v>
      </c>
      <c r="I152" s="144">
        <v>113</v>
      </c>
      <c r="J152" s="144">
        <v>128</v>
      </c>
      <c r="K152" s="144">
        <v>131</v>
      </c>
      <c r="L152" s="144">
        <v>11</v>
      </c>
      <c r="M152" s="144">
        <v>21</v>
      </c>
      <c r="N152" s="170" t="s">
        <v>857</v>
      </c>
      <c r="O152" s="88">
        <v>99</v>
      </c>
      <c r="P152" s="135">
        <v>799</v>
      </c>
      <c r="Q152" s="132"/>
      <c r="R152" s="172"/>
      <c r="S152" s="170"/>
      <c r="T152" s="172">
        <f ca="1">ROUND(Tabla6[[#This Row],[PVP]]/(1-Tabla6[[#This Row],[Descuento]]),0)</f>
        <v>1038</v>
      </c>
      <c r="U152" s="172">
        <f t="shared" ca="1" si="10"/>
        <v>0.23</v>
      </c>
      <c r="V152" s="172">
        <v>400</v>
      </c>
      <c r="W152" s="170"/>
      <c r="X152" s="170"/>
      <c r="Y152" s="170"/>
      <c r="Z152" s="2">
        <v>1</v>
      </c>
      <c r="AA152" s="2">
        <v>0</v>
      </c>
      <c r="AB152" s="2" t="str">
        <f t="shared" si="11"/>
        <v>Tocador online en promocion</v>
      </c>
      <c r="AC152" s="2" t="str">
        <f>VLOOKUP(IF(K152="",J152,K152),'Base de datos'!F:H,3,0)</f>
        <v>Las mejores cómodas vintage encuentralo a un clic. Expande, mejora y decora tu dormitorio a tu estilo con esta gama perfecta de muebles para el cuarto, de todo solo en hogaryspacios.com. Nuestras cómodas online las encuentras a bajo precio por la promoción de diversos muebles bajo el mejor estilo moderno. Nuestros proveedores llevar tu mueble de ropero a domicilio incluido el delivery gratis con envio de hasta 48 horas</v>
      </c>
      <c r="AD152" s="94" t="str">
        <f>IFERROR(VLOOKUP(K152,'Base de datos'!F:I,4,0),VLOOKUP(Tabla6[[#This Row],[Cat 2]],'Base de datos'!F:I,4,0))</f>
        <v>Muebles de dormitorio, ropero, cuarto, dormitorio, ropero online, ropero barato, ropero en promocion, casa hogar, decoracion, comodas vintage, muebles vintage</v>
      </c>
      <c r="AF152" s="142" t="str">
        <f t="shared" ca="1" si="12"/>
        <v>insert into detalle VALUES (NULL,"Mody174",151,"Comoda vintage","Tocador","Vintage","Moody Tocador Betsabe Vintage","","Moody",113,128,131,11,21,"Betsabe",99,799,0,"","",1038,0.23,400,"",0,"",1,0,"Tocador online en promocion","Las mejores cómodas vintage encuentralo a un clic. Expande, mejora y decora tu dormitorio a tu estilo con esta gama perfecta de muebles para el cuarto, de todo solo en hogaryspacios.com. Nuestras cómodas online las encuentras a bajo precio por la promoción de diversos muebles bajo el mejor estilo moderno. Nuestros proveedores llevar tu mueble de ropero a domicilio incluido el delivery gratis con envio de hasta 48 horas","Muebles de dormitorio, ropero, cuarto, dormitorio, ropero online, ropero barato, ropero en promocion, casa hogar, decoracion, comodas vintage, muebles vintage");</v>
      </c>
    </row>
    <row r="153" spans="1:32" x14ac:dyDescent="0.2">
      <c r="A153" s="1" t="s">
        <v>898</v>
      </c>
      <c r="B153" s="2">
        <v>152</v>
      </c>
      <c r="C153" s="173" t="s">
        <v>907</v>
      </c>
      <c r="D153" s="2" t="s">
        <v>912</v>
      </c>
      <c r="E153" s="6" t="s">
        <v>421</v>
      </c>
      <c r="F153" s="94" t="str">
        <f>CONCATENATE(Tabla6[[#This Row],[Nombre de marca]],IF(Tabla6[[#This Row],[Nombre de marca]]="",""," "),D153,IF(N153="",""," "),N153,IF(Tabla6[[#This Row],[Nombre combo]]="",""," "),E153,IF(Tabla6[[#This Row],[caracteristica principal]]="",""," "),G153)</f>
        <v>Moody Tocador Myriam Vintage</v>
      </c>
      <c r="G153" s="171"/>
      <c r="H153" s="80" t="s">
        <v>435</v>
      </c>
      <c r="I153" s="144">
        <v>113</v>
      </c>
      <c r="J153" s="144">
        <v>128</v>
      </c>
      <c r="K153" s="144">
        <v>131</v>
      </c>
      <c r="L153" s="144">
        <v>11</v>
      </c>
      <c r="M153" s="144">
        <v>21</v>
      </c>
      <c r="N153" s="170" t="s">
        <v>858</v>
      </c>
      <c r="O153" s="88">
        <v>99</v>
      </c>
      <c r="P153" s="135">
        <v>699</v>
      </c>
      <c r="Q153" s="132"/>
      <c r="R153" s="172"/>
      <c r="S153" s="170"/>
      <c r="T153" s="172">
        <f ca="1">ROUND(Tabla6[[#This Row],[PVP]]/(1-Tabla6[[#This Row],[Descuento]]),0)</f>
        <v>932</v>
      </c>
      <c r="U153" s="172">
        <f t="shared" ca="1" si="10"/>
        <v>0.25</v>
      </c>
      <c r="V153" s="172">
        <v>400</v>
      </c>
      <c r="W153" s="170"/>
      <c r="X153" s="170"/>
      <c r="Y153" s="170"/>
      <c r="Z153" s="2">
        <v>1</v>
      </c>
      <c r="AA153" s="2">
        <v>0</v>
      </c>
      <c r="AB153" s="2" t="str">
        <f t="shared" si="11"/>
        <v>Tocador online en promocion</v>
      </c>
      <c r="AC153" s="2" t="str">
        <f>VLOOKUP(IF(K153="",J153,K153),'Base de datos'!F:H,3,0)</f>
        <v>Las mejores cómodas vintage encuentralo a un clic. Expande, mejora y decora tu dormitorio a tu estilo con esta gama perfecta de muebles para el cuarto, de todo solo en hogaryspacios.com. Nuestras cómodas online las encuentras a bajo precio por la promoción de diversos muebles bajo el mejor estilo moderno. Nuestros proveedores llevar tu mueble de ropero a domicilio incluido el delivery gratis con envio de hasta 48 horas</v>
      </c>
      <c r="AD153" s="94" t="str">
        <f>IFERROR(VLOOKUP(K153,'Base de datos'!F:I,4,0),VLOOKUP(Tabla6[[#This Row],[Cat 2]],'Base de datos'!F:I,4,0))</f>
        <v>Muebles de dormitorio, ropero, cuarto, dormitorio, ropero online, ropero barato, ropero en promocion, casa hogar, decoracion, comodas vintage, muebles vintage</v>
      </c>
      <c r="AF153" s="142" t="str">
        <f t="shared" ca="1" si="12"/>
        <v>insert into detalle VALUES (NULL,"Mody175",152,"Comoda vintage","Tocador","Vintage","Moody Tocador Myriam Vintage","","Moody",113,128,131,11,21,"Myriam",99,699,0,"","",932,0.25,400,"",0,"",1,0,"Tocador online en promocion","Las mejores cómodas vintage encuentralo a un clic. Expande, mejora y decora tu dormitorio a tu estilo con esta gama perfecta de muebles para el cuarto, de todo solo en hogaryspacios.com. Nuestras cómodas online las encuentras a bajo precio por la promoción de diversos muebles bajo el mejor estilo moderno. Nuestros proveedores llevar tu mueble de ropero a domicilio incluido el delivery gratis con envio de hasta 48 horas","Muebles de dormitorio, ropero, cuarto, dormitorio, ropero online, ropero barato, ropero en promocion, casa hogar, decoracion, comodas vintage, muebles vintage");</v>
      </c>
    </row>
    <row r="154" spans="1:32" x14ac:dyDescent="0.2">
      <c r="A154" s="1" t="s">
        <v>899</v>
      </c>
      <c r="B154" s="2">
        <v>153</v>
      </c>
      <c r="C154" s="173" t="s">
        <v>907</v>
      </c>
      <c r="D154" s="2" t="s">
        <v>912</v>
      </c>
      <c r="E154" s="6" t="s">
        <v>421</v>
      </c>
      <c r="F154" s="94" t="str">
        <f>CONCATENATE(Tabla6[[#This Row],[Nombre de marca]],IF(Tabla6[[#This Row],[Nombre de marca]]="",""," "),D154,IF(N154="",""," "),N154,IF(Tabla6[[#This Row],[Nombre combo]]="",""," "),E154,IF(Tabla6[[#This Row],[caracteristica principal]]="",""," "),G154)</f>
        <v>Moody Tocador Jacobina Vintage</v>
      </c>
      <c r="G154" s="171"/>
      <c r="H154" s="80" t="s">
        <v>435</v>
      </c>
      <c r="I154" s="144">
        <v>113</v>
      </c>
      <c r="J154" s="144">
        <v>128</v>
      </c>
      <c r="K154" s="144">
        <v>131</v>
      </c>
      <c r="L154" s="144">
        <v>11</v>
      </c>
      <c r="M154" s="144">
        <v>21</v>
      </c>
      <c r="N154" s="170" t="s">
        <v>859</v>
      </c>
      <c r="O154" s="88">
        <v>99</v>
      </c>
      <c r="P154" s="135">
        <v>749</v>
      </c>
      <c r="Q154" s="132"/>
      <c r="R154" s="172"/>
      <c r="S154" s="170"/>
      <c r="T154" s="172">
        <f ca="1">ROUND(Tabla6[[#This Row],[PVP]]/(1-Tabla6[[#This Row],[Descuento]]),0)</f>
        <v>1012</v>
      </c>
      <c r="U154" s="172">
        <f t="shared" ca="1" si="10"/>
        <v>0.26</v>
      </c>
      <c r="V154" s="172">
        <v>400</v>
      </c>
      <c r="W154" s="170"/>
      <c r="X154" s="170"/>
      <c r="Y154" s="170"/>
      <c r="Z154" s="2">
        <v>1</v>
      </c>
      <c r="AA154" s="2">
        <v>0</v>
      </c>
      <c r="AB154" s="2" t="str">
        <f t="shared" si="11"/>
        <v>Tocador online en promocion</v>
      </c>
      <c r="AC154" s="2" t="str">
        <f>VLOOKUP(IF(K154="",J154,K154),'Base de datos'!F:H,3,0)</f>
        <v>Las mejores cómodas vintage encuentralo a un clic. Expande, mejora y decora tu dormitorio a tu estilo con esta gama perfecta de muebles para el cuarto, de todo solo en hogaryspacios.com. Nuestras cómodas online las encuentras a bajo precio por la promoción de diversos muebles bajo el mejor estilo moderno. Nuestros proveedores llevar tu mueble de ropero a domicilio incluido el delivery gratis con envio de hasta 48 horas</v>
      </c>
      <c r="AD154" s="94" t="str">
        <f>IFERROR(VLOOKUP(K154,'Base de datos'!F:I,4,0),VLOOKUP(Tabla6[[#This Row],[Cat 2]],'Base de datos'!F:I,4,0))</f>
        <v>Muebles de dormitorio, ropero, cuarto, dormitorio, ropero online, ropero barato, ropero en promocion, casa hogar, decoracion, comodas vintage, muebles vintage</v>
      </c>
      <c r="AF154" s="142" t="str">
        <f t="shared" ca="1" si="12"/>
        <v>insert into detalle VALUES (NULL,"Mody176",153,"Comoda vintage","Tocador","Vintage","Moody Tocador Jacobina Vintage","","Moody",113,128,131,11,21,"Jacobina",99,749,0,"","",1012,0.26,400,"",0,"",1,0,"Tocador online en promocion","Las mejores cómodas vintage encuentralo a un clic. Expande, mejora y decora tu dormitorio a tu estilo con esta gama perfecta de muebles para el cuarto, de todo solo en hogaryspacios.com. Nuestras cómodas online las encuentras a bajo precio por la promoción de diversos muebles bajo el mejor estilo moderno. Nuestros proveedores llevar tu mueble de ropero a domicilio incluido el delivery gratis con envio de hasta 48 horas","Muebles de dormitorio, ropero, cuarto, dormitorio, ropero online, ropero barato, ropero en promocion, casa hogar, decoracion, comodas vintage, muebles vintage");</v>
      </c>
    </row>
    <row r="155" spans="1:32" x14ac:dyDescent="0.2">
      <c r="A155" s="1" t="s">
        <v>900</v>
      </c>
      <c r="B155" s="2">
        <v>154</v>
      </c>
      <c r="C155" s="173" t="s">
        <v>908</v>
      </c>
      <c r="D155" s="2" t="s">
        <v>910</v>
      </c>
      <c r="E155" s="6" t="s">
        <v>421</v>
      </c>
      <c r="F155" s="94" t="str">
        <f>CONCATENATE(Tabla6[[#This Row],[Nombre de marca]],IF(Tabla6[[#This Row],[Nombre de marca]]="",""," "),D155,IF(N155="",""," "),N155,IF(Tabla6[[#This Row],[Nombre combo]]="",""," "),E155,IF(Tabla6[[#This Row],[caracteristica principal]]="",""," "),G155)</f>
        <v>Moody Comoda Michelle Vintage</v>
      </c>
      <c r="G155" s="171"/>
      <c r="H155" s="80" t="s">
        <v>435</v>
      </c>
      <c r="I155" s="144">
        <v>113</v>
      </c>
      <c r="J155" s="144">
        <v>128</v>
      </c>
      <c r="K155" s="2">
        <v>130</v>
      </c>
      <c r="L155" s="144">
        <v>11</v>
      </c>
      <c r="M155" s="144">
        <v>21</v>
      </c>
      <c r="N155" s="170" t="s">
        <v>860</v>
      </c>
      <c r="O155" s="88">
        <v>99</v>
      </c>
      <c r="P155" s="135">
        <v>799</v>
      </c>
      <c r="Q155" s="132"/>
      <c r="R155" s="172"/>
      <c r="S155" s="170"/>
      <c r="T155" s="172">
        <f ca="1">ROUND(Tabla6[[#This Row],[PVP]]/(1-Tabla6[[#This Row],[Descuento]]),0)</f>
        <v>1110</v>
      </c>
      <c r="U155" s="172">
        <f t="shared" ca="1" si="10"/>
        <v>0.28000000000000003</v>
      </c>
      <c r="V155" s="172">
        <v>700</v>
      </c>
      <c r="W155" s="170"/>
      <c r="X155" s="170"/>
      <c r="Y155" s="170"/>
      <c r="Z155" s="2">
        <v>1</v>
      </c>
      <c r="AA155" s="2">
        <v>0</v>
      </c>
      <c r="AB155" s="2" t="str">
        <f t="shared" si="11"/>
        <v>Comoda online en promocion</v>
      </c>
      <c r="AC155" s="2" t="str">
        <f>VLOOKUP(IF(K155="",J155,K155),'Base de datos'!F:H,3,0)</f>
        <v>Expande, mejora y decora tu dormitorio a tu estilo con esta gama perfecta de muebles para el cuarto, de todo solo en hogaryspacios.com. Nuestros roperos online y baratos los encuentras a bajo precio por la promoción de diversos muebles bajo el mejor estilo moderno. Nuestros proveedores llevar tu mueble de ropero a domicilio incluido el delivery gratis con envio de hasta 48 horas</v>
      </c>
      <c r="AD155" s="94" t="str">
        <f>IFERROR(VLOOKUP(K155,'Base de datos'!F:I,4,0),VLOOKUP(Tabla6[[#This Row],[Cat 2]],'Base de datos'!F:I,4,0))</f>
        <v>Muebles de dormitorio, ropero, cuarto, dormitorio, ropero online, ropero barato, ropero en promocion, casa hogar, decoracion</v>
      </c>
      <c r="AF155" s="142" t="str">
        <f t="shared" ca="1" si="12"/>
        <v>insert into detalle VALUES (NULL,"Mody177",154,"Ropero vintage","Comoda","Vintage","Moody Comoda Michelle Vintage","","Moody",113,128,130,11,21,"Michelle",99,799,0,"","",1110,0.28,700,"",0,"",1,0,"Comoda online en promocion","Expande, mejora y decora tu dormitorio a tu estilo con esta gama perfecta de muebles para el cuarto, de todo solo en hogaryspacios.com. Nuestros roperos online y baratos los encuentras a bajo precio por la promoción de diversos muebles bajo el mejor estilo moderno. Nuestros proveedores llevar tu mueble de ropero a domicilio incluido el delivery gratis con envio de hasta 48 horas","Muebles de dormitorio, ropero, cuarto, dormitorio, ropero online, ropero barato, ropero en promocion, casa hogar, decoracion");</v>
      </c>
    </row>
    <row r="156" spans="1:32" x14ac:dyDescent="0.2">
      <c r="A156" s="1" t="s">
        <v>901</v>
      </c>
      <c r="B156" s="2">
        <v>155</v>
      </c>
      <c r="C156" s="173" t="s">
        <v>908</v>
      </c>
      <c r="D156" s="2" t="s">
        <v>910</v>
      </c>
      <c r="E156" s="6" t="s">
        <v>421</v>
      </c>
      <c r="F156" s="94" t="str">
        <f>CONCATENATE(Tabla6[[#This Row],[Nombre de marca]],IF(Tabla6[[#This Row],[Nombre de marca]]="",""," "),D156,IF(N156="",""," "),N156,IF(Tabla6[[#This Row],[Nombre combo]]="",""," "),E156,IF(Tabla6[[#This Row],[caracteristica principal]]="",""," "),G156)</f>
        <v>Moody Comoda Mariana Vintage</v>
      </c>
      <c r="G156" s="171"/>
      <c r="H156" s="80" t="s">
        <v>435</v>
      </c>
      <c r="I156" s="144">
        <v>113</v>
      </c>
      <c r="J156" s="144">
        <v>128</v>
      </c>
      <c r="K156" s="144">
        <v>130</v>
      </c>
      <c r="L156" s="144">
        <v>11</v>
      </c>
      <c r="M156" s="144">
        <v>21</v>
      </c>
      <c r="N156" s="170" t="s">
        <v>913</v>
      </c>
      <c r="O156" s="88">
        <v>99</v>
      </c>
      <c r="P156" s="135">
        <v>899</v>
      </c>
      <c r="Q156" s="132"/>
      <c r="R156" s="172"/>
      <c r="S156" s="170"/>
      <c r="T156" s="172">
        <f ca="1">ROUND(Tabla6[[#This Row],[PVP]]/(1-Tabla6[[#This Row],[Descuento]]),0)</f>
        <v>1284</v>
      </c>
      <c r="U156" s="172">
        <f t="shared" ca="1" si="10"/>
        <v>0.3</v>
      </c>
      <c r="V156" s="172">
        <v>750</v>
      </c>
      <c r="W156" s="170"/>
      <c r="X156" s="170"/>
      <c r="Y156" s="170"/>
      <c r="Z156" s="2">
        <v>1</v>
      </c>
      <c r="AA156" s="2">
        <v>0</v>
      </c>
      <c r="AB156" s="2" t="str">
        <f t="shared" si="11"/>
        <v>Comoda online en promocion</v>
      </c>
      <c r="AC156" s="2" t="str">
        <f>VLOOKUP(IF(K156="",J156,K156),'Base de datos'!F:H,3,0)</f>
        <v>Expande, mejora y decora tu dormitorio a tu estilo con esta gama perfecta de muebles para el cuarto, de todo solo en hogaryspacios.com. Nuestros roperos online y baratos los encuentras a bajo precio por la promoción de diversos muebles bajo el mejor estilo moderno. Nuestros proveedores llevar tu mueble de ropero a domicilio incluido el delivery gratis con envio de hasta 48 horas</v>
      </c>
      <c r="AD156" s="94" t="str">
        <f>IFERROR(VLOOKUP(K156,'Base de datos'!F:I,4,0),VLOOKUP(Tabla6[[#This Row],[Cat 2]],'Base de datos'!F:I,4,0))</f>
        <v>Muebles de dormitorio, ropero, cuarto, dormitorio, ropero online, ropero barato, ropero en promocion, casa hogar, decoracion</v>
      </c>
      <c r="AF156" s="142" t="str">
        <f t="shared" ca="1" si="12"/>
        <v>insert into detalle VALUES (NULL,"Mody178",155,"Ropero vintage","Comoda","Vintage","Moody Comoda Mariana Vintage","","Moody",113,128,130,11,21,"Mariana",99,899,0,"","",1284,0.3,750,"",0,"",1,0,"Comoda online en promocion","Expande, mejora y decora tu dormitorio a tu estilo con esta gama perfecta de muebles para el cuarto, de todo solo en hogaryspacios.com. Nuestros roperos online y baratos los encuentras a bajo precio por la promoción de diversos muebles bajo el mejor estilo moderno. Nuestros proveedores llevar tu mueble de ropero a domicilio incluido el delivery gratis con envio de hasta 48 horas","Muebles de dormitorio, ropero, cuarto, dormitorio, ropero online, ropero barato, ropero en promocion, casa hogar, decoracion");</v>
      </c>
    </row>
    <row r="157" spans="1:32" x14ac:dyDescent="0.2">
      <c r="A157" s="1" t="s">
        <v>902</v>
      </c>
      <c r="B157" s="2">
        <v>156</v>
      </c>
      <c r="C157" s="173" t="s">
        <v>908</v>
      </c>
      <c r="D157" s="2" t="s">
        <v>911</v>
      </c>
      <c r="E157" s="6" t="s">
        <v>421</v>
      </c>
      <c r="F157" s="94" t="str">
        <f>CONCATENATE(Tabla6[[#This Row],[Nombre de marca]],IF(Tabla6[[#This Row],[Nombre de marca]]="",""," "),D157,IF(N157="",""," "),N157,IF(Tabla6[[#This Row],[Nombre combo]]="",""," "),E157,IF(Tabla6[[#This Row],[caracteristica principal]]="",""," "),G157)</f>
        <v>Moody Ropero Justiano Vintage</v>
      </c>
      <c r="G157" s="171"/>
      <c r="H157" s="80" t="s">
        <v>435</v>
      </c>
      <c r="I157" s="144">
        <v>113</v>
      </c>
      <c r="J157" s="144">
        <v>128</v>
      </c>
      <c r="K157" s="144">
        <v>130</v>
      </c>
      <c r="L157" s="144">
        <v>11</v>
      </c>
      <c r="M157" s="144">
        <v>21</v>
      </c>
      <c r="N157" s="170" t="s">
        <v>914</v>
      </c>
      <c r="O157" s="88">
        <v>99</v>
      </c>
      <c r="P157" s="135">
        <v>949</v>
      </c>
      <c r="Q157" s="132"/>
      <c r="R157" s="172"/>
      <c r="S157" s="170"/>
      <c r="T157" s="172">
        <f ca="1">ROUND(Tabla6[[#This Row],[PVP]]/(1-Tabla6[[#This Row],[Descuento]]),0)</f>
        <v>1318</v>
      </c>
      <c r="U157" s="172">
        <f t="shared" ca="1" si="10"/>
        <v>0.28000000000000003</v>
      </c>
      <c r="V157" s="172">
        <v>750</v>
      </c>
      <c r="W157" s="170"/>
      <c r="X157" s="170"/>
      <c r="Y157" s="170"/>
      <c r="Z157" s="2">
        <v>1</v>
      </c>
      <c r="AA157" s="2">
        <v>0</v>
      </c>
      <c r="AB157" s="2" t="str">
        <f t="shared" si="11"/>
        <v>Ropero online en promocion</v>
      </c>
      <c r="AC157" s="2" t="str">
        <f>VLOOKUP(IF(K157="",J157,K157),'Base de datos'!F:H,3,0)</f>
        <v>Expande, mejora y decora tu dormitorio a tu estilo con esta gama perfecta de muebles para el cuarto, de todo solo en hogaryspacios.com. Nuestros roperos online y baratos los encuentras a bajo precio por la promoción de diversos muebles bajo el mejor estilo moderno. Nuestros proveedores llevar tu mueble de ropero a domicilio incluido el delivery gratis con envio de hasta 48 horas</v>
      </c>
      <c r="AD157" s="94" t="str">
        <f>IFERROR(VLOOKUP(K157,'Base de datos'!F:I,4,0),VLOOKUP(Tabla6[[#This Row],[Cat 2]],'Base de datos'!F:I,4,0))</f>
        <v>Muebles de dormitorio, ropero, cuarto, dormitorio, ropero online, ropero barato, ropero en promocion, casa hogar, decoracion</v>
      </c>
      <c r="AF157" s="142" t="str">
        <f t="shared" ca="1" si="12"/>
        <v>insert into detalle VALUES (NULL,"Mody179",156,"Ropero vintage","Ropero","Vintage","Moody Ropero Justiano Vintage","","Moody",113,128,130,11,21,"Justiano",99,949,0,"","",1318,0.28,750,"",0,"",1,0,"Ropero online en promocion","Expande, mejora y decora tu dormitorio a tu estilo con esta gama perfecta de muebles para el cuarto, de todo solo en hogaryspacios.com. Nuestros roperos online y baratos los encuentras a bajo precio por la promoción de diversos muebles bajo el mejor estilo moderno. Nuestros proveedores llevar tu mueble de ropero a domicilio incluido el delivery gratis con envio de hasta 48 horas","Muebles de dormitorio, ropero, cuarto, dormitorio, ropero online, ropero barato, ropero en promocion, casa hogar, decoracion");</v>
      </c>
    </row>
    <row r="158" spans="1:32" x14ac:dyDescent="0.2">
      <c r="A158" s="1" t="s">
        <v>903</v>
      </c>
      <c r="B158" s="2">
        <v>157</v>
      </c>
      <c r="C158" s="173" t="s">
        <v>908</v>
      </c>
      <c r="D158" s="2" t="s">
        <v>911</v>
      </c>
      <c r="E158" s="6" t="s">
        <v>421</v>
      </c>
      <c r="F158" s="94" t="str">
        <f>CONCATENATE(Tabla6[[#This Row],[Nombre de marca]],IF(Tabla6[[#This Row],[Nombre de marca]]="",""," "),D158,IF(N158="",""," "),N158,IF(Tabla6[[#This Row],[Nombre combo]]="",""," "),E158,IF(Tabla6[[#This Row],[caracteristica principal]]="",""," "),G158)</f>
        <v>Moody Ropero Salazar Vintage</v>
      </c>
      <c r="G158" s="171"/>
      <c r="H158" s="80" t="s">
        <v>435</v>
      </c>
      <c r="I158" s="144">
        <v>113</v>
      </c>
      <c r="J158" s="144">
        <v>128</v>
      </c>
      <c r="K158" s="144">
        <v>130</v>
      </c>
      <c r="L158" s="144">
        <v>11</v>
      </c>
      <c r="M158" s="144">
        <v>21</v>
      </c>
      <c r="N158" s="170" t="s">
        <v>915</v>
      </c>
      <c r="O158" s="88">
        <v>99</v>
      </c>
      <c r="P158" s="135">
        <v>999</v>
      </c>
      <c r="Q158" s="132"/>
      <c r="R158" s="172"/>
      <c r="S158" s="170"/>
      <c r="T158" s="172">
        <f ca="1">ROUND(Tabla6[[#This Row],[PVP]]/(1-Tabla6[[#This Row],[Descuento]]),0)</f>
        <v>1314</v>
      </c>
      <c r="U158" s="172">
        <f t="shared" ca="1" si="10"/>
        <v>0.24</v>
      </c>
      <c r="V158" s="172">
        <v>750</v>
      </c>
      <c r="W158" s="170"/>
      <c r="X158" s="170"/>
      <c r="Y158" s="170"/>
      <c r="Z158" s="2">
        <v>1</v>
      </c>
      <c r="AA158" s="2">
        <v>0</v>
      </c>
      <c r="AB158" s="2" t="str">
        <f t="shared" si="11"/>
        <v>Ropero online en promocion</v>
      </c>
      <c r="AC158" s="2" t="str">
        <f>VLOOKUP(IF(K158="",J158,K158),'Base de datos'!F:H,3,0)</f>
        <v>Expande, mejora y decora tu dormitorio a tu estilo con esta gama perfecta de muebles para el cuarto, de todo solo en hogaryspacios.com. Nuestros roperos online y baratos los encuentras a bajo precio por la promoción de diversos muebles bajo el mejor estilo moderno. Nuestros proveedores llevar tu mueble de ropero a domicilio incluido el delivery gratis con envio de hasta 48 horas</v>
      </c>
      <c r="AD158" s="94" t="str">
        <f>IFERROR(VLOOKUP(K158,'Base de datos'!F:I,4,0),VLOOKUP(Tabla6[[#This Row],[Cat 2]],'Base de datos'!F:I,4,0))</f>
        <v>Muebles de dormitorio, ropero, cuarto, dormitorio, ropero online, ropero barato, ropero en promocion, casa hogar, decoracion</v>
      </c>
      <c r="AF158" s="142" t="str">
        <f t="shared" ca="1" si="12"/>
        <v>insert into detalle VALUES (NULL,"Mody180",157,"Ropero vintage","Ropero","Vintage","Moody Ropero Salazar Vintage","","Moody",113,128,130,11,21,"Salazar",99,999,0,"","",1314,0.24,750,"",0,"",1,0,"Ropero online en promocion","Expande, mejora y decora tu dormitorio a tu estilo con esta gama perfecta de muebles para el cuarto, de todo solo en hogaryspacios.com. Nuestros roperos online y baratos los encuentras a bajo precio por la promoción de diversos muebles bajo el mejor estilo moderno. Nuestros proveedores llevar tu mueble de ropero a domicilio incluido el delivery gratis con envio de hasta 48 horas","Muebles de dormitorio, ropero, cuarto, dormitorio, ropero online, ropero barato, ropero en promocion, casa hogar, decoracion");</v>
      </c>
    </row>
    <row r="159" spans="1:32" x14ac:dyDescent="0.2">
      <c r="A159" s="1" t="s">
        <v>904</v>
      </c>
      <c r="B159" s="2">
        <v>158</v>
      </c>
      <c r="C159" s="173" t="s">
        <v>908</v>
      </c>
      <c r="D159" s="2" t="s">
        <v>911</v>
      </c>
      <c r="E159" s="6" t="s">
        <v>421</v>
      </c>
      <c r="F159" s="94" t="str">
        <f>CONCATENATE(Tabla6[[#This Row],[Nombre de marca]],IF(Tabla6[[#This Row],[Nombre de marca]]="",""," "),D159,IF(N159="",""," "),N159,IF(Tabla6[[#This Row],[Nombre combo]]="",""," "),E159,IF(Tabla6[[#This Row],[caracteristica principal]]="",""," "),G159)</f>
        <v>Moody Ropero Moscow Vintage</v>
      </c>
      <c r="G159" s="171"/>
      <c r="H159" s="80" t="s">
        <v>435</v>
      </c>
      <c r="I159" s="144">
        <v>113</v>
      </c>
      <c r="J159" s="144">
        <v>128</v>
      </c>
      <c r="K159" s="144">
        <v>130</v>
      </c>
      <c r="L159" s="144">
        <v>11</v>
      </c>
      <c r="M159" s="144">
        <v>21</v>
      </c>
      <c r="N159" s="170" t="s">
        <v>916</v>
      </c>
      <c r="O159" s="88">
        <v>99</v>
      </c>
      <c r="P159" s="135">
        <v>849</v>
      </c>
      <c r="Q159" s="132"/>
      <c r="R159" s="172"/>
      <c r="S159" s="170"/>
      <c r="T159" s="172">
        <f ca="1">ROUND(Tabla6[[#This Row],[PVP]]/(1-Tabla6[[#This Row],[Descuento]]),0)</f>
        <v>1117</v>
      </c>
      <c r="U159" s="172">
        <f t="shared" ca="1" si="10"/>
        <v>0.24</v>
      </c>
      <c r="V159" s="172">
        <v>700</v>
      </c>
      <c r="W159" s="170"/>
      <c r="X159" s="170"/>
      <c r="Y159" s="170"/>
      <c r="Z159" s="2">
        <v>1</v>
      </c>
      <c r="AA159" s="2">
        <v>0</v>
      </c>
      <c r="AB159" s="2" t="str">
        <f t="shared" si="11"/>
        <v>Ropero online en promocion</v>
      </c>
      <c r="AC159" s="2" t="str">
        <f>VLOOKUP(IF(K159="",J159,K159),'Base de datos'!F:H,3,0)</f>
        <v>Expande, mejora y decora tu dormitorio a tu estilo con esta gama perfecta de muebles para el cuarto, de todo solo en hogaryspacios.com. Nuestros roperos online y baratos los encuentras a bajo precio por la promoción de diversos muebles bajo el mejor estilo moderno. Nuestros proveedores llevar tu mueble de ropero a domicilio incluido el delivery gratis con envio de hasta 48 horas</v>
      </c>
      <c r="AD159" s="94" t="str">
        <f>IFERROR(VLOOKUP(K159,'Base de datos'!F:I,4,0),VLOOKUP(Tabla6[[#This Row],[Cat 2]],'Base de datos'!F:I,4,0))</f>
        <v>Muebles de dormitorio, ropero, cuarto, dormitorio, ropero online, ropero barato, ropero en promocion, casa hogar, decoracion</v>
      </c>
      <c r="AF159" s="142" t="str">
        <f t="shared" ca="1" si="12"/>
        <v>insert into detalle VALUES (NULL,"Mody181",158,"Ropero vintage","Ropero","Vintage","Moody Ropero Moscow Vintage","","Moody",113,128,130,11,21,"Moscow",99,849,0,"","",1117,0.24,700,"",0,"",1,0,"Ropero online en promocion","Expande, mejora y decora tu dormitorio a tu estilo con esta gama perfecta de muebles para el cuarto, de todo solo en hogaryspacios.com. Nuestros roperos online y baratos los encuentras a bajo precio por la promoción de diversos muebles bajo el mejor estilo moderno. Nuestros proveedores llevar tu mueble de ropero a domicilio incluido el delivery gratis con envio de hasta 48 horas","Muebles de dormitorio, ropero, cuarto, dormitorio, ropero online, ropero barato, ropero en promocion, casa hogar, decoracion");</v>
      </c>
    </row>
    <row r="160" spans="1:32" x14ac:dyDescent="0.2">
      <c r="A160" s="1" t="s">
        <v>905</v>
      </c>
      <c r="B160" s="2">
        <v>159</v>
      </c>
      <c r="C160" s="173" t="s">
        <v>908</v>
      </c>
      <c r="D160" s="2" t="s">
        <v>911</v>
      </c>
      <c r="E160" s="6" t="s">
        <v>421</v>
      </c>
      <c r="F160" s="94" t="str">
        <f>CONCATENATE(Tabla6[[#This Row],[Nombre de marca]],IF(Tabla6[[#This Row],[Nombre de marca]]="",""," "),D160,IF(N160="",""," "),N160,IF(Tabla6[[#This Row],[Nombre combo]]="",""," "),E160,IF(Tabla6[[#This Row],[caracteristica principal]]="",""," "),G160)</f>
        <v>Moody Ropero Madrid Vintage</v>
      </c>
      <c r="G160" s="171"/>
      <c r="H160" s="80" t="s">
        <v>435</v>
      </c>
      <c r="I160" s="144">
        <v>113</v>
      </c>
      <c r="J160" s="144">
        <v>128</v>
      </c>
      <c r="K160" s="144">
        <v>130</v>
      </c>
      <c r="L160" s="144">
        <v>11</v>
      </c>
      <c r="M160" s="144">
        <v>21</v>
      </c>
      <c r="N160" s="170" t="s">
        <v>917</v>
      </c>
      <c r="O160" s="88">
        <v>99</v>
      </c>
      <c r="P160" s="135">
        <v>999</v>
      </c>
      <c r="Q160" s="132"/>
      <c r="R160" s="172"/>
      <c r="S160" s="170"/>
      <c r="T160" s="172">
        <f ca="1">ROUND(Tabla6[[#This Row],[PVP]]/(1-Tabla6[[#This Row],[Descuento]]),0)</f>
        <v>1249</v>
      </c>
      <c r="U160" s="172">
        <f t="shared" ca="1" si="10"/>
        <v>0.2</v>
      </c>
      <c r="V160" s="172">
        <v>700</v>
      </c>
      <c r="W160" s="170"/>
      <c r="X160" s="170"/>
      <c r="Y160" s="170"/>
      <c r="Z160" s="2">
        <v>1</v>
      </c>
      <c r="AA160" s="2">
        <v>0</v>
      </c>
      <c r="AB160" s="2" t="str">
        <f t="shared" si="11"/>
        <v>Ropero online en promocion</v>
      </c>
      <c r="AC160" s="2" t="str">
        <f>VLOOKUP(IF(K160="",J160,K160),'Base de datos'!F:H,3,0)</f>
        <v>Expande, mejora y decora tu dormitorio a tu estilo con esta gama perfecta de muebles para el cuarto, de todo solo en hogaryspacios.com. Nuestros roperos online y baratos los encuentras a bajo precio por la promoción de diversos muebles bajo el mejor estilo moderno. Nuestros proveedores llevar tu mueble de ropero a domicilio incluido el delivery gratis con envio de hasta 48 horas</v>
      </c>
      <c r="AD160" s="94" t="str">
        <f>IFERROR(VLOOKUP(K160,'Base de datos'!F:I,4,0),VLOOKUP(Tabla6[[#This Row],[Cat 2]],'Base de datos'!F:I,4,0))</f>
        <v>Muebles de dormitorio, ropero, cuarto, dormitorio, ropero online, ropero barato, ropero en promocion, casa hogar, decoracion</v>
      </c>
      <c r="AF160" s="142" t="str">
        <f t="shared" ca="1" si="12"/>
        <v>insert into detalle VALUES (NULL,"Mody182",159,"Ropero vintage","Ropero","Vintage","Moody Ropero Madrid Vintage","","Moody",113,128,130,11,21,"Madrid",99,999,0,"","",1249,0.2,700,"",0,"",1,0,"Ropero online en promocion","Expande, mejora y decora tu dormitorio a tu estilo con esta gama perfecta de muebles para el cuarto, de todo solo en hogaryspacios.com. Nuestros roperos online y baratos los encuentras a bajo precio por la promoción de diversos muebles bajo el mejor estilo moderno. Nuestros proveedores llevar tu mueble de ropero a domicilio incluido el delivery gratis con envio de hasta 48 horas","Muebles de dormitorio, ropero, cuarto, dormitorio, ropero online, ropero barato, ropero en promocion, casa hogar, decoracion");</v>
      </c>
    </row>
    <row r="161" spans="1:32" x14ac:dyDescent="0.2">
      <c r="A161" s="1" t="s">
        <v>906</v>
      </c>
      <c r="B161" s="2">
        <v>160</v>
      </c>
      <c r="C161" s="173" t="s">
        <v>909</v>
      </c>
      <c r="D161" s="2" t="s">
        <v>909</v>
      </c>
      <c r="E161" s="6" t="s">
        <v>421</v>
      </c>
      <c r="F161" s="94" t="str">
        <f>CONCATENATE(Tabla6[[#This Row],[Nombre de marca]],IF(Tabla6[[#This Row],[Nombre de marca]]="",""," "),D161,IF(N161="",""," "),N161,IF(Tabla6[[#This Row],[Nombre combo]]="",""," "),E161,IF(Tabla6[[#This Row],[caracteristica principal]]="",""," "),G161)</f>
        <v>Moody Zapatera 360° Vintage</v>
      </c>
      <c r="G161" s="171"/>
      <c r="H161" s="80" t="s">
        <v>435</v>
      </c>
      <c r="I161" s="2">
        <v>14</v>
      </c>
      <c r="J161" s="2">
        <v>52</v>
      </c>
      <c r="K161" s="2">
        <v>114</v>
      </c>
      <c r="L161" s="144">
        <v>11</v>
      </c>
      <c r="M161" s="144">
        <v>21</v>
      </c>
      <c r="N161" s="170" t="s">
        <v>918</v>
      </c>
      <c r="O161" s="88">
        <v>99</v>
      </c>
      <c r="P161" s="135">
        <v>1299</v>
      </c>
      <c r="Q161" s="132"/>
      <c r="R161" s="172"/>
      <c r="S161" s="170"/>
      <c r="T161" s="172">
        <f ca="1">ROUND(Tabla6[[#This Row],[PVP]]/(1-Tabla6[[#This Row],[Descuento]]),0)</f>
        <v>1644</v>
      </c>
      <c r="U161" s="172">
        <f t="shared" ca="1" si="10"/>
        <v>0.21</v>
      </c>
      <c r="V161" s="172">
        <v>750</v>
      </c>
      <c r="W161" s="170"/>
      <c r="X161" s="170"/>
      <c r="Y161" s="170"/>
      <c r="Z161" s="2">
        <v>1</v>
      </c>
      <c r="AA161" s="2">
        <v>0</v>
      </c>
      <c r="AB161" s="2" t="str">
        <f t="shared" si="11"/>
        <v>Zapatera online en promocion</v>
      </c>
      <c r="AC161" s="2" t="str">
        <f>VLOOKUP(IF(K161="",J161,K161),'Base de datos'!F:H,3,0)</f>
        <v>Expande, mejora y decora tu dormitorio a tu estilo con esta gama perfecta de muebles para el cuarto, de todo solo en hogaryspacios.com. Nuestros zapateros online y baratos los encuentras a bajo precio por la promoción de diversos muebles bajo el mejor estilo moderno. Nuestros proveedores llevar tu mueble de ropero a domicilio incluido el delivery gratis con envio de hasta 48 horas</v>
      </c>
      <c r="AD161" s="94" t="str">
        <f>IFERROR(VLOOKUP(K161,'Base de datos'!F:I,4,0),VLOOKUP(Tabla6[[#This Row],[Cat 2]],'Base de datos'!F:I,4,0))</f>
        <v>Muebles de dormitorio, zapatero, cuarto, dormitorio, zapatero online, ropero barato, zapatero en promocion, casa hogar, decoracion</v>
      </c>
      <c r="AF161" s="142" t="str">
        <f t="shared" ca="1" si="12"/>
        <v>insert into detalle VALUES (NULL,"Mody183",160,"Zapatera","Zapatera","Vintage","Moody Zapatera 360° Vintage","","Moody",14,52,114,11,21,"360°",99,1299,0,"","",1644,0.21,750,"",0,"",1,0,"Zapatera online en promocion","Expande, mejora y decora tu dormitorio a tu estilo con esta gama perfecta de muebles para el cuarto, de todo solo en hogaryspacios.com. Nuestros zapateros online y baratos los encuentras a bajo precio por la promoción de diversos muebles bajo el mejor estilo moderno. Nuestros proveedores llevar tu mueble de ropero a domicilio incluido el delivery gratis con envio de hasta 48 horas","Muebles de dormitorio, zapatero, cuarto, dormitorio, zapatero online, ropero barato, zapatero en promocion, casa hogar, decoracion");</v>
      </c>
    </row>
    <row r="162" spans="1:32" x14ac:dyDescent="0.2">
      <c r="A162" s="1" t="s">
        <v>936</v>
      </c>
      <c r="B162" s="2">
        <v>161</v>
      </c>
      <c r="C162" s="170" t="s">
        <v>909</v>
      </c>
      <c r="D162" s="2" t="s">
        <v>909</v>
      </c>
      <c r="E162" s="6" t="s">
        <v>421</v>
      </c>
      <c r="F162" s="94" t="str">
        <f>CONCATENATE(Tabla6[[#This Row],[Nombre de marca]],IF(Tabla6[[#This Row],[Nombre de marca]]="",""," "),D162,IF(N162="",""," "),N162,IF(Tabla6[[#This Row],[Nombre combo]]="",""," "),E162,IF(Tabla6[[#This Row],[caracteristica principal]]="",""," "),G162)</f>
        <v>Moody Zapatera 360° baja Vintage</v>
      </c>
      <c r="G162" s="171"/>
      <c r="H162" s="80" t="s">
        <v>435</v>
      </c>
      <c r="I162" s="144">
        <v>14</v>
      </c>
      <c r="J162" s="144">
        <v>52</v>
      </c>
      <c r="K162" s="2">
        <v>114</v>
      </c>
      <c r="L162" s="144">
        <v>11</v>
      </c>
      <c r="M162" s="144">
        <v>21</v>
      </c>
      <c r="N162" s="170" t="s">
        <v>937</v>
      </c>
      <c r="O162" s="88">
        <v>99</v>
      </c>
      <c r="P162" s="135">
        <v>549</v>
      </c>
      <c r="Q162" s="132"/>
      <c r="R162" s="172"/>
      <c r="S162" s="170"/>
      <c r="T162" s="172">
        <f ca="1">ROUND(Tabla6[[#This Row],[PVP]]/(1-Tabla6[[#This Row],[Descuento]]),0)</f>
        <v>722</v>
      </c>
      <c r="U162" s="172">
        <f t="shared" ca="1" si="10"/>
        <v>0.24</v>
      </c>
      <c r="V162" s="172">
        <v>400</v>
      </c>
      <c r="W162" s="170"/>
      <c r="X162" s="170"/>
      <c r="Y162" s="170"/>
      <c r="Z162" s="2">
        <v>1</v>
      </c>
      <c r="AA162" s="2">
        <v>0</v>
      </c>
      <c r="AB162" s="2" t="str">
        <f t="shared" si="11"/>
        <v>Zapatera online en promocion</v>
      </c>
      <c r="AC162" s="2" t="str">
        <f>VLOOKUP(IF(K162="",J162,K162),'Base de datos'!F:H,3,0)</f>
        <v>Expande, mejora y decora tu dormitorio a tu estilo con esta gama perfecta de muebles para el cuarto, de todo solo en hogaryspacios.com. Nuestros zapateros online y baratos los encuentras a bajo precio por la promoción de diversos muebles bajo el mejor estilo moderno. Nuestros proveedores llevar tu mueble de ropero a domicilio incluido el delivery gratis con envio de hasta 48 horas</v>
      </c>
      <c r="AD162" s="94" t="str">
        <f>IFERROR(VLOOKUP(K162,'Base de datos'!F:I,4,0),VLOOKUP(Tabla6[[#This Row],[Cat 2]],'Base de datos'!F:I,4,0))</f>
        <v>Muebles de dormitorio, zapatero, cuarto, dormitorio, zapatero online, ropero barato, zapatero en promocion, casa hogar, decoracion</v>
      </c>
      <c r="AF162" s="142" t="str">
        <f t="shared" ca="1" si="12"/>
        <v>insert into detalle VALUES (NULL,"Mody184",161,"Zapatera","Zapatera","Vintage","Moody Zapatera 360° baja Vintage","","Moody",14,52,114,11,21,"360° baja",99,549,0,"","",722,0.24,400,"",0,"",1,0,"Zapatera online en promocion","Expande, mejora y decora tu dormitorio a tu estilo con esta gama perfecta de muebles para el cuarto, de todo solo en hogaryspacios.com. Nuestros zapateros online y baratos los encuentras a bajo precio por la promoción de diversos muebles bajo el mejor estilo moderno. Nuestros proveedores llevar tu mueble de ropero a domicilio incluido el delivery gratis con envio de hasta 48 horas","Muebles de dormitorio, zapatero, cuarto, dormitorio, zapatero online, ropero barato, zapatero en promocion, casa hogar, decoracion");</v>
      </c>
    </row>
    <row r="163" spans="1:32" x14ac:dyDescent="0.2">
      <c r="A163" s="1" t="s">
        <v>1039</v>
      </c>
      <c r="B163" s="2">
        <v>162</v>
      </c>
      <c r="C163" s="142" t="s">
        <v>1040</v>
      </c>
      <c r="D163" s="2" t="s">
        <v>1043</v>
      </c>
      <c r="E163" s="6" t="s">
        <v>421</v>
      </c>
      <c r="F163" s="161" t="str">
        <f>CONCATENATE(Tabla6[[#This Row],[Nombre de marca]],IF(Tabla6[[#This Row],[Nombre de marca]]="",""," "),D163,IF(N163="",""," "),N163,IF(Tabla6[[#This Row],[Nombre combo]]="",""," "),E163,IF(Tabla6[[#This Row],[caracteristica principal]]="",""," "),G163)</f>
        <v>Moody Juego de sala 3 + 2 + Banqueta Argus Vintage</v>
      </c>
      <c r="G163" s="123"/>
      <c r="H163" s="156" t="s">
        <v>435</v>
      </c>
      <c r="I163" s="2">
        <v>113</v>
      </c>
      <c r="J163" s="2">
        <v>117</v>
      </c>
      <c r="K163" s="2">
        <v>118</v>
      </c>
      <c r="L163" s="144">
        <v>11</v>
      </c>
      <c r="M163" s="144">
        <v>21</v>
      </c>
      <c r="N163" s="122" t="s">
        <v>437</v>
      </c>
      <c r="O163" s="122">
        <v>99</v>
      </c>
      <c r="P163" s="135">
        <v>1799</v>
      </c>
      <c r="Q163" s="132"/>
      <c r="R163" s="124"/>
      <c r="S163" s="122"/>
      <c r="T163" s="172">
        <f ca="1">ROUND(Tabla6[[#This Row],[PVP]]/(1-Tabla6[[#This Row],[Descuento]]),0)</f>
        <v>2570</v>
      </c>
      <c r="U163" s="172">
        <f t="shared" ca="1" si="10"/>
        <v>0.3</v>
      </c>
      <c r="V163" s="124">
        <v>1300</v>
      </c>
      <c r="W163" s="122"/>
      <c r="X163" s="122"/>
      <c r="Y163" s="122"/>
      <c r="Z163" s="144">
        <v>1</v>
      </c>
      <c r="AA163" s="144">
        <v>0</v>
      </c>
      <c r="AB163" s="144" t="str">
        <f t="shared" ref="AB163:AB170" si="13">CONCATENATE(D163," online"," en promocion")</f>
        <v>Juego de sala 3 + 2 + Banqueta online en promocion</v>
      </c>
      <c r="AC163" s="144" t="str">
        <f>VLOOKUP(IF(K163="",J163,K163),'Base de datos'!F:H,3,0)</f>
        <v>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v>
      </c>
      <c r="AD163" s="161" t="str">
        <f>IFERROR(VLOOKUP(K163,'Base de datos'!F:I,4,0),VLOOKUP(Tabla6[[#This Row],[Cat 2]],'Base de datos'!F:I,4,0))</f>
        <v>Juego de sala, juego de sala online, juego de sala barato, hogar, casa, decoración, muebles, mueble online, sofa 1 cuerpo, sofa 2 cuerpos, sofa 3 cuerpos, muebles baratos, muebles en promocion, juego de sala vintage, muebles vintage</v>
      </c>
      <c r="AF163" s="142" t="str">
        <f t="shared" ca="1" si="12"/>
        <v>insert into detalle VALUES (NULL,"Combo1",162,"Juego de sala 3+2 + banqueta","Juego de sala 3 + 2 + Banqueta","Vintage","Moody Juego de sala 3 + 2 + Banqueta Argus Vintage","","Moody",113,117,118,11,21,"Argus",99,1799,0,"","",2570,0.3,1300,"",0,"",1,0,"Juego de sala 3 + 2 + Banqueta online en promocion","En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click","Juego de sala, juego de sala online, juego de sala barato, hogar, casa, decoración, muebles, mueble online, sofa 1 cuerpo, sofa 2 cuerpos, sofa 3 cuerpos, muebles baratos, muebles en promocion, juego de sala vintage, muebles vintage");</v>
      </c>
    </row>
    <row r="164" spans="1:32" x14ac:dyDescent="0.2">
      <c r="A164" s="1" t="s">
        <v>1105</v>
      </c>
      <c r="B164" s="144">
        <v>163</v>
      </c>
      <c r="C164" s="122" t="s">
        <v>1153</v>
      </c>
      <c r="D164" s="2" t="s">
        <v>1044</v>
      </c>
      <c r="E164" s="6" t="s">
        <v>421</v>
      </c>
      <c r="F164" s="161" t="str">
        <f>CONCATENATE(Tabla6[[#This Row],[Nombre de marca]],IF(Tabla6[[#This Row],[Nombre de marca]]="",""," "),D164,IF(N164="",""," "),N164,IF(Tabla6[[#This Row],[Nombre combo]]="",""," "),E164,IF(Tabla6[[#This Row],[caracteristica principal]]="",""," "),G164)</f>
        <v>Moody Juego de sala 3 + 2 + Butaca Angelo Vintage</v>
      </c>
      <c r="G164" s="123"/>
      <c r="H164" s="156" t="s">
        <v>435</v>
      </c>
      <c r="I164" s="144">
        <v>113</v>
      </c>
      <c r="J164" s="144">
        <v>117</v>
      </c>
      <c r="K164" s="144">
        <v>118</v>
      </c>
      <c r="L164" s="144">
        <v>11</v>
      </c>
      <c r="M164" s="144">
        <v>21</v>
      </c>
      <c r="N164" s="122" t="s">
        <v>556</v>
      </c>
      <c r="O164" s="122">
        <v>99</v>
      </c>
      <c r="P164" s="135">
        <v>1399</v>
      </c>
      <c r="Q164" s="132"/>
      <c r="R164" s="124"/>
      <c r="S164" s="122"/>
      <c r="T164" s="172">
        <f ca="1">ROUND(Tabla6[[#This Row],[PVP]]/(1-Tabla6[[#This Row],[Descuento]]),0)</f>
        <v>1771</v>
      </c>
      <c r="U164" s="172">
        <f t="shared" ref="U164:U189" ca="1" si="14">ROUND(RANDBETWEEN(20,30)/100,2)</f>
        <v>0.21</v>
      </c>
      <c r="V164" s="124">
        <v>1000</v>
      </c>
      <c r="W164" s="122"/>
      <c r="X164" s="122"/>
      <c r="Y164" s="122"/>
      <c r="Z164" s="144">
        <v>1</v>
      </c>
      <c r="AA164" s="144">
        <v>0</v>
      </c>
      <c r="AB164" s="144" t="str">
        <f t="shared" si="13"/>
        <v>Juego de sala 3 + 2 + Butaca online en promocion</v>
      </c>
      <c r="AC164" s="144" t="str">
        <f>VLOOKUP(IF(K164="",J164,K164),'Base de datos'!F:H,3,0)</f>
        <v>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v>
      </c>
      <c r="AD164" s="161" t="str">
        <f>IFERROR(VLOOKUP(K164,'Base de datos'!F:I,4,0),VLOOKUP(Tabla6[[#This Row],[Cat 2]],'Base de datos'!F:I,4,0))</f>
        <v>Juego de sala, juego de sala online, juego de sala barato, hogar, casa, decoración, muebles, mueble online, sofa 1 cuerpo, sofa 2 cuerpos, sofa 3 cuerpos, muebles baratos, muebles en promocion, juego de sala vintage, muebles vintage</v>
      </c>
      <c r="AF164" s="142" t="str">
        <f t="shared" ca="1" si="12"/>
        <v>insert into detalle VALUES (NULL,"Combo2",163,"Juego de sala 3+ Sillón +butaca","Juego de sala 3 + 2 + Butaca","Vintage","Moody Juego de sala 3 + 2 + Butaca Angelo Vintage","","Moody",113,117,118,11,21,"Angelo",99,1399,0,"","",1771,0.21,1000,"",0,"",1,0,"Juego de sala 3 + 2 + Butaca online en promocion","En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click","Juego de sala, juego de sala online, juego de sala barato, hogar, casa, decoración, muebles, mueble online, sofa 1 cuerpo, sofa 2 cuerpos, sofa 3 cuerpos, muebles baratos, muebles en promocion, juego de sala vintage, muebles vintage");</v>
      </c>
    </row>
    <row r="165" spans="1:32" x14ac:dyDescent="0.2">
      <c r="A165" s="1" t="s">
        <v>1106</v>
      </c>
      <c r="B165" s="144">
        <v>164</v>
      </c>
      <c r="C165" s="122" t="s">
        <v>1048</v>
      </c>
      <c r="D165" s="170" t="s">
        <v>1048</v>
      </c>
      <c r="E165" s="6" t="s">
        <v>421</v>
      </c>
      <c r="F165" s="161" t="str">
        <f>CONCATENATE(Tabla6[[#This Row],[Nombre de marca]],IF(Tabla6[[#This Row],[Nombre de marca]]="",""," "),D165,IF(N165="",""," "),N165,IF(Tabla6[[#This Row],[Nombre combo]]="",""," "),E165,IF(Tabla6[[#This Row],[caracteristica principal]]="",""," "),G165)</f>
        <v>Moody Seccional + Banqueta Enrique Vintage</v>
      </c>
      <c r="G165" s="123"/>
      <c r="H165" s="156" t="s">
        <v>435</v>
      </c>
      <c r="I165" s="144">
        <v>113</v>
      </c>
      <c r="J165" s="144">
        <v>117</v>
      </c>
      <c r="K165" s="144">
        <v>121</v>
      </c>
      <c r="L165" s="144">
        <v>11</v>
      </c>
      <c r="M165" s="144">
        <v>21</v>
      </c>
      <c r="N165" s="122" t="s">
        <v>484</v>
      </c>
      <c r="O165" s="122">
        <v>99</v>
      </c>
      <c r="P165" s="135">
        <v>1899</v>
      </c>
      <c r="Q165" s="132"/>
      <c r="R165" s="124"/>
      <c r="S165" s="122"/>
      <c r="T165" s="172">
        <f ca="1">ROUND(Tabla6[[#This Row],[PVP]]/(1-Tabla6[[#This Row],[Descuento]]),0)</f>
        <v>2713</v>
      </c>
      <c r="U165" s="172">
        <f t="shared" ca="1" si="14"/>
        <v>0.3</v>
      </c>
      <c r="V165" s="124">
        <v>1500</v>
      </c>
      <c r="W165" s="122"/>
      <c r="X165" s="122"/>
      <c r="Y165" s="122"/>
      <c r="Z165" s="144">
        <v>1</v>
      </c>
      <c r="AA165" s="144">
        <v>0</v>
      </c>
      <c r="AB165" s="144" t="str">
        <f t="shared" si="13"/>
        <v>Seccional + Banqueta online en promocion</v>
      </c>
      <c r="AC165" s="144" t="str">
        <f>VLOOKUP(IF(K165="",J165,K165),'Base de datos'!F:H,3,0)</f>
        <v>En Hogaryspacios tenemos los mejores muebles seccionales vintage con mesas de centro, cojines y más. Nuestros muebles seccionales online, tienen el mejor diseño para decorar tu sala y hacer de tu hogar el mejor sitio para descansar. Nuestro proveedores usan telas como  tapiz microfibra, tapiz ultracuero, tapiz cuero, tapiz chenille, tapiz jacquard y más. Hacemos envios a todo lima metropolitana con envios en menos de 48 horas, Nuestros decoradores de interiores te aydarán a mejorar tu estilo</v>
      </c>
      <c r="AD165" s="161" t="str">
        <f>IFERROR(VLOOKUP(K165,'Base de datos'!F:I,4,0),VLOOKUP(Tabla6[[#This Row],[Cat 2]],'Base de datos'!F:I,4,0))</f>
        <v>Sofa seccional, mueble de sala, mueble online, mueble barato, mueble en promocion, seccional barato, juego de sala, hogar, casa, cojin, sofa, sofa barato, seccional vintage, muebles vintage</v>
      </c>
      <c r="AF165" s="142" t="str">
        <f t="shared" ca="1" si="12"/>
        <v>insert into detalle VALUES (NULL,"Combo3",164,"Seccional + Banqueta","Seccional + Banqueta","Vintage","Moody Seccional + Banqueta Enrique Vintage","","Moody",113,117,121,11,21,"Enrique",99,1899,0,"","",2713,0.3,1500,"",0,"",1,0,"Seccional + Banqueta online en promocion","En Hogaryspacios tenemos los mejores muebles seccionales vintage con mesas de centro, cojines y más. Nuestros muebles seccionales online, tienen el mejor diseño para decorar tu sala y hacer de tu hogar el mejor sitio para descansar. Nuestro proveedores usan telas como  tapiz microfibra, tapiz ultracuero, tapiz cuero, tapiz chenille, tapiz jacquard y más. Hacemos envios a todo lima metropolitana con envios en menos de 48 horas, Nuestros decoradores de interiores te aydarán a mejorar tu estilo","Sofa seccional, mueble de sala, mueble online, mueble barato, mueble en promocion, seccional barato, juego de sala, hogar, casa, cojin, sofa, sofa barato, seccional vintage, muebles vintage");</v>
      </c>
    </row>
    <row r="166" spans="1:32" x14ac:dyDescent="0.2">
      <c r="A166" s="1" t="s">
        <v>1107</v>
      </c>
      <c r="B166" s="144">
        <v>165</v>
      </c>
      <c r="C166" s="170" t="s">
        <v>1045</v>
      </c>
      <c r="D166" s="170" t="s">
        <v>1045</v>
      </c>
      <c r="E166" s="6" t="s">
        <v>421</v>
      </c>
      <c r="F166" s="161" t="str">
        <f>CONCATENATE(Tabla6[[#This Row],[Nombre de marca]],IF(Tabla6[[#This Row],[Nombre de marca]]="",""," "),D166,IF(N166="",""," "),N166,IF(Tabla6[[#This Row],[Nombre combo]]="",""," "),E166,IF(Tabla6[[#This Row],[caracteristica principal]]="",""," "),G166)</f>
        <v>Moody Juego de sala 2 + Sillón + Banqueta Athena Vintage</v>
      </c>
      <c r="G166" s="123"/>
      <c r="H166" s="156" t="s">
        <v>435</v>
      </c>
      <c r="I166" s="144">
        <v>113</v>
      </c>
      <c r="J166" s="144">
        <v>117</v>
      </c>
      <c r="K166" s="144">
        <v>118</v>
      </c>
      <c r="L166" s="144">
        <v>11</v>
      </c>
      <c r="M166" s="144">
        <v>21</v>
      </c>
      <c r="N166" s="122" t="s">
        <v>579</v>
      </c>
      <c r="O166" s="122">
        <v>99</v>
      </c>
      <c r="P166" s="135">
        <v>1399</v>
      </c>
      <c r="Q166" s="132"/>
      <c r="R166" s="124"/>
      <c r="S166" s="122"/>
      <c r="T166" s="172">
        <f ca="1">ROUND(Tabla6[[#This Row],[PVP]]/(1-Tabla6[[#This Row],[Descuento]]),0)</f>
        <v>1943</v>
      </c>
      <c r="U166" s="172">
        <f t="shared" ca="1" si="14"/>
        <v>0.28000000000000003</v>
      </c>
      <c r="V166" s="124">
        <v>1100</v>
      </c>
      <c r="W166" s="122"/>
      <c r="X166" s="122"/>
      <c r="Y166" s="122"/>
      <c r="Z166" s="144">
        <v>1</v>
      </c>
      <c r="AA166" s="144">
        <v>0</v>
      </c>
      <c r="AB166" s="144" t="str">
        <f t="shared" si="13"/>
        <v>Juego de sala 2 + Sillón + Banqueta online en promocion</v>
      </c>
      <c r="AC166" s="144" t="str">
        <f>VLOOKUP(IF(K166="",J166,K166),'Base de datos'!F:H,3,0)</f>
        <v>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v>
      </c>
      <c r="AD166" s="161" t="str">
        <f>IFERROR(VLOOKUP(K166,'Base de datos'!F:I,4,0),VLOOKUP(Tabla6[[#This Row],[Cat 2]],'Base de datos'!F:I,4,0))</f>
        <v>Juego de sala, juego de sala online, juego de sala barato, hogar, casa, decoración, muebles, mueble online, sofa 1 cuerpo, sofa 2 cuerpos, sofa 3 cuerpos, muebles baratos, muebles en promocion, juego de sala vintage, muebles vintage</v>
      </c>
      <c r="AF166" s="142" t="str">
        <f t="shared" ca="1" si="12"/>
        <v>insert into detalle VALUES (NULL,"Combo4",165,"Juego de sala 2 + Sillón + Banqueta","Juego de sala 2 + Sillón + Banqueta","Vintage","Moody Juego de sala 2 + Sillón + Banqueta Athena Vintage","","Moody",113,117,118,11,21,"Athena",99,1399,0,"","",1943,0.28,1100,"",0,"",1,0,"Juego de sala 2 + Sillón + Banqueta online en promocion","En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click","Juego de sala, juego de sala online, juego de sala barato, hogar, casa, decoración, muebles, mueble online, sofa 1 cuerpo, sofa 2 cuerpos, sofa 3 cuerpos, muebles baratos, muebles en promocion, juego de sala vintage, muebles vintage");</v>
      </c>
    </row>
    <row r="167" spans="1:32" x14ac:dyDescent="0.2">
      <c r="A167" s="1" t="s">
        <v>1108</v>
      </c>
      <c r="B167" s="144">
        <v>166</v>
      </c>
      <c r="C167" s="170" t="s">
        <v>1096</v>
      </c>
      <c r="D167" s="170" t="s">
        <v>1097</v>
      </c>
      <c r="E167" s="147" t="s">
        <v>421</v>
      </c>
      <c r="F167" s="161" t="str">
        <f>CONCATENATE(Tabla6[[#This Row],[Nombre de marca]],IF(Tabla6[[#This Row],[Nombre de marca]]="",""," "),D167,IF(N167="",""," "),N167,IF(Tabla6[[#This Row],[Nombre combo]]="",""," "),E167,IF(Tabla6[[#This Row],[caracteristica principal]]="",""," "),G167)</f>
        <v>Moody Juego de sala 3 + 1 mesa de centro Argus Vintage</v>
      </c>
      <c r="G167" s="123"/>
      <c r="H167" s="156" t="s">
        <v>435</v>
      </c>
      <c r="I167" s="144">
        <v>113</v>
      </c>
      <c r="J167" s="144">
        <v>117</v>
      </c>
      <c r="K167" s="144">
        <v>118</v>
      </c>
      <c r="L167" s="144">
        <v>11</v>
      </c>
      <c r="M167" s="144">
        <v>21</v>
      </c>
      <c r="N167" s="122" t="s">
        <v>437</v>
      </c>
      <c r="O167" s="122">
        <v>99</v>
      </c>
      <c r="P167" s="135">
        <v>1449</v>
      </c>
      <c r="Q167" s="132"/>
      <c r="R167" s="124"/>
      <c r="S167" s="122"/>
      <c r="T167" s="172">
        <f ca="1">ROUND(Tabla6[[#This Row],[PVP]]/(1-Tabla6[[#This Row],[Descuento]]),0)</f>
        <v>2041</v>
      </c>
      <c r="U167" s="172">
        <f t="shared" ca="1" si="14"/>
        <v>0.28999999999999998</v>
      </c>
      <c r="V167" s="124">
        <v>1200</v>
      </c>
      <c r="W167" s="122"/>
      <c r="X167" s="122"/>
      <c r="Y167" s="122"/>
      <c r="Z167" s="144">
        <v>1</v>
      </c>
      <c r="AA167" s="144">
        <v>0</v>
      </c>
      <c r="AB167" s="144" t="str">
        <f t="shared" si="13"/>
        <v>Juego de sala 3 + 1 mesa de centro online en promocion</v>
      </c>
      <c r="AC167" s="144" t="str">
        <f>VLOOKUP(IF(K167="",J167,K167),'Base de datos'!F:H,3,0)</f>
        <v>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v>
      </c>
      <c r="AD167" s="161" t="str">
        <f>IFERROR(VLOOKUP(K167,'Base de datos'!F:I,4,0),VLOOKUP(Tabla6[[#This Row],[Cat 2]],'Base de datos'!F:I,4,0))</f>
        <v>Juego de sala, juego de sala online, juego de sala barato, hogar, casa, decoración, muebles, mueble online, sofa 1 cuerpo, sofa 2 cuerpos, sofa 3 cuerpos, muebles baratos, muebles en promocion, juego de sala vintage, muebles vintage</v>
      </c>
      <c r="AF167" s="142" t="str">
        <f t="shared" ca="1" si="12"/>
        <v>insert into detalle VALUES (NULL,"Combo5",166,"Juego de sala 3 + 2 mesa de centro","Juego de sala 3 + 1 mesa de centro","Vintage","Moody Juego de sala 3 + 1 mesa de centro Argus Vintage","","Moody",113,117,118,11,21,"Argus",99,1449,0,"","",2041,0.29,1200,"",0,"",1,0,"Juego de sala 3 + 1 mesa de centro online en promocion","En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click","Juego de sala, juego de sala online, juego de sala barato, hogar, casa, decoración, muebles, mueble online, sofa 1 cuerpo, sofa 2 cuerpos, sofa 3 cuerpos, muebles baratos, muebles en promocion, juego de sala vintage, muebles vintage");</v>
      </c>
    </row>
    <row r="168" spans="1:32" x14ac:dyDescent="0.2">
      <c r="A168" s="1" t="s">
        <v>1109</v>
      </c>
      <c r="B168" s="144">
        <v>167</v>
      </c>
      <c r="C168" s="122" t="s">
        <v>1046</v>
      </c>
      <c r="D168" s="170" t="s">
        <v>1099</v>
      </c>
      <c r="E168" s="147" t="s">
        <v>421</v>
      </c>
      <c r="F168" s="161" t="str">
        <f>CONCATENATE(Tabla6[[#This Row],[Nombre de marca]],IF(Tabla6[[#This Row],[Nombre de marca]]="",""," "),D168,IF(N168="",""," "),N168,IF(Tabla6[[#This Row],[Nombre combo]]="",""," "),E168,IF(Tabla6[[#This Row],[caracteristica principal]]="",""," "),G168)</f>
        <v>Moody Juego de sala 3 + 2 + mesa de centro Louis Vintage</v>
      </c>
      <c r="G168" s="123"/>
      <c r="H168" s="156" t="s">
        <v>435</v>
      </c>
      <c r="I168" s="144">
        <v>113</v>
      </c>
      <c r="J168" s="144">
        <v>117</v>
      </c>
      <c r="K168" s="144">
        <v>118</v>
      </c>
      <c r="L168" s="144">
        <v>11</v>
      </c>
      <c r="M168" s="144">
        <v>21</v>
      </c>
      <c r="N168" s="122" t="s">
        <v>445</v>
      </c>
      <c r="O168" s="122">
        <v>99</v>
      </c>
      <c r="P168" s="135">
        <v>1349</v>
      </c>
      <c r="Q168" s="132"/>
      <c r="R168" s="124"/>
      <c r="S168" s="122"/>
      <c r="T168" s="172">
        <f ca="1">ROUND(Tabla6[[#This Row],[PVP]]/(1-Tabla6[[#This Row],[Descuento]]),0)</f>
        <v>1799</v>
      </c>
      <c r="U168" s="172">
        <f t="shared" ca="1" si="14"/>
        <v>0.25</v>
      </c>
      <c r="V168" s="124">
        <v>1100</v>
      </c>
      <c r="W168" s="122"/>
      <c r="X168" s="122"/>
      <c r="Y168" s="122"/>
      <c r="Z168" s="144">
        <v>1</v>
      </c>
      <c r="AA168" s="144">
        <v>0</v>
      </c>
      <c r="AB168" s="144" t="str">
        <f t="shared" si="13"/>
        <v>Juego de sala 3 + 2 + mesa de centro online en promocion</v>
      </c>
      <c r="AC168" s="144" t="str">
        <f>VLOOKUP(IF(K168="",J168,K168),'Base de datos'!F:H,3,0)</f>
        <v>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v>
      </c>
      <c r="AD168" s="161" t="str">
        <f>IFERROR(VLOOKUP(K168,'Base de datos'!F:I,4,0),VLOOKUP(Tabla6[[#This Row],[Cat 2]],'Base de datos'!F:I,4,0))</f>
        <v>Juego de sala, juego de sala online, juego de sala barato, hogar, casa, decoración, muebles, mueble online, sofa 1 cuerpo, sofa 2 cuerpos, sofa 3 cuerpos, muebles baratos, muebles en promocion, juego de sala vintage, muebles vintage</v>
      </c>
      <c r="AF168" s="142" t="str">
        <f t="shared" ca="1" si="12"/>
        <v>insert into detalle VALUES (NULL,"Combo6",167,"Juego de sala 2 + 2 + Banqueta","Juego de sala 3 + 2 + mesa de centro","Vintage","Moody Juego de sala 3 + 2 + mesa de centro Louis Vintage","","Moody",113,117,118,11,21,"Louis",99,1349,0,"","",1799,0.25,1100,"",0,"",1,0,"Juego de sala 3 + 2 + mesa de centro online en promocion","En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click","Juego de sala, juego de sala online, juego de sala barato, hogar, casa, decoración, muebles, mueble online, sofa 1 cuerpo, sofa 2 cuerpos, sofa 3 cuerpos, muebles baratos, muebles en promocion, juego de sala vintage, muebles vintage");</v>
      </c>
    </row>
    <row r="169" spans="1:32" x14ac:dyDescent="0.2">
      <c r="A169" s="1" t="s">
        <v>1110</v>
      </c>
      <c r="B169" s="144">
        <v>168</v>
      </c>
      <c r="C169" s="170" t="s">
        <v>1100</v>
      </c>
      <c r="D169" s="170" t="s">
        <v>1101</v>
      </c>
      <c r="E169" s="147" t="s">
        <v>421</v>
      </c>
      <c r="F169" s="161" t="str">
        <f>CONCATENATE(Tabla6[[#This Row],[Nombre de marca]],IF(Tabla6[[#This Row],[Nombre de marca]]="",""," "),D169,IF(N169="",""," "),N169,IF(Tabla6[[#This Row],[Nombre combo]]="",""," "),E169,IF(Tabla6[[#This Row],[caracteristica principal]]="",""," "),G169)</f>
        <v>Moody Juego de sala 3 + 2 + Entretenimiento + sillón + mesa de centro Swan Vintage</v>
      </c>
      <c r="G169" s="123"/>
      <c r="H169" s="156" t="s">
        <v>435</v>
      </c>
      <c r="I169" s="144">
        <v>113</v>
      </c>
      <c r="J169" s="144">
        <v>117</v>
      </c>
      <c r="K169" s="144">
        <v>118</v>
      </c>
      <c r="L169" s="144">
        <v>11</v>
      </c>
      <c r="M169" s="144">
        <v>21</v>
      </c>
      <c r="N169" s="122" t="s">
        <v>477</v>
      </c>
      <c r="O169" s="122">
        <v>99</v>
      </c>
      <c r="P169" s="135">
        <v>3899</v>
      </c>
      <c r="Q169" s="132"/>
      <c r="R169" s="124"/>
      <c r="S169" s="122"/>
      <c r="T169" s="172">
        <f ca="1">ROUND(Tabla6[[#This Row],[PVP]]/(1-Tabla6[[#This Row],[Descuento]]),0)</f>
        <v>4874</v>
      </c>
      <c r="U169" s="172">
        <f t="shared" ca="1" si="14"/>
        <v>0.2</v>
      </c>
      <c r="V169" s="124">
        <v>3150</v>
      </c>
      <c r="W169" s="122"/>
      <c r="X169" s="122"/>
      <c r="Y169" s="122"/>
      <c r="Z169" s="144">
        <v>1</v>
      </c>
      <c r="AA169" s="144">
        <v>0</v>
      </c>
      <c r="AB169" s="144" t="str">
        <f t="shared" si="13"/>
        <v>Juego de sala 3 + 2 + Entretenimiento + sillón + mesa de centro online en promocion</v>
      </c>
      <c r="AC169" s="144" t="str">
        <f>VLOOKUP(IF(K169="",J169,K169),'Base de datos'!F:H,3,0)</f>
        <v>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v>
      </c>
      <c r="AD169" s="161" t="str">
        <f>IFERROR(VLOOKUP(K169,'Base de datos'!F:I,4,0),VLOOKUP(Tabla6[[#This Row],[Cat 2]],'Base de datos'!F:I,4,0))</f>
        <v>Juego de sala, juego de sala online, juego de sala barato, hogar, casa, decoración, muebles, mueble online, sofa 1 cuerpo, sofa 2 cuerpos, sofa 3 cuerpos, muebles baratos, muebles en promocion, juego de sala vintage, muebles vintage</v>
      </c>
      <c r="AF169" s="142" t="str">
        <f t="shared" ca="1" si="12"/>
        <v>insert into detalle VALUES (NULL,"Combo7",168,"Juego de sala 3 +2+ Entretenimiento + sillón + mesa de centro","Juego de sala 3 + 2 + Entretenimiento + sillón + mesa de centro","Vintage","Moody Juego de sala 3 + 2 + Entretenimiento + sillón + mesa de centro Swan Vintage","","Moody",113,117,118,11,21,"Swan",99,3899,0,"","",4874,0.2,3150,"",0,"",1,0,"Juego de sala 3 + 2 + Entretenimiento + sillón + mesa de centro online en promocion","En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click","Juego de sala, juego de sala online, juego de sala barato, hogar, casa, decoración, muebles, mueble online, sofa 1 cuerpo, sofa 2 cuerpos, sofa 3 cuerpos, muebles baratos, muebles en promocion, juego de sala vintage, muebles vintage");</v>
      </c>
    </row>
    <row r="170" spans="1:32" x14ac:dyDescent="0.2">
      <c r="A170" s="1" t="s">
        <v>1111</v>
      </c>
      <c r="B170" s="144">
        <v>169</v>
      </c>
      <c r="C170" s="122" t="s">
        <v>1047</v>
      </c>
      <c r="D170" s="170" t="s">
        <v>1047</v>
      </c>
      <c r="E170" s="147" t="s">
        <v>421</v>
      </c>
      <c r="F170" s="161" t="str">
        <f>CONCATENATE(Tabla6[[#This Row],[Nombre de marca]],IF(Tabla6[[#This Row],[Nombre de marca]]="",""," "),D170,IF(N170="",""," "),N170,IF(Tabla6[[#This Row],[Nombre combo]]="",""," "),E170,IF(Tabla6[[#This Row],[caracteristica principal]]="",""," "),G170)</f>
        <v>Moody Juego de sala 3 + Banqueta + Mesa de centro Argus Vintage</v>
      </c>
      <c r="G170" s="123"/>
      <c r="H170" s="156" t="s">
        <v>435</v>
      </c>
      <c r="I170" s="144">
        <v>113</v>
      </c>
      <c r="J170" s="144">
        <v>117</v>
      </c>
      <c r="K170" s="144">
        <v>118</v>
      </c>
      <c r="L170" s="144">
        <v>11</v>
      </c>
      <c r="M170" s="144">
        <v>21</v>
      </c>
      <c r="N170" s="122" t="s">
        <v>437</v>
      </c>
      <c r="O170" s="122">
        <v>99</v>
      </c>
      <c r="P170" s="135">
        <v>1899</v>
      </c>
      <c r="Q170" s="132"/>
      <c r="R170" s="124"/>
      <c r="S170" s="122"/>
      <c r="T170" s="172">
        <f ca="1">ROUND(Tabla6[[#This Row],[PVP]]/(1-Tabla6[[#This Row],[Descuento]]),0)</f>
        <v>2713</v>
      </c>
      <c r="U170" s="172">
        <f t="shared" ca="1" si="14"/>
        <v>0.3</v>
      </c>
      <c r="V170" s="124">
        <v>1500</v>
      </c>
      <c r="W170" s="122"/>
      <c r="X170" s="122"/>
      <c r="Y170" s="122"/>
      <c r="Z170" s="144">
        <v>1</v>
      </c>
      <c r="AA170" s="144">
        <v>0</v>
      </c>
      <c r="AB170" s="144" t="str">
        <f t="shared" si="13"/>
        <v>Juego de sala 3 + Banqueta + Mesa de centro online en promocion</v>
      </c>
      <c r="AC170" s="144" t="str">
        <f>VLOOKUP(IF(K170="",J170,K170),'Base de datos'!F:H,3,0)</f>
        <v>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v>
      </c>
      <c r="AD170" s="161" t="str">
        <f>IFERROR(VLOOKUP(K170,'Base de datos'!F:I,4,0),VLOOKUP(Tabla6[[#This Row],[Cat 2]],'Base de datos'!F:I,4,0))</f>
        <v>Juego de sala, juego de sala online, juego de sala barato, hogar, casa, decoración, muebles, mueble online, sofa 1 cuerpo, sofa 2 cuerpos, sofa 3 cuerpos, muebles baratos, muebles en promocion, juego de sala vintage, muebles vintage</v>
      </c>
      <c r="AF170" s="142" t="str">
        <f t="shared" ca="1" si="12"/>
        <v>insert into detalle VALUES (NULL,"Combo8",169,"Juego de sala 3 + Banqueta + Mesa de centro","Juego de sala 3 + Banqueta + Mesa de centro","Vintage","Moody Juego de sala 3 + Banqueta + Mesa de centro Argus Vintage","","Moody",113,117,118,11,21,"Argus",99,1899,0,"","",2713,0.3,1500,"",0,"",1,0,"Juego de sala 3 + Banqueta + Mesa de centro online en promocion","En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click","Juego de sala, juego de sala online, juego de sala barato, hogar, casa, decoración, muebles, mueble online, sofa 1 cuerpo, sofa 2 cuerpos, sofa 3 cuerpos, muebles baratos, muebles en promocion, juego de sala vintage, muebles vintage");</v>
      </c>
    </row>
    <row r="171" spans="1:32" x14ac:dyDescent="0.2">
      <c r="A171" s="1" t="s">
        <v>1049</v>
      </c>
      <c r="B171" s="144">
        <v>170</v>
      </c>
      <c r="C171" s="122" t="s">
        <v>1068</v>
      </c>
      <c r="D171" s="170" t="s">
        <v>1068</v>
      </c>
      <c r="E171" s="6" t="s">
        <v>421</v>
      </c>
      <c r="F171" s="161" t="str">
        <f>CONCATENATE(Tabla6[[#This Row],[Nombre de marca]],IF(Tabla6[[#This Row],[Nombre de marca]]="",""," "),D171,IF(N171="",""," "),N171,IF(Tabla6[[#This Row],[Nombre combo]]="",""," "),E171,IF(Tabla6[[#This Row],[caracteristica principal]]="",""," "),G171)</f>
        <v>Moody Centro de entretenimiento 3 partes Adler Vintage</v>
      </c>
      <c r="G171" s="123"/>
      <c r="H171" s="156" t="s">
        <v>435</v>
      </c>
      <c r="I171" s="144">
        <v>113</v>
      </c>
      <c r="J171" s="144">
        <v>117</v>
      </c>
      <c r="K171" s="2">
        <v>122</v>
      </c>
      <c r="L171" s="144">
        <v>11</v>
      </c>
      <c r="M171" s="144">
        <v>21</v>
      </c>
      <c r="N171" s="122" t="s">
        <v>1070</v>
      </c>
      <c r="O171" s="170">
        <v>99</v>
      </c>
      <c r="P171" s="135">
        <v>999</v>
      </c>
      <c r="Q171" s="132"/>
      <c r="R171" s="124"/>
      <c r="S171" s="122"/>
      <c r="T171" s="172">
        <f ca="1">ROUND(Tabla6[[#This Row],[PVP]]/(1-Tabla6[[#This Row],[Descuento]]),0)</f>
        <v>1368</v>
      </c>
      <c r="U171" s="172">
        <f t="shared" ca="1" si="14"/>
        <v>0.27</v>
      </c>
      <c r="V171" s="124">
        <v>700</v>
      </c>
      <c r="W171" s="122"/>
      <c r="X171" s="122"/>
      <c r="Y171" s="122"/>
      <c r="Z171" s="144">
        <v>1</v>
      </c>
      <c r="AA171" s="144">
        <v>0</v>
      </c>
      <c r="AB171" s="144" t="str">
        <f t="shared" ref="AB171:AB189" si="15">CONCATENATE(D171," online"," en promocion")</f>
        <v>Centro de entretenimiento 3 partes online en promocion</v>
      </c>
      <c r="AC171" s="144" t="str">
        <f>VLOOKUP(IF(K171="",J171,K171),'Base de datos'!F:H,3,0)</f>
        <v>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
      </c>
      <c r="AD171" s="161" t="str">
        <f>IFERROR(VLOOKUP(K171,'Base de datos'!F:I,4,0),VLOOKUP(Tabla6[[#This Row],[Cat 2]],'Base de datos'!F:I,4,0))</f>
        <v>Vitrinas, consolas, espejos, muebles de comedor, muebles baratos, muebles online, vitrina online, vitrina barato, casa, hogar, espejos baratos, promocion, vitrinas vintage</v>
      </c>
      <c r="AF171" s="142" t="str">
        <f t="shared" ca="1" si="12"/>
        <v>insert into detalle VALUES (NULL,"Mody200",170,"Centro de entretenimiento 3 partes","Centro de entretenimiento 3 partes","Vintage","Moody Centro de entretenimiento 3 partes Adler Vintage","","Moody",113,117,122,11,21,"Adler",99,999,0,"","",1368,0.27,700,"",0,"",1,0,"Centro de entretenimiento 3 partes online en promocion","Hogaryspacios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hogar.","Vitrinas, consolas, espejos, muebles de comedor, muebles baratos, muebles online, vitrina online, vitrina barato, casa, hogar, espejos baratos, promocion, vitrinas vintage");</v>
      </c>
    </row>
    <row r="172" spans="1:32" x14ac:dyDescent="0.2">
      <c r="A172" s="1" t="s">
        <v>1050</v>
      </c>
      <c r="B172" s="144">
        <v>171</v>
      </c>
      <c r="C172" s="170" t="s">
        <v>1068</v>
      </c>
      <c r="D172" s="170" t="s">
        <v>1068</v>
      </c>
      <c r="E172" s="147" t="s">
        <v>421</v>
      </c>
      <c r="F172" s="161" t="str">
        <f>CONCATENATE(Tabla6[[#This Row],[Nombre de marca]],IF(Tabla6[[#This Row],[Nombre de marca]]="",""," "),D172,IF(N172="",""," "),N172,IF(Tabla6[[#This Row],[Nombre combo]]="",""," "),E172,IF(Tabla6[[#This Row],[caracteristica principal]]="",""," "),G172)</f>
        <v>Moody Centro de entretenimiento 3 partes Ademaro Vintage</v>
      </c>
      <c r="G172" s="123"/>
      <c r="H172" s="156" t="s">
        <v>435</v>
      </c>
      <c r="I172" s="144">
        <v>113</v>
      </c>
      <c r="J172" s="144">
        <v>117</v>
      </c>
      <c r="K172" s="144">
        <v>122</v>
      </c>
      <c r="L172" s="144">
        <v>11</v>
      </c>
      <c r="M172" s="144">
        <v>21</v>
      </c>
      <c r="N172" s="122" t="s">
        <v>1071</v>
      </c>
      <c r="O172" s="170">
        <v>99</v>
      </c>
      <c r="P172" s="135">
        <v>899</v>
      </c>
      <c r="Q172" s="132"/>
      <c r="R172" s="124"/>
      <c r="S172" s="122"/>
      <c r="T172" s="172">
        <f ca="1">ROUND(Tabla6[[#This Row],[PVP]]/(1-Tabla6[[#This Row],[Descuento]]),0)</f>
        <v>1249</v>
      </c>
      <c r="U172" s="172">
        <f t="shared" ca="1" si="14"/>
        <v>0.28000000000000003</v>
      </c>
      <c r="V172" s="172">
        <v>700</v>
      </c>
      <c r="W172" s="122"/>
      <c r="X172" s="122"/>
      <c r="Y172" s="122"/>
      <c r="Z172" s="144">
        <v>1</v>
      </c>
      <c r="AA172" s="144">
        <v>0</v>
      </c>
      <c r="AB172" s="144" t="str">
        <f t="shared" si="15"/>
        <v>Centro de entretenimiento 3 partes online en promocion</v>
      </c>
      <c r="AC172" s="144" t="str">
        <f>VLOOKUP(IF(K172="",J172,K172),'Base de datos'!F:H,3,0)</f>
        <v>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
      </c>
      <c r="AD172" s="161" t="str">
        <f>IFERROR(VLOOKUP(K172,'Base de datos'!F:I,4,0),VLOOKUP(Tabla6[[#This Row],[Cat 2]],'Base de datos'!F:I,4,0))</f>
        <v>Vitrinas, consolas, espejos, muebles de comedor, muebles baratos, muebles online, vitrina online, vitrina barato, casa, hogar, espejos baratos, promocion, vitrinas vintage</v>
      </c>
      <c r="AF172" s="142" t="str">
        <f t="shared" ca="1" si="12"/>
        <v>insert into detalle VALUES (NULL,"Mody201",171,"Centro de entretenimiento 3 partes","Centro de entretenimiento 3 partes","Vintage","Moody Centro de entretenimiento 3 partes Ademaro Vintage","","Moody",113,117,122,11,21,"Ademaro",99,899,0,"","",1249,0.28,700,"",0,"",1,0,"Centro de entretenimiento 3 partes online en promocion","Hogaryspacios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hogar.","Vitrinas, consolas, espejos, muebles de comedor, muebles baratos, muebles online, vitrina online, vitrina barato, casa, hogar, espejos baratos, promocion, vitrinas vintage");</v>
      </c>
    </row>
    <row r="173" spans="1:32" x14ac:dyDescent="0.2">
      <c r="A173" s="143" t="s">
        <v>1051</v>
      </c>
      <c r="B173" s="144">
        <v>172</v>
      </c>
      <c r="C173" s="170" t="s">
        <v>1068</v>
      </c>
      <c r="D173" s="170" t="s">
        <v>1068</v>
      </c>
      <c r="E173" s="147" t="s">
        <v>421</v>
      </c>
      <c r="F173" s="161" t="str">
        <f>CONCATENATE(Tabla6[[#This Row],[Nombre de marca]],IF(Tabla6[[#This Row],[Nombre de marca]]="",""," "),D173,IF(N173="",""," "),N173,IF(Tabla6[[#This Row],[Nombre combo]]="",""," "),E173,IF(Tabla6[[#This Row],[caracteristica principal]]="",""," "),G173)</f>
        <v>Moody Centro de entretenimiento 3 partes Ahren Vintage</v>
      </c>
      <c r="G173" s="123"/>
      <c r="H173" s="156" t="s">
        <v>435</v>
      </c>
      <c r="I173" s="144">
        <v>113</v>
      </c>
      <c r="J173" s="144">
        <v>117</v>
      </c>
      <c r="K173" s="144">
        <v>122</v>
      </c>
      <c r="L173" s="144">
        <v>11</v>
      </c>
      <c r="M173" s="144">
        <v>21</v>
      </c>
      <c r="N173" s="122" t="s">
        <v>1072</v>
      </c>
      <c r="O173" s="170">
        <v>99</v>
      </c>
      <c r="P173" s="135">
        <v>899</v>
      </c>
      <c r="Q173" s="132"/>
      <c r="R173" s="124"/>
      <c r="S173" s="122"/>
      <c r="T173" s="172">
        <f ca="1">ROUND(Tabla6[[#This Row],[PVP]]/(1-Tabla6[[#This Row],[Descuento]]),0)</f>
        <v>1215</v>
      </c>
      <c r="U173" s="172">
        <f t="shared" ca="1" si="14"/>
        <v>0.26</v>
      </c>
      <c r="V173" s="172">
        <v>700</v>
      </c>
      <c r="W173" s="122"/>
      <c r="X173" s="122"/>
      <c r="Y173" s="122"/>
      <c r="Z173" s="144">
        <v>1</v>
      </c>
      <c r="AA173" s="144">
        <v>0</v>
      </c>
      <c r="AB173" s="144" t="str">
        <f t="shared" si="15"/>
        <v>Centro de entretenimiento 3 partes online en promocion</v>
      </c>
      <c r="AC173" s="144" t="str">
        <f>VLOOKUP(IF(K173="",J173,K173),'Base de datos'!F:H,3,0)</f>
        <v>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
      </c>
      <c r="AD173" s="161" t="str">
        <f>IFERROR(VLOOKUP(K173,'Base de datos'!F:I,4,0),VLOOKUP(Tabla6[[#This Row],[Cat 2]],'Base de datos'!F:I,4,0))</f>
        <v>Vitrinas, consolas, espejos, muebles de comedor, muebles baratos, muebles online, vitrina online, vitrina barato, casa, hogar, espejos baratos, promocion, vitrinas vintage</v>
      </c>
      <c r="AF173" s="142" t="str">
        <f t="shared" ca="1" si="12"/>
        <v>insert into detalle VALUES (NULL,"Mody202",172,"Centro de entretenimiento 3 partes","Centro de entretenimiento 3 partes","Vintage","Moody Centro de entretenimiento 3 partes Ahren Vintage","","Moody",113,117,122,11,21,"Ahren",99,899,0,"","",1215,0.26,700,"",0,"",1,0,"Centro de entretenimiento 3 partes online en promocion","Hogaryspacios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hogar.","Vitrinas, consolas, espejos, muebles de comedor, muebles baratos, muebles online, vitrina online, vitrina barato, casa, hogar, espejos baratos, promocion, vitrinas vintage");</v>
      </c>
    </row>
    <row r="174" spans="1:32" x14ac:dyDescent="0.2">
      <c r="A174" s="143" t="s">
        <v>1052</v>
      </c>
      <c r="B174" s="144">
        <v>173</v>
      </c>
      <c r="C174" s="170" t="s">
        <v>1068</v>
      </c>
      <c r="D174" s="170" t="s">
        <v>1068</v>
      </c>
      <c r="E174" s="147" t="s">
        <v>421</v>
      </c>
      <c r="F174" s="161" t="str">
        <f>CONCATENATE(Tabla6[[#This Row],[Nombre de marca]],IF(Tabla6[[#This Row],[Nombre de marca]]="",""," "),D174,IF(N174="",""," "),N174,IF(Tabla6[[#This Row],[Nombre combo]]="",""," "),E174,IF(Tabla6[[#This Row],[caracteristica principal]]="",""," "),G174)</f>
        <v>Moody Centro de entretenimiento 3 partes Adalia Vintage</v>
      </c>
      <c r="G174" s="123"/>
      <c r="H174" s="156" t="s">
        <v>435</v>
      </c>
      <c r="I174" s="144">
        <v>113</v>
      </c>
      <c r="J174" s="144">
        <v>117</v>
      </c>
      <c r="K174" s="144">
        <v>122</v>
      </c>
      <c r="L174" s="144">
        <v>11</v>
      </c>
      <c r="M174" s="144">
        <v>21</v>
      </c>
      <c r="N174" s="122" t="s">
        <v>1073</v>
      </c>
      <c r="O174" s="170">
        <v>99</v>
      </c>
      <c r="P174" s="135">
        <v>899</v>
      </c>
      <c r="Q174" s="132"/>
      <c r="R174" s="124"/>
      <c r="S174" s="122"/>
      <c r="T174" s="172">
        <f ca="1">ROUND(Tabla6[[#This Row],[PVP]]/(1-Tabla6[[#This Row],[Descuento]]),0)</f>
        <v>1266</v>
      </c>
      <c r="U174" s="172">
        <f t="shared" ca="1" si="14"/>
        <v>0.28999999999999998</v>
      </c>
      <c r="V174" s="172">
        <v>700</v>
      </c>
      <c r="W174" s="122"/>
      <c r="X174" s="122"/>
      <c r="Y174" s="122"/>
      <c r="Z174" s="144">
        <v>1</v>
      </c>
      <c r="AA174" s="144">
        <v>0</v>
      </c>
      <c r="AB174" s="144" t="str">
        <f t="shared" si="15"/>
        <v>Centro de entretenimiento 3 partes online en promocion</v>
      </c>
      <c r="AC174" s="144" t="str">
        <f>VLOOKUP(IF(K174="",J174,K174),'Base de datos'!F:H,3,0)</f>
        <v>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
      </c>
      <c r="AD174" s="161" t="str">
        <f>IFERROR(VLOOKUP(K174,'Base de datos'!F:I,4,0),VLOOKUP(Tabla6[[#This Row],[Cat 2]],'Base de datos'!F:I,4,0))</f>
        <v>Vitrinas, consolas, espejos, muebles de comedor, muebles baratos, muebles online, vitrina online, vitrina barato, casa, hogar, espejos baratos, promocion, vitrinas vintage</v>
      </c>
      <c r="AF174" s="142" t="str">
        <f t="shared" ca="1" si="12"/>
        <v>insert into detalle VALUES (NULL,"Mody203",173,"Centro de entretenimiento 3 partes","Centro de entretenimiento 3 partes","Vintage","Moody Centro de entretenimiento 3 partes Adalia Vintage","","Moody",113,117,122,11,21,"Adalia",99,899,0,"","",1266,0.29,700,"",0,"",1,0,"Centro de entretenimiento 3 partes online en promocion","Hogaryspacios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hogar.","Vitrinas, consolas, espejos, muebles de comedor, muebles baratos, muebles online, vitrina online, vitrina barato, casa, hogar, espejos baratos, promocion, vitrinas vintage");</v>
      </c>
    </row>
    <row r="175" spans="1:32" x14ac:dyDescent="0.2">
      <c r="A175" s="143" t="s">
        <v>1053</v>
      </c>
      <c r="B175" s="144">
        <v>174</v>
      </c>
      <c r="C175" s="170" t="s">
        <v>1068</v>
      </c>
      <c r="D175" s="170" t="s">
        <v>1068</v>
      </c>
      <c r="E175" s="147" t="s">
        <v>421</v>
      </c>
      <c r="F175" s="161" t="str">
        <f>CONCATENATE(Tabla6[[#This Row],[Nombre de marca]],IF(Tabla6[[#This Row],[Nombre de marca]]="",""," "),D175,IF(N175="",""," "),N175,IF(Tabla6[[#This Row],[Nombre combo]]="",""," "),E175,IF(Tabla6[[#This Row],[caracteristica principal]]="",""," "),G175)</f>
        <v>Moody Centro de entretenimiento 3 partes Arabelle Vintage</v>
      </c>
      <c r="G175" s="123"/>
      <c r="H175" s="156" t="s">
        <v>435</v>
      </c>
      <c r="I175" s="144">
        <v>113</v>
      </c>
      <c r="J175" s="144">
        <v>117</v>
      </c>
      <c r="K175" s="144">
        <v>122</v>
      </c>
      <c r="L175" s="144">
        <v>11</v>
      </c>
      <c r="M175" s="144">
        <v>21</v>
      </c>
      <c r="N175" s="122" t="s">
        <v>1074</v>
      </c>
      <c r="O175" s="170">
        <v>99</v>
      </c>
      <c r="P175" s="135">
        <v>899</v>
      </c>
      <c r="Q175" s="132"/>
      <c r="R175" s="124"/>
      <c r="S175" s="122"/>
      <c r="T175" s="172">
        <f ca="1">ROUND(Tabla6[[#This Row],[PVP]]/(1-Tabla6[[#This Row],[Descuento]]),0)</f>
        <v>1183</v>
      </c>
      <c r="U175" s="172">
        <f t="shared" ca="1" si="14"/>
        <v>0.24</v>
      </c>
      <c r="V175" s="172">
        <v>700</v>
      </c>
      <c r="W175" s="122"/>
      <c r="X175" s="122"/>
      <c r="Y175" s="122"/>
      <c r="Z175" s="144">
        <v>1</v>
      </c>
      <c r="AA175" s="144">
        <v>0</v>
      </c>
      <c r="AB175" s="144" t="str">
        <f t="shared" si="15"/>
        <v>Centro de entretenimiento 3 partes online en promocion</v>
      </c>
      <c r="AC175" s="144" t="str">
        <f>VLOOKUP(IF(K175="",J175,K175),'Base de datos'!F:H,3,0)</f>
        <v>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
      </c>
      <c r="AD175" s="161" t="str">
        <f>IFERROR(VLOOKUP(K175,'Base de datos'!F:I,4,0),VLOOKUP(Tabla6[[#This Row],[Cat 2]],'Base de datos'!F:I,4,0))</f>
        <v>Vitrinas, consolas, espejos, muebles de comedor, muebles baratos, muebles online, vitrina online, vitrina barato, casa, hogar, espejos baratos, promocion, vitrinas vintage</v>
      </c>
      <c r="AF175" s="142" t="str">
        <f t="shared" ca="1" si="12"/>
        <v>insert into detalle VALUES (NULL,"Mody204",174,"Centro de entretenimiento 3 partes","Centro de entretenimiento 3 partes","Vintage","Moody Centro de entretenimiento 3 partes Arabelle Vintage","","Moody",113,117,122,11,21,"Arabelle",99,899,0,"","",1183,0.24,700,"",0,"",1,0,"Centro de entretenimiento 3 partes online en promocion","Hogaryspacios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hogar.","Vitrinas, consolas, espejos, muebles de comedor, muebles baratos, muebles online, vitrina online, vitrina barato, casa, hogar, espejos baratos, promocion, vitrinas vintage");</v>
      </c>
    </row>
    <row r="176" spans="1:32" x14ac:dyDescent="0.2">
      <c r="A176" s="143" t="s">
        <v>1054</v>
      </c>
      <c r="B176" s="144">
        <v>175</v>
      </c>
      <c r="C176" s="170" t="s">
        <v>1068</v>
      </c>
      <c r="D176" s="170" t="s">
        <v>1068</v>
      </c>
      <c r="E176" s="147" t="s">
        <v>421</v>
      </c>
      <c r="F176" s="161" t="str">
        <f>CONCATENATE(Tabla6[[#This Row],[Nombre de marca]],IF(Tabla6[[#This Row],[Nombre de marca]]="",""," "),D176,IF(N176="",""," "),N176,IF(Tabla6[[#This Row],[Nombre combo]]="",""," "),E176,IF(Tabla6[[#This Row],[caracteristica principal]]="",""," "),G176)</f>
        <v>Moody Centro de entretenimiento 3 partes Ancel Vintage</v>
      </c>
      <c r="G176" s="123"/>
      <c r="H176" s="156" t="s">
        <v>435</v>
      </c>
      <c r="I176" s="2">
        <v>14</v>
      </c>
      <c r="J176" s="144">
        <v>59</v>
      </c>
      <c r="K176" s="2"/>
      <c r="L176" s="144">
        <v>11</v>
      </c>
      <c r="M176" s="144">
        <v>21</v>
      </c>
      <c r="N176" s="122" t="s">
        <v>1075</v>
      </c>
      <c r="O176" s="170">
        <v>99</v>
      </c>
      <c r="P176" s="135">
        <v>589</v>
      </c>
      <c r="Q176" s="132"/>
      <c r="R176" s="124"/>
      <c r="S176" s="122"/>
      <c r="T176" s="172">
        <f ca="1">ROUND(Tabla6[[#This Row],[PVP]]/(1-Tabla6[[#This Row],[Descuento]]),0)</f>
        <v>830</v>
      </c>
      <c r="U176" s="172">
        <f t="shared" ca="1" si="14"/>
        <v>0.28999999999999998</v>
      </c>
      <c r="V176" s="124">
        <v>400</v>
      </c>
      <c r="W176" s="122"/>
      <c r="X176" s="122"/>
      <c r="Y176" s="122"/>
      <c r="Z176" s="144">
        <v>1</v>
      </c>
      <c r="AA176" s="144">
        <v>0</v>
      </c>
      <c r="AB176" s="144" t="str">
        <f t="shared" si="15"/>
        <v>Centro de entretenimiento 3 partes online en promocion</v>
      </c>
      <c r="AC176" s="144" t="str">
        <f>VLOOKUP(IF(K176="",J176,K176),'Base de datos'!F:H,3,0)</f>
        <v xml:space="preserve">Remodela tu dormitorio con HOGARYSPACIOS que te trae estos veladores flotantes, minimalistas, de 2 cajones, de 1 cajóon y más, usando la mejor madera de cedro, roble, pino, importado y más. Nuestro proveedores de muebles de dormitorio se especializan en traer muebles online con diseños personalizados. Aprovecha estos veladores baratos y en promocion que te llevaremos a tu casa en menos de 48 horas y con envio gratis a todo lima metropolitana a tan solo un click. </v>
      </c>
      <c r="AD176" s="161" t="str">
        <f>IFERROR(VLOOKUP(K176,'Base de datos'!F:I,4,0),VLOOKUP(Tabla6[[#This Row],[Cat 2]],'Base de datos'!F:I,4,0))</f>
        <v>Veladores, cuarto, dormitorio, velador barato, velador en promocion, velador online, velador de 2 cajones, velador de 1 cajon, decoracion, hogar, casa</v>
      </c>
      <c r="AF176" s="142" t="str">
        <f t="shared" ca="1" si="12"/>
        <v>insert into detalle VALUES (NULL,"Mody205",175,"Centro de entretenimiento 3 partes","Centro de entretenimiento 3 partes","Vintage","Moody Centro de entretenimiento 3 partes Ancel Vintage","","Moody",14,59,0,11,21,"Ancel",99,589,0,"","",830,0.29,400,"",0,"",1,0,"Centro de entretenimiento 3 partes online en promocion","Remodela tu dormitorio con HOGARYSPACIOS que te trae estos veladores flotantes, minimalistas, de 2 cajones, de 1 cajóon y más, usando la mejor madera de cedro, roble, pino, importado y más. Nuestro proveedores de muebles de dormitorio se especializan en traer muebles online con diseños personalizados. Aprovecha estos veladores baratos y en promocion que te llevaremos a tu casa en menos de 48 horas y con envio gratis a todo lima metropolitana a tan solo un click. ","Veladores, cuarto, dormitorio, velador barato, velador en promocion, velador online, velador de 2 cajones, velador de 1 cajon, decoracion, hogar, casa");</v>
      </c>
    </row>
    <row r="177" spans="1:32" x14ac:dyDescent="0.2">
      <c r="A177" s="143" t="s">
        <v>1055</v>
      </c>
      <c r="B177" s="144">
        <v>176</v>
      </c>
      <c r="C177" s="170" t="s">
        <v>1069</v>
      </c>
      <c r="D177" s="170" t="s">
        <v>1069</v>
      </c>
      <c r="E177" s="147"/>
      <c r="F177" s="161" t="str">
        <f>CONCATENATE(Tabla6[[#This Row],[Nombre de marca]],IF(Tabla6[[#This Row],[Nombre de marca]]="",""," "),D177,IF(N177="",""," "),N177,IF(Tabla6[[#This Row],[Nombre combo]]="",""," "),E177,IF(Tabla6[[#This Row],[caracteristica principal]]="",""," "),G177)</f>
        <v>Moody Comoda 6 cajones Amara</v>
      </c>
      <c r="G177" s="123"/>
      <c r="H177" s="156" t="s">
        <v>435</v>
      </c>
      <c r="I177" s="144">
        <v>14</v>
      </c>
      <c r="J177" s="144">
        <v>59</v>
      </c>
      <c r="K177" s="2"/>
      <c r="L177" s="144">
        <v>11</v>
      </c>
      <c r="M177" s="144">
        <v>21</v>
      </c>
      <c r="N177" s="122" t="s">
        <v>1076</v>
      </c>
      <c r="O177" s="170">
        <v>99</v>
      </c>
      <c r="P177" s="135">
        <v>899</v>
      </c>
      <c r="Q177" s="132"/>
      <c r="R177" s="124"/>
      <c r="S177" s="122"/>
      <c r="T177" s="172">
        <f ca="1">ROUND(Tabla6[[#This Row],[PVP]]/(1-Tabla6[[#This Row],[Descuento]]),0)</f>
        <v>1215</v>
      </c>
      <c r="U177" s="172">
        <f t="shared" ca="1" si="14"/>
        <v>0.26</v>
      </c>
      <c r="V177" s="124">
        <v>600</v>
      </c>
      <c r="W177" s="122"/>
      <c r="X177" s="122"/>
      <c r="Y177" s="122"/>
      <c r="Z177" s="144">
        <v>1</v>
      </c>
      <c r="AA177" s="144">
        <v>0</v>
      </c>
      <c r="AB177" s="144" t="str">
        <f t="shared" si="15"/>
        <v>Comoda 6 cajones online en promocion</v>
      </c>
      <c r="AC177" s="144" t="str">
        <f>VLOOKUP(IF(K177="",J177,K177),'Base de datos'!F:H,3,0)</f>
        <v xml:space="preserve">Remodela tu dormitorio con HOGARYSPACIOS que te trae estos veladores flotantes, minimalistas, de 2 cajones, de 1 cajóon y más, usando la mejor madera de cedro, roble, pino, importado y más. Nuestro proveedores de muebles de dormitorio se especializan en traer muebles online con diseños personalizados. Aprovecha estos veladores baratos y en promocion que te llevaremos a tu casa en menos de 48 horas y con envio gratis a todo lima metropolitana a tan solo un click. </v>
      </c>
      <c r="AD177" s="161" t="str">
        <f>IFERROR(VLOOKUP(K177,'Base de datos'!F:I,4,0),VLOOKUP(Tabla6[[#This Row],[Cat 2]],'Base de datos'!F:I,4,0))</f>
        <v>Veladores, cuarto, dormitorio, velador barato, velador en promocion, velador online, velador de 2 cajones, velador de 1 cajon, decoracion, hogar, casa</v>
      </c>
      <c r="AF177" s="142" t="str">
        <f t="shared" ca="1" si="12"/>
        <v>insert into detalle VALUES (NULL,"Mody206",176,"Comoda 6 cajones","Comoda 6 cajones","","Moody Comoda 6 cajones Amara","","Moody",14,59,0,11,21,"Amara",99,899,0,"","",1215,0.26,600,"",0,"",1,0,"Comoda 6 cajones online en promocion","Remodela tu dormitorio con HOGARYSPACIOS que te trae estos veladores flotantes, minimalistas, de 2 cajones, de 1 cajóon y más, usando la mejor madera de cedro, roble, pino, importado y más. Nuestro proveedores de muebles de dormitorio se especializan en traer muebles online con diseños personalizados. Aprovecha estos veladores baratos y en promocion que te llevaremos a tu casa en menos de 48 horas y con envio gratis a todo lima metropolitana a tan solo un click. ","Veladores, cuarto, dormitorio, velador barato, velador en promocion, velador online, velador de 2 cajones, velador de 1 cajon, decoracion, hogar, casa");</v>
      </c>
    </row>
    <row r="178" spans="1:32" x14ac:dyDescent="0.2">
      <c r="A178" s="143" t="s">
        <v>1056</v>
      </c>
      <c r="B178" s="144">
        <v>177</v>
      </c>
      <c r="C178" s="170" t="s">
        <v>1069</v>
      </c>
      <c r="D178" s="170" t="s">
        <v>1069</v>
      </c>
      <c r="E178" s="147"/>
      <c r="F178" s="161" t="str">
        <f>CONCATENATE(Tabla6[[#This Row],[Nombre de marca]],IF(Tabla6[[#This Row],[Nombre de marca]]="",""," "),D178,IF(N178="",""," "),N178,IF(Tabla6[[#This Row],[Nombre combo]]="",""," "),E178,IF(Tabla6[[#This Row],[caracteristica principal]]="",""," "),G178)</f>
        <v>Moody Comoda 6 cajones Alger</v>
      </c>
      <c r="G178" s="123"/>
      <c r="H178" s="156" t="s">
        <v>435</v>
      </c>
      <c r="I178" s="144">
        <v>14</v>
      </c>
      <c r="J178" s="144">
        <v>59</v>
      </c>
      <c r="K178" s="2"/>
      <c r="L178" s="144">
        <v>11</v>
      </c>
      <c r="M178" s="144">
        <v>21</v>
      </c>
      <c r="N178" s="122" t="s">
        <v>1077</v>
      </c>
      <c r="O178" s="170">
        <v>99</v>
      </c>
      <c r="P178" s="135">
        <v>899</v>
      </c>
      <c r="Q178" s="132"/>
      <c r="R178" s="124"/>
      <c r="S178" s="122"/>
      <c r="T178" s="172">
        <f ca="1">ROUND(Tabla6[[#This Row],[PVP]]/(1-Tabla6[[#This Row],[Descuento]]),0)</f>
        <v>1284</v>
      </c>
      <c r="U178" s="172">
        <f t="shared" ca="1" si="14"/>
        <v>0.3</v>
      </c>
      <c r="V178" s="124">
        <v>600</v>
      </c>
      <c r="W178" s="122"/>
      <c r="X178" s="122"/>
      <c r="Y178" s="122"/>
      <c r="Z178" s="144">
        <v>1</v>
      </c>
      <c r="AA178" s="144">
        <v>0</v>
      </c>
      <c r="AB178" s="144" t="str">
        <f t="shared" si="15"/>
        <v>Comoda 6 cajones online en promocion</v>
      </c>
      <c r="AC178" s="144" t="str">
        <f>VLOOKUP(IF(K178="",J178,K178),'Base de datos'!F:H,3,0)</f>
        <v xml:space="preserve">Remodela tu dormitorio con HOGARYSPACIOS que te trae estos veladores flotantes, minimalistas, de 2 cajones, de 1 cajóon y más, usando la mejor madera de cedro, roble, pino, importado y más. Nuestro proveedores de muebles de dormitorio se especializan en traer muebles online con diseños personalizados. Aprovecha estos veladores baratos y en promocion que te llevaremos a tu casa en menos de 48 horas y con envio gratis a todo lima metropolitana a tan solo un click. </v>
      </c>
      <c r="AD178" s="161" t="str">
        <f>IFERROR(VLOOKUP(K178,'Base de datos'!F:I,4,0),VLOOKUP(Tabla6[[#This Row],[Cat 2]],'Base de datos'!F:I,4,0))</f>
        <v>Veladores, cuarto, dormitorio, velador barato, velador en promocion, velador online, velador de 2 cajones, velador de 1 cajon, decoracion, hogar, casa</v>
      </c>
      <c r="AF178" s="142" t="str">
        <f t="shared" ca="1" si="12"/>
        <v>insert into detalle VALUES (NULL,"Mody207",177,"Comoda 6 cajones","Comoda 6 cajones","","Moody Comoda 6 cajones Alger","","Moody",14,59,0,11,21,"Alger",99,899,0,"","",1284,0.3,600,"",0,"",1,0,"Comoda 6 cajones online en promocion","Remodela tu dormitorio con HOGARYSPACIOS que te trae estos veladores flotantes, minimalistas, de 2 cajones, de 1 cajóon y más, usando la mejor madera de cedro, roble, pino, importado y más. Nuestro proveedores de muebles de dormitorio se especializan en traer muebles online con diseños personalizados. Aprovecha estos veladores baratos y en promocion que te llevaremos a tu casa en menos de 48 horas y con envio gratis a todo lima metropolitana a tan solo un click. ","Veladores, cuarto, dormitorio, velador barato, velador en promocion, velador online, velador de 2 cajones, velador de 1 cajon, decoracion, hogar, casa");</v>
      </c>
    </row>
    <row r="179" spans="1:32" x14ac:dyDescent="0.2">
      <c r="A179" s="143" t="s">
        <v>1057</v>
      </c>
      <c r="B179" s="144">
        <v>178</v>
      </c>
      <c r="C179" s="122" t="s">
        <v>42</v>
      </c>
      <c r="D179" s="170" t="s">
        <v>42</v>
      </c>
      <c r="E179" s="147" t="s">
        <v>421</v>
      </c>
      <c r="F179" s="161" t="str">
        <f>CONCATENATE(Tabla6[[#This Row],[Nombre de marca]],IF(Tabla6[[#This Row],[Nombre de marca]]="",""," "),D179,IF(N179="",""," "),N179,IF(Tabla6[[#This Row],[Nombre combo]]="",""," "),E179,IF(Tabla6[[#This Row],[caracteristica principal]]="",""," "),G179)</f>
        <v>Moody Mesa de centro Burke Vintage</v>
      </c>
      <c r="G179" s="123"/>
      <c r="H179" s="156" t="s">
        <v>435</v>
      </c>
      <c r="I179" s="2">
        <v>113</v>
      </c>
      <c r="J179" s="2">
        <v>117</v>
      </c>
      <c r="K179" s="2">
        <v>122</v>
      </c>
      <c r="L179" s="144">
        <v>11</v>
      </c>
      <c r="M179" s="144">
        <v>21</v>
      </c>
      <c r="N179" s="122" t="s">
        <v>1078</v>
      </c>
      <c r="O179" s="170">
        <v>99</v>
      </c>
      <c r="P179" s="135">
        <v>649</v>
      </c>
      <c r="Q179" s="132"/>
      <c r="R179" s="124"/>
      <c r="S179" s="122"/>
      <c r="T179" s="172">
        <f ca="1">ROUND(Tabla6[[#This Row],[PVP]]/(1-Tabla6[[#This Row],[Descuento]]),0)</f>
        <v>811</v>
      </c>
      <c r="U179" s="172">
        <f t="shared" ca="1" si="14"/>
        <v>0.2</v>
      </c>
      <c r="V179" s="124">
        <v>450</v>
      </c>
      <c r="W179" s="122"/>
      <c r="X179" s="122"/>
      <c r="Y179" s="122"/>
      <c r="Z179" s="144">
        <v>1</v>
      </c>
      <c r="AA179" s="144">
        <v>0</v>
      </c>
      <c r="AB179" s="144" t="str">
        <f t="shared" si="15"/>
        <v>Mesa de centro online en promocion</v>
      </c>
      <c r="AC179" s="144" t="str">
        <f>VLOOKUP(IF(K179="",J179,K179),'Base de datos'!F:H,3,0)</f>
        <v>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
      </c>
      <c r="AD179" s="161" t="str">
        <f>IFERROR(VLOOKUP(K179,'Base de datos'!F:I,4,0),VLOOKUP(Tabla6[[#This Row],[Cat 2]],'Base de datos'!F:I,4,0))</f>
        <v>Vitrinas, consolas, espejos, muebles de comedor, muebles baratos, muebles online, vitrina online, vitrina barato, casa, hogar, espejos baratos, promocion, vitrinas vintage</v>
      </c>
      <c r="AF179" s="142" t="str">
        <f t="shared" ca="1" si="12"/>
        <v>insert into detalle VALUES (NULL,"Mody208",178,"Mesa de centro","Mesa de centro","Vintage","Moody Mesa de centro Burke Vintage","","Moody",113,117,122,11,21,"Burke",99,649,0,"","",811,0.2,450,"",0,"",1,0,"Mesa de centro online en promocion","Hogaryspacios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hogar.","Vitrinas, consolas, espejos, muebles de comedor, muebles baratos, muebles online, vitrina online, vitrina barato, casa, hogar, espejos baratos, promocion, vitrinas vintage");</v>
      </c>
    </row>
    <row r="180" spans="1:32" x14ac:dyDescent="0.2">
      <c r="A180" s="143" t="s">
        <v>1058</v>
      </c>
      <c r="B180" s="144">
        <v>179</v>
      </c>
      <c r="C180" s="170" t="s">
        <v>42</v>
      </c>
      <c r="D180" s="170" t="s">
        <v>42</v>
      </c>
      <c r="E180" s="147" t="s">
        <v>421</v>
      </c>
      <c r="F180" s="161" t="str">
        <f>CONCATENATE(Tabla6[[#This Row],[Nombre de marca]],IF(Tabla6[[#This Row],[Nombre de marca]]="",""," "),D180,IF(N180="",""," "),N180,IF(Tabla6[[#This Row],[Nombre combo]]="",""," "),E180,IF(Tabla6[[#This Row],[caracteristica principal]]="",""," "),G180)</f>
        <v>Moody Mesa de centro Berit Vintage</v>
      </c>
      <c r="G180" s="123"/>
      <c r="H180" s="156" t="s">
        <v>435</v>
      </c>
      <c r="I180" s="144">
        <v>113</v>
      </c>
      <c r="J180" s="144">
        <v>117</v>
      </c>
      <c r="K180" s="144">
        <v>122</v>
      </c>
      <c r="L180" s="144">
        <v>11</v>
      </c>
      <c r="M180" s="144">
        <v>21</v>
      </c>
      <c r="N180" s="122" t="s">
        <v>1079</v>
      </c>
      <c r="O180" s="170">
        <v>99</v>
      </c>
      <c r="P180" s="135">
        <v>849</v>
      </c>
      <c r="Q180" s="132"/>
      <c r="R180" s="124"/>
      <c r="S180" s="122"/>
      <c r="T180" s="172">
        <f ca="1">ROUND(Tabla6[[#This Row],[PVP]]/(1-Tabla6[[#This Row],[Descuento]]),0)</f>
        <v>1147</v>
      </c>
      <c r="U180" s="172">
        <f t="shared" ca="1" si="14"/>
        <v>0.26</v>
      </c>
      <c r="V180" s="172">
        <v>550</v>
      </c>
      <c r="W180" s="122"/>
      <c r="X180" s="122"/>
      <c r="Y180" s="122"/>
      <c r="Z180" s="144">
        <v>1</v>
      </c>
      <c r="AA180" s="144">
        <v>0</v>
      </c>
      <c r="AB180" s="144" t="str">
        <f t="shared" si="15"/>
        <v>Mesa de centro online en promocion</v>
      </c>
      <c r="AC180" s="144" t="str">
        <f>VLOOKUP(IF(K180="",J180,K180),'Base de datos'!F:H,3,0)</f>
        <v>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
      </c>
      <c r="AD180" s="161" t="str">
        <f>IFERROR(VLOOKUP(K180,'Base de datos'!F:I,4,0),VLOOKUP(Tabla6[[#This Row],[Cat 2]],'Base de datos'!F:I,4,0))</f>
        <v>Vitrinas, consolas, espejos, muebles de comedor, muebles baratos, muebles online, vitrina online, vitrina barato, casa, hogar, espejos baratos, promocion, vitrinas vintage</v>
      </c>
      <c r="AF180" s="142" t="str">
        <f t="shared" ca="1" si="12"/>
        <v>insert into detalle VALUES (NULL,"Mody209",179,"Mesa de centro","Mesa de centro","Vintage","Moody Mesa de centro Berit Vintage","","Moody",113,117,122,11,21,"Berit",99,849,0,"","",1147,0.26,550,"",0,"",1,0,"Mesa de centro online en promocion","Hogaryspacios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hogar.","Vitrinas, consolas, espejos, muebles de comedor, muebles baratos, muebles online, vitrina online, vitrina barato, casa, hogar, espejos baratos, promocion, vitrinas vintage");</v>
      </c>
    </row>
    <row r="181" spans="1:32" x14ac:dyDescent="0.2">
      <c r="A181" s="143" t="s">
        <v>1059</v>
      </c>
      <c r="B181" s="144">
        <v>180</v>
      </c>
      <c r="C181" s="170" t="s">
        <v>42</v>
      </c>
      <c r="D181" s="170" t="s">
        <v>42</v>
      </c>
      <c r="E181" s="147" t="s">
        <v>421</v>
      </c>
      <c r="F181" s="161" t="str">
        <f>CONCATENATE(Tabla6[[#This Row],[Nombre de marca]],IF(Tabla6[[#This Row],[Nombre de marca]]="",""," "),D181,IF(N181="",""," "),N181,IF(Tabla6[[#This Row],[Nombre combo]]="",""," "),E181,IF(Tabla6[[#This Row],[caracteristica principal]]="",""," "),G181)</f>
        <v>Moody Mesa de centro Bergen Vintage</v>
      </c>
      <c r="G181" s="123"/>
      <c r="H181" s="156" t="s">
        <v>435</v>
      </c>
      <c r="I181" s="144">
        <v>113</v>
      </c>
      <c r="J181" s="144">
        <v>117</v>
      </c>
      <c r="K181" s="144">
        <v>122</v>
      </c>
      <c r="L181" s="144">
        <v>11</v>
      </c>
      <c r="M181" s="144">
        <v>21</v>
      </c>
      <c r="N181" s="122" t="s">
        <v>1080</v>
      </c>
      <c r="O181" s="170">
        <v>99</v>
      </c>
      <c r="P181" s="135">
        <v>499</v>
      </c>
      <c r="Q181" s="132"/>
      <c r="R181" s="124"/>
      <c r="S181" s="122"/>
      <c r="T181" s="172">
        <f ca="1">ROUND(Tabla6[[#This Row],[PVP]]/(1-Tabla6[[#This Row],[Descuento]]),0)</f>
        <v>713</v>
      </c>
      <c r="U181" s="172">
        <f t="shared" ca="1" si="14"/>
        <v>0.3</v>
      </c>
      <c r="V181" s="172">
        <v>350</v>
      </c>
      <c r="W181" s="122"/>
      <c r="X181" s="122"/>
      <c r="Y181" s="122"/>
      <c r="Z181" s="144">
        <v>1</v>
      </c>
      <c r="AA181" s="144">
        <v>0</v>
      </c>
      <c r="AB181" s="144" t="str">
        <f t="shared" si="15"/>
        <v>Mesa de centro online en promocion</v>
      </c>
      <c r="AC181" s="144" t="str">
        <f>VLOOKUP(IF(K181="",J181,K181),'Base de datos'!F:H,3,0)</f>
        <v>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
      </c>
      <c r="AD181" s="161" t="str">
        <f>IFERROR(VLOOKUP(K181,'Base de datos'!F:I,4,0),VLOOKUP(Tabla6[[#This Row],[Cat 2]],'Base de datos'!F:I,4,0))</f>
        <v>Vitrinas, consolas, espejos, muebles de comedor, muebles baratos, muebles online, vitrina online, vitrina barato, casa, hogar, espejos baratos, promocion, vitrinas vintage</v>
      </c>
      <c r="AF181" s="142" t="str">
        <f t="shared" ca="1" si="12"/>
        <v>insert into detalle VALUES (NULL,"Mody210",180,"Mesa de centro","Mesa de centro","Vintage","Moody Mesa de centro Bergen Vintage","","Moody",113,117,122,11,21,"Bergen",99,499,0,"","",713,0.3,350,"",0,"",1,0,"Mesa de centro online en promocion","Hogaryspacios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hogar.","Vitrinas, consolas, espejos, muebles de comedor, muebles baratos, muebles online, vitrina online, vitrina barato, casa, hogar, espejos baratos, promocion, vitrinas vintage");</v>
      </c>
    </row>
    <row r="182" spans="1:32" x14ac:dyDescent="0.2">
      <c r="A182" s="143" t="s">
        <v>1060</v>
      </c>
      <c r="B182" s="144">
        <v>181</v>
      </c>
      <c r="C182" s="170" t="s">
        <v>42</v>
      </c>
      <c r="D182" s="170" t="s">
        <v>42</v>
      </c>
      <c r="E182" s="147" t="s">
        <v>421</v>
      </c>
      <c r="F182" s="161" t="str">
        <f>CONCATENATE(Tabla6[[#This Row],[Nombre de marca]],IF(Tabla6[[#This Row],[Nombre de marca]]="",""," "),D182,IF(N182="",""," "),N182,IF(Tabla6[[#This Row],[Nombre combo]]="",""," "),E182,IF(Tabla6[[#This Row],[caracteristica principal]]="",""," "),G182)</f>
        <v>Moody Mesa de centro Emma Vintage</v>
      </c>
      <c r="G182" s="123"/>
      <c r="H182" s="156" t="s">
        <v>435</v>
      </c>
      <c r="I182" s="144">
        <v>113</v>
      </c>
      <c r="J182" s="144">
        <v>117</v>
      </c>
      <c r="K182" s="144">
        <v>122</v>
      </c>
      <c r="L182" s="144">
        <v>11</v>
      </c>
      <c r="M182" s="144">
        <v>21</v>
      </c>
      <c r="N182" s="122" t="s">
        <v>1081</v>
      </c>
      <c r="O182" s="170">
        <v>99</v>
      </c>
      <c r="P182" s="135">
        <v>599</v>
      </c>
      <c r="Q182" s="132"/>
      <c r="R182" s="124"/>
      <c r="S182" s="122"/>
      <c r="T182" s="172">
        <f ca="1">ROUND(Tabla6[[#This Row],[PVP]]/(1-Tabla6[[#This Row],[Descuento]]),0)</f>
        <v>768</v>
      </c>
      <c r="U182" s="172">
        <f t="shared" ca="1" si="14"/>
        <v>0.22</v>
      </c>
      <c r="V182" s="172">
        <v>450</v>
      </c>
      <c r="W182" s="122"/>
      <c r="X182" s="122"/>
      <c r="Y182" s="122"/>
      <c r="Z182" s="144">
        <v>1</v>
      </c>
      <c r="AA182" s="144">
        <v>0</v>
      </c>
      <c r="AB182" s="144" t="str">
        <f t="shared" si="15"/>
        <v>Mesa de centro online en promocion</v>
      </c>
      <c r="AC182" s="144" t="str">
        <f>VLOOKUP(IF(K182="",J182,K182),'Base de datos'!F:H,3,0)</f>
        <v>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
      </c>
      <c r="AD182" s="161" t="str">
        <f>IFERROR(VLOOKUP(K182,'Base de datos'!F:I,4,0),VLOOKUP(Tabla6[[#This Row],[Cat 2]],'Base de datos'!F:I,4,0))</f>
        <v>Vitrinas, consolas, espejos, muebles de comedor, muebles baratos, muebles online, vitrina online, vitrina barato, casa, hogar, espejos baratos, promocion, vitrinas vintage</v>
      </c>
      <c r="AF182" s="142" t="str">
        <f t="shared" ca="1" si="12"/>
        <v>insert into detalle VALUES (NULL,"Mody211",181,"Mesa de centro","Mesa de centro","Vintage","Moody Mesa de centro Emma Vintage","","Moody",113,117,122,11,21,"Emma",99,599,0,"","",768,0.22,450,"",0,"",1,0,"Mesa de centro online en promocion","Hogaryspacios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hogar.","Vitrinas, consolas, espejos, muebles de comedor, muebles baratos, muebles online, vitrina online, vitrina barato, casa, hogar, espejos baratos, promocion, vitrinas vintage");</v>
      </c>
    </row>
    <row r="183" spans="1:32" x14ac:dyDescent="0.2">
      <c r="A183" s="143" t="s">
        <v>1061</v>
      </c>
      <c r="B183" s="144">
        <v>182</v>
      </c>
      <c r="C183" s="170" t="s">
        <v>42</v>
      </c>
      <c r="D183" s="170" t="s">
        <v>42</v>
      </c>
      <c r="E183" s="147" t="s">
        <v>421</v>
      </c>
      <c r="F183" s="161" t="str">
        <f>CONCATENATE(Tabla6[[#This Row],[Nombre de marca]],IF(Tabla6[[#This Row],[Nombre de marca]]="",""," "),D183,IF(N183="",""," "),N183,IF(Tabla6[[#This Row],[Nombre combo]]="",""," "),E183,IF(Tabla6[[#This Row],[caracteristica principal]]="",""," "),G183)</f>
        <v>Moody Mesa de centro Ellery Vintage</v>
      </c>
      <c r="G183" s="123"/>
      <c r="H183" s="156" t="s">
        <v>435</v>
      </c>
      <c r="I183" s="144">
        <v>113</v>
      </c>
      <c r="J183" s="144">
        <v>117</v>
      </c>
      <c r="K183" s="144">
        <v>122</v>
      </c>
      <c r="L183" s="144">
        <v>11</v>
      </c>
      <c r="M183" s="144">
        <v>21</v>
      </c>
      <c r="N183" s="122" t="s">
        <v>1082</v>
      </c>
      <c r="O183" s="170">
        <v>99</v>
      </c>
      <c r="P183" s="135">
        <v>829</v>
      </c>
      <c r="Q183" s="132"/>
      <c r="R183" s="124"/>
      <c r="S183" s="122"/>
      <c r="T183" s="172">
        <f ca="1">ROUND(Tabla6[[#This Row],[PVP]]/(1-Tabla6[[#This Row],[Descuento]]),0)</f>
        <v>1120</v>
      </c>
      <c r="U183" s="172">
        <f t="shared" ca="1" si="14"/>
        <v>0.26</v>
      </c>
      <c r="V183" s="172">
        <v>450</v>
      </c>
      <c r="W183" s="122"/>
      <c r="X183" s="122"/>
      <c r="Y183" s="122"/>
      <c r="Z183" s="144">
        <v>1</v>
      </c>
      <c r="AA183" s="144">
        <v>0</v>
      </c>
      <c r="AB183" s="144" t="str">
        <f t="shared" si="15"/>
        <v>Mesa de centro online en promocion</v>
      </c>
      <c r="AC183" s="144" t="str">
        <f>VLOOKUP(IF(K183="",J183,K183),'Base de datos'!F:H,3,0)</f>
        <v>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
      </c>
      <c r="AD183" s="161" t="str">
        <f>IFERROR(VLOOKUP(K183,'Base de datos'!F:I,4,0),VLOOKUP(Tabla6[[#This Row],[Cat 2]],'Base de datos'!F:I,4,0))</f>
        <v>Vitrinas, consolas, espejos, muebles de comedor, muebles baratos, muebles online, vitrina online, vitrina barato, casa, hogar, espejos baratos, promocion, vitrinas vintage</v>
      </c>
      <c r="AF183" s="142" t="str">
        <f t="shared" ca="1" si="12"/>
        <v>insert into detalle VALUES (NULL,"Mody212",182,"Mesa de centro","Mesa de centro","Vintage","Moody Mesa de centro Ellery Vintage","","Moody",113,117,122,11,21,"Ellery",99,829,0,"","",1120,0.26,450,"",0,"",1,0,"Mesa de centro online en promocion","Hogaryspacios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hogar.","Vitrinas, consolas, espejos, muebles de comedor, muebles baratos, muebles online, vitrina online, vitrina barato, casa, hogar, espejos baratos, promocion, vitrinas vintage");</v>
      </c>
    </row>
    <row r="184" spans="1:32" x14ac:dyDescent="0.2">
      <c r="A184" s="143" t="s">
        <v>1062</v>
      </c>
      <c r="B184" s="144">
        <v>183</v>
      </c>
      <c r="C184" s="170" t="s">
        <v>42</v>
      </c>
      <c r="D184" s="170" t="s">
        <v>42</v>
      </c>
      <c r="E184" s="147" t="s">
        <v>421</v>
      </c>
      <c r="F184" s="161" t="str">
        <f>CONCATENATE(Tabla6[[#This Row],[Nombre de marca]],IF(Tabla6[[#This Row],[Nombre de marca]]="",""," "),D184,IF(N184="",""," "),N184,IF(Tabla6[[#This Row],[Nombre combo]]="",""," "),E184,IF(Tabla6[[#This Row],[caracteristica principal]]="",""," "),G184)</f>
        <v>Moody Mesa de centro Egmont Vintage</v>
      </c>
      <c r="G184" s="123"/>
      <c r="H184" s="156" t="s">
        <v>435</v>
      </c>
      <c r="I184" s="144">
        <v>113</v>
      </c>
      <c r="J184" s="144">
        <v>117</v>
      </c>
      <c r="K184" s="144">
        <v>122</v>
      </c>
      <c r="L184" s="144">
        <v>11</v>
      </c>
      <c r="M184" s="144">
        <v>21</v>
      </c>
      <c r="N184" s="122" t="s">
        <v>1083</v>
      </c>
      <c r="O184" s="170">
        <v>99</v>
      </c>
      <c r="P184" s="135">
        <v>549</v>
      </c>
      <c r="Q184" s="132"/>
      <c r="R184" s="124"/>
      <c r="S184" s="122"/>
      <c r="T184" s="172">
        <f ca="1">ROUND(Tabla6[[#This Row],[PVP]]/(1-Tabla6[[#This Row],[Descuento]]),0)</f>
        <v>763</v>
      </c>
      <c r="U184" s="172">
        <f t="shared" ca="1" si="14"/>
        <v>0.28000000000000003</v>
      </c>
      <c r="V184" s="172">
        <v>400</v>
      </c>
      <c r="W184" s="122"/>
      <c r="X184" s="122"/>
      <c r="Y184" s="122"/>
      <c r="Z184" s="144">
        <v>1</v>
      </c>
      <c r="AA184" s="144">
        <v>0</v>
      </c>
      <c r="AB184" s="144" t="str">
        <f t="shared" si="15"/>
        <v>Mesa de centro online en promocion</v>
      </c>
      <c r="AC184" s="144" t="str">
        <f>VLOOKUP(IF(K184="",J184,K184),'Base de datos'!F:H,3,0)</f>
        <v>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
      </c>
      <c r="AD184" s="161" t="str">
        <f>IFERROR(VLOOKUP(K184,'Base de datos'!F:I,4,0),VLOOKUP(Tabla6[[#This Row],[Cat 2]],'Base de datos'!F:I,4,0))</f>
        <v>Vitrinas, consolas, espejos, muebles de comedor, muebles baratos, muebles online, vitrina online, vitrina barato, casa, hogar, espejos baratos, promocion, vitrinas vintage</v>
      </c>
      <c r="AF184" s="142" t="str">
        <f t="shared" ca="1" si="12"/>
        <v>insert into detalle VALUES (NULL,"Mody213",183,"Mesa de centro","Mesa de centro","Vintage","Moody Mesa de centro Egmont Vintage","","Moody",113,117,122,11,21,"Egmont",99,549,0,"","",763,0.28,400,"",0,"",1,0,"Mesa de centro online en promocion","Hogaryspacios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hogar.","Vitrinas, consolas, espejos, muebles de comedor, muebles baratos, muebles online, vitrina online, vitrina barato, casa, hogar, espejos baratos, promocion, vitrinas vintage");</v>
      </c>
    </row>
    <row r="185" spans="1:32" x14ac:dyDescent="0.2">
      <c r="A185" s="143" t="s">
        <v>1063</v>
      </c>
      <c r="B185" s="144">
        <v>184</v>
      </c>
      <c r="C185" s="170" t="s">
        <v>1122</v>
      </c>
      <c r="D185" s="170" t="s">
        <v>1123</v>
      </c>
      <c r="E185" s="147" t="s">
        <v>421</v>
      </c>
      <c r="F185" s="161" t="str">
        <f>CONCATENATE(Tabla6[[#This Row],[Nombre de marca]],IF(Tabla6[[#This Row],[Nombre de marca]]="",""," "),D185,IF(N185="",""," "),N185,IF(Tabla6[[#This Row],[Nombre combo]]="",""," "),E185,IF(Tabla6[[#This Row],[caracteristica principal]]="",""," "),G185)</f>
        <v>Moody Meda de comedor Mauro Vintage</v>
      </c>
      <c r="G185" s="123"/>
      <c r="H185" s="156" t="s">
        <v>435</v>
      </c>
      <c r="I185" s="144">
        <v>113</v>
      </c>
      <c r="J185" s="144">
        <v>117</v>
      </c>
      <c r="K185" s="144">
        <v>126</v>
      </c>
      <c r="L185" s="144">
        <v>11</v>
      </c>
      <c r="M185" s="144">
        <v>21</v>
      </c>
      <c r="N185" s="122" t="s">
        <v>1084</v>
      </c>
      <c r="O185" s="170">
        <v>99</v>
      </c>
      <c r="P185" s="135">
        <v>949</v>
      </c>
      <c r="Q185" s="132"/>
      <c r="R185" s="124"/>
      <c r="S185" s="122"/>
      <c r="T185" s="172">
        <f ca="1">ROUND(Tabla6[[#This Row],[PVP]]/(1-Tabla6[[#This Row],[Descuento]]),0)</f>
        <v>1232</v>
      </c>
      <c r="U185" s="172">
        <f t="shared" ca="1" si="14"/>
        <v>0.23</v>
      </c>
      <c r="V185" s="172">
        <v>750</v>
      </c>
      <c r="W185" s="122"/>
      <c r="X185" s="122"/>
      <c r="Y185" s="122"/>
      <c r="Z185" s="144">
        <v>1</v>
      </c>
      <c r="AA185" s="144">
        <v>0</v>
      </c>
      <c r="AB185" s="144" t="str">
        <f t="shared" si="15"/>
        <v>Meda de comedor online en promocion</v>
      </c>
      <c r="AC185" s="144" t="str">
        <f>VLOOKUP(IF(K185="",J185,K185),'Base de datos'!F:H,3,0)</f>
        <v>Los comedores vintage al mejor precio,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185" s="161" t="str">
        <f>IFERROR(VLOOKUP(K185,'Base de datos'!F:I,4,0),VLOOKUP(Tabla6[[#This Row],[Cat 2]],'Base de datos'!F:I,4,0))</f>
        <v>Juego de comedor, juego de comerdo online, juego de comedor barato, comedor en promocion, comedor online, comedor de 4 sillas, comedor de 6 sillas, hogar, casa, decoracion, juego de comedor vintage, juego de comedor en promocion</v>
      </c>
      <c r="AF185" s="142" t="str">
        <f t="shared" ca="1" si="12"/>
        <v>insert into detalle VALUES (NULL,"Mody214",184,"Mesa comedor","Meda de comedor","Vintage","Moody Meda de comedor Mauro Vintage","","Moody",113,117,126,11,21,"Mauro",99,949,0,"","",1232,0.23,750,"",0,"",1,0,"Meda de comedor online en promocion","Los comedores vintage al mejor precio,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 juego de comedor vintage, juego de comedor en promocion");</v>
      </c>
    </row>
    <row r="186" spans="1:32" x14ac:dyDescent="0.2">
      <c r="A186" s="143" t="s">
        <v>1064</v>
      </c>
      <c r="B186" s="144">
        <v>185</v>
      </c>
      <c r="C186" s="170" t="s">
        <v>1122</v>
      </c>
      <c r="D186" s="170" t="s">
        <v>42</v>
      </c>
      <c r="E186" s="147" t="s">
        <v>421</v>
      </c>
      <c r="F186" s="161" t="str">
        <f>CONCATENATE(Tabla6[[#This Row],[Nombre de marca]],IF(Tabla6[[#This Row],[Nombre de marca]]="",""," "),D186,IF(N186="",""," "),N186,IF(Tabla6[[#This Row],[Nombre combo]]="",""," "),E186,IF(Tabla6[[#This Row],[caracteristica principal]]="",""," "),G186)</f>
        <v>Moody Mesa de centro Mirta Vintage</v>
      </c>
      <c r="G186" s="123"/>
      <c r="H186" s="156" t="s">
        <v>435</v>
      </c>
      <c r="I186" s="144">
        <v>113</v>
      </c>
      <c r="J186" s="144">
        <v>117</v>
      </c>
      <c r="K186" s="144">
        <v>126</v>
      </c>
      <c r="L186" s="144">
        <v>11</v>
      </c>
      <c r="M186" s="144">
        <v>21</v>
      </c>
      <c r="N186" s="122" t="s">
        <v>1085</v>
      </c>
      <c r="O186" s="170">
        <v>99</v>
      </c>
      <c r="P186" s="135">
        <v>899</v>
      </c>
      <c r="Q186" s="132"/>
      <c r="R186" s="124"/>
      <c r="S186" s="122"/>
      <c r="T186" s="172">
        <f ca="1">ROUND(Tabla6[[#This Row],[PVP]]/(1-Tabla6[[#This Row],[Descuento]]),0)</f>
        <v>1249</v>
      </c>
      <c r="U186" s="172">
        <f t="shared" ca="1" si="14"/>
        <v>0.28000000000000003</v>
      </c>
      <c r="V186" s="172">
        <v>700</v>
      </c>
      <c r="W186" s="122"/>
      <c r="X186" s="122"/>
      <c r="Y186" s="122"/>
      <c r="Z186" s="144">
        <v>1</v>
      </c>
      <c r="AA186" s="144">
        <v>0</v>
      </c>
      <c r="AB186" s="144" t="str">
        <f t="shared" si="15"/>
        <v>Mesa de centro online en promocion</v>
      </c>
      <c r="AC186" s="144" t="str">
        <f>VLOOKUP(IF(K186="",J186,K186),'Base de datos'!F:H,3,0)</f>
        <v>Los comedores vintage al mejor precio,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186" s="161" t="str">
        <f>IFERROR(VLOOKUP(K186,'Base de datos'!F:I,4,0),VLOOKUP(Tabla6[[#This Row],[Cat 2]],'Base de datos'!F:I,4,0))</f>
        <v>Juego de comedor, juego de comerdo online, juego de comedor barato, comedor en promocion, comedor online, comedor de 4 sillas, comedor de 6 sillas, hogar, casa, decoracion, juego de comedor vintage, juego de comedor en promocion</v>
      </c>
      <c r="AF186" s="142" t="str">
        <f t="shared" ca="1" si="12"/>
        <v>insert into detalle VALUES (NULL,"Mody215",185,"Mesa comedor","Mesa de centro","Vintage","Moody Mesa de centro Mirta Vintage","","Moody",113,117,126,11,21,"Mirta",99,899,0,"","",1249,0.28,700,"",0,"",1,0,"Mesa de centro online en promocion","Los comedores vintage al mejor precio,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 juego de comedor vintage, juego de comedor en promocion");</v>
      </c>
    </row>
    <row r="187" spans="1:32" x14ac:dyDescent="0.2">
      <c r="A187" s="143" t="s">
        <v>1065</v>
      </c>
      <c r="B187" s="144">
        <v>186</v>
      </c>
      <c r="C187" s="170" t="s">
        <v>42</v>
      </c>
      <c r="D187" s="170" t="s">
        <v>42</v>
      </c>
      <c r="E187" s="147" t="s">
        <v>421</v>
      </c>
      <c r="F187" s="161" t="str">
        <f>CONCATENATE(Tabla6[[#This Row],[Nombre de marca]],IF(Tabla6[[#This Row],[Nombre de marca]]="",""," "),D187,IF(N187="",""," "),N187,IF(Tabla6[[#This Row],[Nombre combo]]="",""," "),E187,IF(Tabla6[[#This Row],[caracteristica principal]]="",""," "),G187)</f>
        <v>Moody Mesa de centro Mateo Vintage</v>
      </c>
      <c r="G187" s="123"/>
      <c r="H187" s="156" t="s">
        <v>435</v>
      </c>
      <c r="I187" s="144">
        <v>113</v>
      </c>
      <c r="J187" s="144">
        <v>117</v>
      </c>
      <c r="K187" s="144">
        <v>122</v>
      </c>
      <c r="L187" s="144">
        <v>11</v>
      </c>
      <c r="M187" s="144">
        <v>21</v>
      </c>
      <c r="N187" s="122" t="s">
        <v>1086</v>
      </c>
      <c r="O187" s="170">
        <v>99</v>
      </c>
      <c r="P187" s="135">
        <v>549</v>
      </c>
      <c r="Q187" s="132"/>
      <c r="R187" s="124"/>
      <c r="S187" s="122"/>
      <c r="T187" s="172">
        <f ca="1">ROUND(Tabla6[[#This Row],[PVP]]/(1-Tabla6[[#This Row],[Descuento]]),0)</f>
        <v>732</v>
      </c>
      <c r="U187" s="172">
        <f t="shared" ca="1" si="14"/>
        <v>0.25</v>
      </c>
      <c r="V187" s="172">
        <v>400</v>
      </c>
      <c r="W187" s="122"/>
      <c r="X187" s="122"/>
      <c r="Y187" s="122"/>
      <c r="Z187" s="144">
        <v>1</v>
      </c>
      <c r="AA187" s="144">
        <v>0</v>
      </c>
      <c r="AB187" s="144" t="str">
        <f t="shared" si="15"/>
        <v>Mesa de centro online en promocion</v>
      </c>
      <c r="AC187" s="144" t="str">
        <f>VLOOKUP(IF(K187="",J187,K187),'Base de datos'!F:H,3,0)</f>
        <v>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
      </c>
      <c r="AD187" s="161" t="str">
        <f>IFERROR(VLOOKUP(K187,'Base de datos'!F:I,4,0),VLOOKUP(Tabla6[[#This Row],[Cat 2]],'Base de datos'!F:I,4,0))</f>
        <v>Vitrinas, consolas, espejos, muebles de comedor, muebles baratos, muebles online, vitrina online, vitrina barato, casa, hogar, espejos baratos, promocion, vitrinas vintage</v>
      </c>
      <c r="AF187" s="142" t="str">
        <f t="shared" ca="1" si="12"/>
        <v>insert into detalle VALUES (NULL,"Mody216",186,"Mesa de centro","Mesa de centro","Vintage","Moody Mesa de centro Mateo Vintage","","Moody",113,117,122,11,21,"Mateo",99,549,0,"","",732,0.25,400,"",0,"",1,0,"Mesa de centro online en promocion","Hogaryspacios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hogar.","Vitrinas, consolas, espejos, muebles de comedor, muebles baratos, muebles online, vitrina online, vitrina barato, casa, hogar, espejos baratos, promocion, vitrinas vintage");</v>
      </c>
    </row>
    <row r="188" spans="1:32" x14ac:dyDescent="0.2">
      <c r="A188" s="143" t="s">
        <v>1066</v>
      </c>
      <c r="B188" s="144">
        <v>187</v>
      </c>
      <c r="C188" s="170" t="s">
        <v>42</v>
      </c>
      <c r="D188" s="170" t="s">
        <v>42</v>
      </c>
      <c r="E188" s="147" t="s">
        <v>421</v>
      </c>
      <c r="F188" s="161" t="str">
        <f>CONCATENATE(Tabla6[[#This Row],[Nombre de marca]],IF(Tabla6[[#This Row],[Nombre de marca]]="",""," "),D188,IF(N188="",""," "),N188,IF(Tabla6[[#This Row],[Nombre combo]]="",""," "),E188,IF(Tabla6[[#This Row],[caracteristica principal]]="",""," "),G188)</f>
        <v>Moody Mesa de centro Miriam Vintage</v>
      </c>
      <c r="G188" s="123"/>
      <c r="H188" s="156" t="s">
        <v>435</v>
      </c>
      <c r="I188" s="144">
        <v>113</v>
      </c>
      <c r="J188" s="144">
        <v>117</v>
      </c>
      <c r="K188" s="144">
        <v>122</v>
      </c>
      <c r="L188" s="144">
        <v>11</v>
      </c>
      <c r="M188" s="144">
        <v>21</v>
      </c>
      <c r="N188" s="122" t="s">
        <v>1087</v>
      </c>
      <c r="O188" s="170">
        <v>99</v>
      </c>
      <c r="P188" s="135">
        <v>699</v>
      </c>
      <c r="Q188" s="132"/>
      <c r="R188" s="124"/>
      <c r="S188" s="122"/>
      <c r="T188" s="172">
        <f ca="1">ROUND(Tabla6[[#This Row],[PVP]]/(1-Tabla6[[#This Row],[Descuento]]),0)</f>
        <v>971</v>
      </c>
      <c r="U188" s="172">
        <f t="shared" ca="1" si="14"/>
        <v>0.28000000000000003</v>
      </c>
      <c r="V188" s="172">
        <v>450</v>
      </c>
      <c r="W188" s="122"/>
      <c r="X188" s="122"/>
      <c r="Y188" s="122"/>
      <c r="Z188" s="144">
        <v>1</v>
      </c>
      <c r="AA188" s="144">
        <v>0</v>
      </c>
      <c r="AB188" s="144" t="str">
        <f t="shared" si="15"/>
        <v>Mesa de centro online en promocion</v>
      </c>
      <c r="AC188" s="144" t="str">
        <f>VLOOKUP(IF(K188="",J188,K188),'Base de datos'!F:H,3,0)</f>
        <v>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
      </c>
      <c r="AD188" s="161" t="str">
        <f>IFERROR(VLOOKUP(K188,'Base de datos'!F:I,4,0),VLOOKUP(Tabla6[[#This Row],[Cat 2]],'Base de datos'!F:I,4,0))</f>
        <v>Vitrinas, consolas, espejos, muebles de comedor, muebles baratos, muebles online, vitrina online, vitrina barato, casa, hogar, espejos baratos, promocion, vitrinas vintage</v>
      </c>
      <c r="AF188" s="142" t="str">
        <f t="shared" ca="1" si="12"/>
        <v>insert into detalle VALUES (NULL,"Mody217",187,"Mesa de centro","Mesa de centro","Vintage","Moody Mesa de centro Miriam Vintage","","Moody",113,117,122,11,21,"Miriam",99,699,0,"","",971,0.28,450,"",0,"",1,0,"Mesa de centro online en promocion","Hogaryspacios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hogar.","Vitrinas, consolas, espejos, muebles de comedor, muebles baratos, muebles online, vitrina online, vitrina barato, casa, hogar, espejos baratos, promocion, vitrinas vintage");</v>
      </c>
    </row>
    <row r="189" spans="1:32" x14ac:dyDescent="0.2">
      <c r="A189" s="143" t="s">
        <v>1067</v>
      </c>
      <c r="B189" s="144">
        <v>188</v>
      </c>
      <c r="C189" s="170" t="s">
        <v>42</v>
      </c>
      <c r="D189" s="170" t="s">
        <v>42</v>
      </c>
      <c r="E189" s="147" t="s">
        <v>421</v>
      </c>
      <c r="F189" s="161" t="str">
        <f>CONCATENATE(Tabla6[[#This Row],[Nombre de marca]],IF(Tabla6[[#This Row],[Nombre de marca]]="",""," "),D189,IF(N189="",""," "),N189,IF(Tabla6[[#This Row],[Nombre combo]]="",""," "),E189,IF(Tabla6[[#This Row],[caracteristica principal]]="",""," "),G189)</f>
        <v>Moody Mesa de centro Nidia Vintage</v>
      </c>
      <c r="G189" s="123"/>
      <c r="H189" s="156" t="s">
        <v>435</v>
      </c>
      <c r="I189" s="144">
        <v>113</v>
      </c>
      <c r="J189" s="144">
        <v>117</v>
      </c>
      <c r="K189" s="144">
        <v>122</v>
      </c>
      <c r="L189" s="144">
        <v>11</v>
      </c>
      <c r="M189" s="144">
        <v>21</v>
      </c>
      <c r="N189" s="122" t="s">
        <v>1088</v>
      </c>
      <c r="O189" s="170">
        <v>99</v>
      </c>
      <c r="P189" s="135">
        <v>749</v>
      </c>
      <c r="Q189" s="132"/>
      <c r="R189" s="124"/>
      <c r="S189" s="122"/>
      <c r="T189" s="172">
        <f ca="1">ROUND(Tabla6[[#This Row],[PVP]]/(1-Tabla6[[#This Row],[Descuento]]),0)</f>
        <v>936</v>
      </c>
      <c r="U189" s="172">
        <f t="shared" ca="1" si="14"/>
        <v>0.2</v>
      </c>
      <c r="V189" s="172">
        <v>450</v>
      </c>
      <c r="W189" s="122"/>
      <c r="X189" s="122"/>
      <c r="Y189" s="122"/>
      <c r="Z189" s="144">
        <v>1</v>
      </c>
      <c r="AA189" s="144">
        <v>0</v>
      </c>
      <c r="AB189" s="144" t="str">
        <f t="shared" si="15"/>
        <v>Mesa de centro online en promocion</v>
      </c>
      <c r="AC189" s="144" t="str">
        <f>VLOOKUP(IF(K189="",J189,K189),'Base de datos'!F:H,3,0)</f>
        <v>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
      </c>
      <c r="AD189" s="161" t="str">
        <f>IFERROR(VLOOKUP(K189,'Base de datos'!F:I,4,0),VLOOKUP(Tabla6[[#This Row],[Cat 2]],'Base de datos'!F:I,4,0))</f>
        <v>Vitrinas, consolas, espejos, muebles de comedor, muebles baratos, muebles online, vitrina online, vitrina barato, casa, hogar, espejos baratos, promocion, vitrinas vintage</v>
      </c>
      <c r="AF189" s="142" t="str">
        <f t="shared" ca="1" si="12"/>
        <v>insert into detalle VALUES (NULL,"Mody218",188,"Mesa de centro","Mesa de centro","Vintage","Moody Mesa de centro Nidia Vintage","","Moody",113,117,122,11,21,"Nidia",99,749,0,"","",936,0.2,450,"",0,"",1,0,"Mesa de centro online en promocion","Hogaryspacios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hogar.","Vitrinas, consolas, espejos, muebles de comedor, muebles baratos, muebles online, vitrina online, vitrina barato, casa, hogar, espejos baratos, promocion, vitrinas vintage");</v>
      </c>
    </row>
    <row r="190" spans="1:32" x14ac:dyDescent="0.2">
      <c r="A190" s="144" t="s">
        <v>1112</v>
      </c>
      <c r="B190" s="144">
        <v>189</v>
      </c>
      <c r="C190" s="173" t="s">
        <v>1117</v>
      </c>
      <c r="D190" s="144" t="s">
        <v>1118</v>
      </c>
      <c r="E190" s="147" t="s">
        <v>421</v>
      </c>
      <c r="F190" s="161" t="str">
        <f>CONCATENATE(Tabla6[[#This Row],[Nombre de marca]],IF(Tabla6[[#This Row],[Nombre de marca]]="",""," "),D190,IF(N190="",""," "),N190,IF(Tabla6[[#This Row],[Nombre combo]]="",""," "),E190,IF(Tabla6[[#This Row],[caracteristica principal]]="",""," "),G190)</f>
        <v>Moody Juego de dormitorio + 2 veladores Vintage</v>
      </c>
      <c r="G190" s="171"/>
      <c r="H190" s="156" t="s">
        <v>435</v>
      </c>
      <c r="I190" s="144">
        <v>113</v>
      </c>
      <c r="J190" s="144">
        <v>128</v>
      </c>
      <c r="K190" s="144">
        <v>129</v>
      </c>
      <c r="L190" s="144">
        <v>11</v>
      </c>
      <c r="M190" s="144">
        <v>21</v>
      </c>
      <c r="N190" s="170"/>
      <c r="O190" s="170">
        <v>99</v>
      </c>
      <c r="P190" s="135">
        <v>1399</v>
      </c>
      <c r="Q190" s="196"/>
      <c r="R190" s="172"/>
      <c r="S190" s="170"/>
      <c r="T190" s="172">
        <f ca="1">ROUND(Tabla6[[#This Row],[PVP]]/(1-Tabla6[[#This Row],[Descuento]]),0)</f>
        <v>1817</v>
      </c>
      <c r="U190" s="172">
        <f t="shared" ref="U190:U195" ca="1" si="16">ROUND(RANDBETWEEN(20,30)/100,2)</f>
        <v>0.23</v>
      </c>
      <c r="V190" s="172">
        <v>1150</v>
      </c>
      <c r="W190" s="170"/>
      <c r="X190" s="170"/>
      <c r="Y190" s="170"/>
      <c r="Z190" s="144">
        <v>1</v>
      </c>
      <c r="AA190" s="144">
        <v>0</v>
      </c>
      <c r="AB190" s="144" t="str">
        <f>CONCATENATE(D190," online"," en promocion")</f>
        <v>Juego de dormitorio + 2 veladores online en promocion</v>
      </c>
      <c r="AC190" s="144" t="str">
        <f>VLOOKUP(IF(K190="",J190,K190),'Base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90" s="161" t="str">
        <f>IFERROR(VLOOKUP(K190,'Base de datos'!F:I,4,0),VLOOKUP(Tabla6[[#This Row],[Cat 2]],'Base de datos'!F:I,4,0))</f>
        <v>Dormitorio, cama, tarima, cabecera, velador, cama online, cama barata, dormitorio en promocion, juego de dormitorio online, casa, hogar, decoracion, juego de dormitorio vintage, muebles vintage</v>
      </c>
      <c r="AF190" s="142" t="str">
        <f t="shared" ca="1" si="12"/>
        <v>insert into detalle VALUES (NULL,"Combo9",189,"Juego de domritorio","Juego de dormitorio + 2 veladores","Vintage","Moody Juego de dormitorio + 2 veladores Vintage","","Moody",113,128,129,11,21,"",99,1399,0,"","",1817,0.23,1150,"",0,"",1,0,"Juego de dormitorio + 2 veladores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91" spans="1:32" x14ac:dyDescent="0.2">
      <c r="A191" s="144" t="s">
        <v>1114</v>
      </c>
      <c r="B191" s="144">
        <v>190</v>
      </c>
      <c r="C191" s="173" t="s">
        <v>1117</v>
      </c>
      <c r="D191" s="144" t="s">
        <v>1119</v>
      </c>
      <c r="E191" s="147" t="s">
        <v>421</v>
      </c>
      <c r="F191" s="161" t="str">
        <f>CONCATENATE(Tabla6[[#This Row],[Nombre de marca]],IF(Tabla6[[#This Row],[Nombre de marca]]="",""," "),D191,IF(N191="",""," "),N191,IF(Tabla6[[#This Row],[Nombre combo]]="",""," "),E191,IF(Tabla6[[#This Row],[caracteristica principal]]="",""," "),G191)</f>
        <v>Moody Juego de dormitorio + 2 veladores + Aparador Vintage</v>
      </c>
      <c r="G191" s="171"/>
      <c r="H191" s="156" t="s">
        <v>435</v>
      </c>
      <c r="I191" s="144">
        <v>113</v>
      </c>
      <c r="J191" s="144">
        <v>128</v>
      </c>
      <c r="K191" s="144">
        <v>129</v>
      </c>
      <c r="L191" s="144">
        <v>11</v>
      </c>
      <c r="M191" s="144">
        <v>21</v>
      </c>
      <c r="N191" s="170"/>
      <c r="O191" s="170">
        <v>99</v>
      </c>
      <c r="P191" s="135">
        <v>1999</v>
      </c>
      <c r="Q191" s="196"/>
      <c r="R191" s="172"/>
      <c r="S191" s="170"/>
      <c r="T191" s="172">
        <f ca="1">ROUND(Tabla6[[#This Row],[PVP]]/(1-Tabla6[[#This Row],[Descuento]]),0)</f>
        <v>2530</v>
      </c>
      <c r="U191" s="172">
        <f t="shared" ca="1" si="16"/>
        <v>0.21</v>
      </c>
      <c r="V191" s="172">
        <v>1530</v>
      </c>
      <c r="W191" s="170"/>
      <c r="X191" s="170"/>
      <c r="Y191" s="170"/>
      <c r="Z191" s="144">
        <v>1</v>
      </c>
      <c r="AA191" s="144">
        <v>0</v>
      </c>
      <c r="AB191" s="144" t="str">
        <f>CONCATENATE(D191," online"," en promocion")</f>
        <v>Juego de dormitorio + 2 veladores + Aparador online en promocion</v>
      </c>
      <c r="AC191" s="144" t="str">
        <f>VLOOKUP(IF(K191="",J191,K191),'Base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91" s="161" t="str">
        <f>IFERROR(VLOOKUP(K191,'Base de datos'!F:I,4,0),VLOOKUP(Tabla6[[#This Row],[Cat 2]],'Base de datos'!F:I,4,0))</f>
        <v>Dormitorio, cama, tarima, cabecera, velador, cama online, cama barata, dormitorio en promocion, juego de dormitorio online, casa, hogar, decoracion, juego de dormitorio vintage, muebles vintage</v>
      </c>
      <c r="AF191" s="142" t="str">
        <f t="shared" ca="1" si="12"/>
        <v>insert into detalle VALUES (NULL,"Combo10",190,"Juego de domritorio","Juego de dormitorio + 2 veladores + Aparador","Vintage","Moody Juego de dormitorio + 2 veladores + Aparador Vintage","","Moody",113,128,129,11,21,"",99,1999,0,"","",2530,0.21,1530,"",0,"",1,0,"Juego de dormitorio + 2 veladores + Aparador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92" spans="1:32" x14ac:dyDescent="0.2">
      <c r="A192" s="144" t="s">
        <v>1115</v>
      </c>
      <c r="B192" s="144">
        <v>191</v>
      </c>
      <c r="C192" s="173" t="s">
        <v>1117</v>
      </c>
      <c r="D192" s="144" t="s">
        <v>1120</v>
      </c>
      <c r="E192" s="147" t="s">
        <v>421</v>
      </c>
      <c r="F192" s="161" t="str">
        <f>CONCATENATE(Tabla6[[#This Row],[Nombre de marca]],IF(Tabla6[[#This Row],[Nombre de marca]]="",""," "),D192,IF(N192="",""," "),N192,IF(Tabla6[[#This Row],[Nombre combo]]="",""," "),E192,IF(Tabla6[[#This Row],[caracteristica principal]]="",""," "),G192)</f>
        <v>Moody Juego de dormitorio + 2 veladores + Aparador + Zapatero Vintage</v>
      </c>
      <c r="G192" s="171"/>
      <c r="H192" s="156" t="s">
        <v>435</v>
      </c>
      <c r="I192" s="144">
        <v>113</v>
      </c>
      <c r="J192" s="144">
        <v>128</v>
      </c>
      <c r="K192" s="144">
        <v>129</v>
      </c>
      <c r="L192" s="144">
        <v>11</v>
      </c>
      <c r="M192" s="144">
        <v>21</v>
      </c>
      <c r="N192" s="170"/>
      <c r="O192" s="170">
        <v>99</v>
      </c>
      <c r="P192" s="135">
        <v>2299</v>
      </c>
      <c r="Q192" s="196"/>
      <c r="R192" s="172"/>
      <c r="S192" s="170"/>
      <c r="T192" s="172">
        <f ca="1">ROUND(Tabla6[[#This Row],[PVP]]/(1-Tabla6[[#This Row],[Descuento]]),0)</f>
        <v>3107</v>
      </c>
      <c r="U192" s="172">
        <f t="shared" ca="1" si="16"/>
        <v>0.26</v>
      </c>
      <c r="V192" s="172">
        <v>1880</v>
      </c>
      <c r="W192" s="170"/>
      <c r="X192" s="170"/>
      <c r="Y192" s="170"/>
      <c r="Z192" s="144">
        <v>1</v>
      </c>
      <c r="AA192" s="144">
        <v>0</v>
      </c>
      <c r="AB192" s="144" t="str">
        <f>CONCATENATE(D192," online"," en promocion")</f>
        <v>Juego de dormitorio + 2 veladores + Aparador + Zapatero online en promocion</v>
      </c>
      <c r="AC192" s="144" t="str">
        <f>VLOOKUP(IF(K192="",J192,K192),'Base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92" s="161" t="str">
        <f>IFERROR(VLOOKUP(K192,'Base de datos'!F:I,4,0),VLOOKUP(Tabla6[[#This Row],[Cat 2]],'Base de datos'!F:I,4,0))</f>
        <v>Dormitorio, cama, tarima, cabecera, velador, cama online, cama barata, dormitorio en promocion, juego de dormitorio online, casa, hogar, decoracion, juego de dormitorio vintage, muebles vintage</v>
      </c>
      <c r="AF192" s="142" t="str">
        <f t="shared" ca="1" si="12"/>
        <v>insert into detalle VALUES (NULL,"Combo11",191,"Juego de domritorio","Juego de dormitorio + 2 veladores + Aparador + Zapatero","Vintage","Moody Juego de dormitorio + 2 veladores + Aparador + Zapatero Vintage","","Moody",113,128,129,11,21,"",99,2299,0,"","",3107,0.26,1880,"",0,"",1,0,"Juego de dormitorio + 2 veladores + Aparador + Zapatero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93" spans="1:32" x14ac:dyDescent="0.2">
      <c r="A193" s="144" t="s">
        <v>1116</v>
      </c>
      <c r="B193" s="144">
        <v>192</v>
      </c>
      <c r="C193" s="173" t="s">
        <v>1117</v>
      </c>
      <c r="D193" s="144" t="s">
        <v>1121</v>
      </c>
      <c r="E193" s="147" t="s">
        <v>421</v>
      </c>
      <c r="F193" s="161" t="str">
        <f>CONCATENATE(Tabla6[[#This Row],[Nombre de marca]],IF(Tabla6[[#This Row],[Nombre de marca]]="",""," "),D193,IF(N193="",""," "),N193,IF(Tabla6[[#This Row],[Nombre combo]]="",""," "),E193,IF(Tabla6[[#This Row],[caracteristica principal]]="",""," "),G193)</f>
        <v>Moody Juego de dormitorio + 2 veladores + Aparador + Zapatero + Ropero Vintage</v>
      </c>
      <c r="G193" s="171"/>
      <c r="H193" s="156" t="s">
        <v>435</v>
      </c>
      <c r="I193" s="144">
        <v>113</v>
      </c>
      <c r="J193" s="144">
        <v>128</v>
      </c>
      <c r="K193" s="144">
        <v>129</v>
      </c>
      <c r="L193" s="144">
        <v>11</v>
      </c>
      <c r="M193" s="144">
        <v>21</v>
      </c>
      <c r="N193" s="170"/>
      <c r="O193" s="170">
        <v>99</v>
      </c>
      <c r="P193" s="135">
        <v>3399</v>
      </c>
      <c r="Q193" s="196"/>
      <c r="R193" s="172"/>
      <c r="S193" s="170"/>
      <c r="T193" s="172">
        <f ca="1">ROUND(Tabla6[[#This Row],[PVP]]/(1-Tabla6[[#This Row],[Descuento]]),0)</f>
        <v>4593</v>
      </c>
      <c r="U193" s="172">
        <f t="shared" ca="1" si="16"/>
        <v>0.26</v>
      </c>
      <c r="V193" s="172">
        <v>2900</v>
      </c>
      <c r="W193" s="170"/>
      <c r="X193" s="170"/>
      <c r="Y193" s="170"/>
      <c r="Z193" s="144">
        <v>1</v>
      </c>
      <c r="AA193" s="144">
        <v>0</v>
      </c>
      <c r="AB193" s="144" t="str">
        <f>CONCATENATE(D193," online"," en promocion")</f>
        <v>Juego de dormitorio + 2 veladores + Aparador + Zapatero + Ropero online en promocion</v>
      </c>
      <c r="AC193" s="144" t="str">
        <f>VLOOKUP(IF(K193="",J193,K193),'Base de datos'!F:H,3,0)</f>
        <v>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v>
      </c>
      <c r="AD193" s="161" t="str">
        <f>IFERROR(VLOOKUP(K193,'Base de datos'!F:I,4,0),VLOOKUP(Tabla6[[#This Row],[Cat 2]],'Base de datos'!F:I,4,0))</f>
        <v>Dormitorio, cama, tarima, cabecera, velador, cama online, cama barata, dormitorio en promocion, juego de dormitorio online, casa, hogar, decoracion, juego de dormitorio vintage, muebles vintage</v>
      </c>
      <c r="AF193" s="142" t="str">
        <f t="shared" ca="1" si="12"/>
        <v>insert into detalle VALUES (NULL,"Combo12",192,"Juego de domritorio","Juego de dormitorio + 2 veladores + Aparador + Zapatero + Ropero","Vintage","Moody Juego de dormitorio + 2 veladores + Aparador + Zapatero + Ropero Vintage","","Moody",113,128,129,11,21,"",99,3399,0,"","",4593,0.26,2900,"",0,"",1,0,"Juego de dormitorio + 2 veladores + Aparador + Zapatero + Ropero online en promocion","Personaliza tu dormitorio vintage con nuestras cabeceras baratas de2 plaza, 1.5 plz, queen y king,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click.","Dormitorio, cama, tarima, cabecera, velador, cama online, cama barata, dormitorio en promocion, juego de dormitorio online, casa, hogar, decoracion, juego de dormitorio vintage, muebles vintage");</v>
      </c>
    </row>
    <row r="194" spans="1:32" x14ac:dyDescent="0.2">
      <c r="A194" s="144" t="s">
        <v>1126</v>
      </c>
      <c r="B194" s="144">
        <v>193</v>
      </c>
      <c r="C194" s="170" t="s">
        <v>42</v>
      </c>
      <c r="D194" s="144" t="s">
        <v>42</v>
      </c>
      <c r="E194" s="147" t="s">
        <v>421</v>
      </c>
      <c r="F194" s="161" t="str">
        <f>CONCATENATE(Tabla6[[#This Row],[Nombre de marca]],IF(Tabla6[[#This Row],[Nombre de marca]]="",""," "),D194,IF(N194="",""," "),N194,IF(Tabla6[[#This Row],[Nombre combo]]="",""," "),E194,IF(Tabla6[[#This Row],[caracteristica principal]]="",""," "),G194)</f>
        <v>Moody Mesa de centro Isabel Vintage vintage</v>
      </c>
      <c r="G194" s="171" t="str">
        <f>IFERROR(LOWER(VLOOKUP(A194,Unitarios!A:Y,24,0)),LOWER(VLOOKUP(Tabla6[[#This Row],[sku proveedor-web]],Combos!A:Y,24,0)))</f>
        <v>vintage</v>
      </c>
      <c r="H194" s="156" t="s">
        <v>435</v>
      </c>
      <c r="I194" s="144">
        <v>113</v>
      </c>
      <c r="J194" s="144">
        <v>117</v>
      </c>
      <c r="K194" s="144">
        <v>122</v>
      </c>
      <c r="L194" s="144">
        <v>11</v>
      </c>
      <c r="M194" s="144">
        <v>21</v>
      </c>
      <c r="N194" s="170" t="s">
        <v>1131</v>
      </c>
      <c r="O194" s="170">
        <v>99</v>
      </c>
      <c r="P194" s="135">
        <v>549</v>
      </c>
      <c r="Q194" s="196"/>
      <c r="R194" s="172"/>
      <c r="S194" s="170"/>
      <c r="T194" s="172">
        <f ca="1">ROUND(Tabla6[[#This Row],[PVP]]/(1-Tabla6[[#This Row],[Descuento]]),0)</f>
        <v>695</v>
      </c>
      <c r="U194" s="172">
        <f t="shared" ca="1" si="16"/>
        <v>0.21</v>
      </c>
      <c r="V194" s="172">
        <v>400</v>
      </c>
      <c r="W194" s="170"/>
      <c r="X194" s="170"/>
      <c r="Y194" s="170"/>
      <c r="Z194" s="144">
        <v>1</v>
      </c>
      <c r="AA194" s="144">
        <v>0</v>
      </c>
      <c r="AB194" s="144" t="str">
        <f t="shared" ref="AB194:AB204" si="17">CONCATENATE(D194," online"," en promocion")</f>
        <v>Mesa de centro online en promocion</v>
      </c>
      <c r="AC194" s="144" t="str">
        <f>VLOOKUP(IF(K194="",J194,K194),'Base de datos'!F:H,3,0)</f>
        <v>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
      </c>
      <c r="AD194" s="161" t="str">
        <f>IFERROR(VLOOKUP(K194,'Base de datos'!F:I,4,0),VLOOKUP(Tabla6[[#This Row],[Cat 2]],'Base de datos'!F:I,4,0))</f>
        <v>Vitrinas, consolas, espejos, muebles de comedor, muebles baratos, muebles online, vitrina online, vitrina barato, casa, hogar, espejos baratos, promocion, vitrinas vintage</v>
      </c>
      <c r="AF194" s="142" t="str">
        <f t="shared" ca="1" si="12"/>
        <v>insert into detalle VALUES (NULL,"Mody219",193,"Mesa de centro","Mesa de centro","Vintage","Moody Mesa de centro Isabel Vintage vintage","vintage","Moody",113,117,122,11,21,"Isabel",99,549,0,"","",695,0.21,400,"",0,"",1,0,"Mesa de centro online en promocion","Hogaryspacios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hogar.","Vitrinas, consolas, espejos, muebles de comedor, muebles baratos, muebles online, vitrina online, vitrina barato, casa, hogar, espejos baratos, promocion, vitrinas vintage");</v>
      </c>
    </row>
    <row r="195" spans="1:32" x14ac:dyDescent="0.2">
      <c r="A195" s="144" t="s">
        <v>1127</v>
      </c>
      <c r="B195" s="144">
        <v>194</v>
      </c>
      <c r="C195" s="170" t="s">
        <v>1130</v>
      </c>
      <c r="D195" s="144" t="s">
        <v>1130</v>
      </c>
      <c r="E195" s="147" t="s">
        <v>421</v>
      </c>
      <c r="F195" s="161" t="str">
        <f>CONCATENATE(Tabla6[[#This Row],[Nombre de marca]],IF(Tabla6[[#This Row],[Nombre de marca]]="",""," "),D195,IF(N195="",""," "),N195,IF(Tabla6[[#This Row],[Nombre combo]]="",""," "),E195,IF(Tabla6[[#This Row],[caracteristica principal]]="",""," "),G195)</f>
        <v>Moody Sofa 3 cuerpos capitoneado Josefa Vintage dubai</v>
      </c>
      <c r="G195" s="171" t="str">
        <f>IFERROR(LOWER(VLOOKUP(A195,Unitarios!A:Y,24,0)),LOWER(VLOOKUP(Tabla6[[#This Row],[sku proveedor-web]],Combos!A:Y,24,0)))</f>
        <v>dubai</v>
      </c>
      <c r="H195" s="156" t="s">
        <v>435</v>
      </c>
      <c r="I195" s="144">
        <v>113</v>
      </c>
      <c r="J195" s="144">
        <v>117</v>
      </c>
      <c r="K195" s="144">
        <v>119</v>
      </c>
      <c r="L195" s="144">
        <v>11</v>
      </c>
      <c r="M195" s="144">
        <v>21</v>
      </c>
      <c r="N195" s="170" t="s">
        <v>1132</v>
      </c>
      <c r="O195" s="170">
        <v>99</v>
      </c>
      <c r="P195" s="135">
        <v>1749</v>
      </c>
      <c r="Q195" s="196"/>
      <c r="R195" s="172"/>
      <c r="S195" s="170"/>
      <c r="T195" s="172">
        <f ca="1">ROUND(Tabla6[[#This Row],[PVP]]/(1-Tabla6[[#This Row],[Descuento]]),0)</f>
        <v>2186</v>
      </c>
      <c r="U195" s="172">
        <f t="shared" ca="1" si="16"/>
        <v>0.2</v>
      </c>
      <c r="V195" s="172">
        <v>1400</v>
      </c>
      <c r="W195" s="170"/>
      <c r="X195" s="170"/>
      <c r="Y195" s="170"/>
      <c r="Z195" s="144">
        <v>1</v>
      </c>
      <c r="AA195" s="144">
        <v>0</v>
      </c>
      <c r="AB195" s="144" t="str">
        <f t="shared" si="17"/>
        <v>Sofa 3 cuerpos capitoneado online en promocion</v>
      </c>
      <c r="AC195" s="144" t="str">
        <f>VLOOKUP(IF(K195="",J195,K195),'Base de datos'!F:H,3,0)</f>
        <v>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v>
      </c>
      <c r="AD195" s="161" t="str">
        <f>IFERROR(VLOOKUP(K195,'Base de datos'!F:I,4,0),VLOOKUP(Tabla6[[#This Row],[Cat 2]],'Base de datos'!F:I,4,0))</f>
        <v>Juego de sala vintage, juego de sala online, juego de sala barato, hogar, casa, decoración, muebles, mueble online, sofa 1 cuerpo, sofa 2 cuerpos, sofa 3 cuerpos, muebles baratos, muebles en promocion, muebles vintage,</v>
      </c>
      <c r="AF195" s="142" t="str">
        <f t="shared" ref="AF195:AF205" ca="1" si="18">CONCATENATE("insert into detalle VALUES (NULL,",CHAR(34),A195,CHAR(34),",",B195,",",CHAR(34),C195,CHAR(34),",",CHAR(34),D195,CHAR(34),",",CHAR(34),E195,CHAR(34),",",CHAR(34),F195,CHAR(34),",",CHAR(34),G195,CHAR(34),",",CHAR(34),H195,CHAR(34),",",IF(I195="","0",I195),",",IF(J195="","0",J195),",",IF(K195="","0",K195),",",IF(L195="","0",L195),",",IF(M195="","0",M195),",",CHAR(34),N195,CHAR(34),",",IF(O195="","0",O195),",",IF(P195="","0",P195),",",IF(Q195="","0",Q195),",",CHAR(34),R195,CHAR(34),",",CHAR(34),S195,CHAR(34),",",IF(T195="","0",T195),",",IF(U195="","0",U195),",",IF(V195="","0",V195),",",CHAR(34),W195,CHAR(34),",",IF(X195="","0",X195),",",CHAR(34),Y195,CHAR(34),",",Z195,",",AA195,",",CHAR(34),AB195,CHAR(34),",",CHAR(34),AC195,CHAR(34),",",CHAR(34),AD195,CHAR(34),");")</f>
        <v>insert into detalle VALUES (NULL,"Mody220",194,"Sofa 3 cuerpos capitoneado","Sofa 3 cuerpos capitoneado","Vintage","Moody Sofa 3 cuerpos capitoneado Josefa Vintage dubai","dubai","Moody",113,117,119,11,21,"Josefa",99,1749,0,"","",2186,0.2,1400,"",0,"",1,0,"Sofa 3 cuerpos capitoneado online en promocion","En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click","Juego de sala vintage, juego de sala online, juego de sala barato, hogar, casa, decoración, muebles, mueble online, sofa 1 cuerpo, sofa 2 cuerpos, sofa 3 cuerpos, muebles baratos, muebles en promocion, muebles vintage,");</v>
      </c>
    </row>
    <row r="196" spans="1:32" x14ac:dyDescent="0.2">
      <c r="A196" s="144" t="s">
        <v>1128</v>
      </c>
      <c r="B196" s="144">
        <v>195</v>
      </c>
      <c r="C196" s="170" t="s">
        <v>42</v>
      </c>
      <c r="D196" s="144" t="s">
        <v>42</v>
      </c>
      <c r="E196" s="147" t="s">
        <v>421</v>
      </c>
      <c r="F196" s="161" t="str">
        <f>CONCATENATE(Tabla6[[#This Row],[Nombre de marca]],IF(Tabla6[[#This Row],[Nombre de marca]]="",""," "),D196,IF(N196="",""," "),N196,IF(Tabla6[[#This Row],[Nombre combo]]="",""," "),E196,IF(Tabla6[[#This Row],[caracteristica principal]]="",""," "),G196)</f>
        <v>Moody Mesa de centro Ana Vintage vintage</v>
      </c>
      <c r="G196" s="171" t="str">
        <f>IFERROR(LOWER(VLOOKUP(A196,Unitarios!A:Y,24,0)),LOWER(VLOOKUP(Tabla6[[#This Row],[sku proveedor-web]],Combos!A:Y,24,0)))</f>
        <v>vintage</v>
      </c>
      <c r="H196" s="156" t="s">
        <v>435</v>
      </c>
      <c r="I196" s="144">
        <v>113</v>
      </c>
      <c r="J196" s="144">
        <v>117</v>
      </c>
      <c r="K196" s="144">
        <v>122</v>
      </c>
      <c r="L196" s="144">
        <v>11</v>
      </c>
      <c r="M196" s="144">
        <v>21</v>
      </c>
      <c r="N196" s="170" t="s">
        <v>1133</v>
      </c>
      <c r="O196" s="170">
        <v>99</v>
      </c>
      <c r="P196" s="135">
        <v>549</v>
      </c>
      <c r="Q196" s="196"/>
      <c r="R196" s="172"/>
      <c r="S196" s="170"/>
      <c r="T196" s="172">
        <f ca="1">ROUND(Tabla6[[#This Row],[PVP]]/(1-Tabla6[[#This Row],[Descuento]]),0)</f>
        <v>732</v>
      </c>
      <c r="U196" s="172">
        <f t="shared" ref="U196:U204" ca="1" si="19">ROUND(RANDBETWEEN(20,30)/100,2)</f>
        <v>0.25</v>
      </c>
      <c r="V196" s="172">
        <v>400</v>
      </c>
      <c r="W196" s="170"/>
      <c r="X196" s="170"/>
      <c r="Y196" s="170"/>
      <c r="Z196" s="144">
        <v>1</v>
      </c>
      <c r="AA196" s="144">
        <v>0</v>
      </c>
      <c r="AB196" s="144" t="str">
        <f t="shared" si="17"/>
        <v>Mesa de centro online en promocion</v>
      </c>
      <c r="AC196" s="144" t="str">
        <f>VLOOKUP(IF(K196="",J196,K196),'Base de datos'!F:H,3,0)</f>
        <v>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
      </c>
      <c r="AD196" s="161" t="str">
        <f>IFERROR(VLOOKUP(K196,'Base de datos'!F:I,4,0),VLOOKUP(Tabla6[[#This Row],[Cat 2]],'Base de datos'!F:I,4,0))</f>
        <v>Vitrinas, consolas, espejos, muebles de comedor, muebles baratos, muebles online, vitrina online, vitrina barato, casa, hogar, espejos baratos, promocion, vitrinas vintage</v>
      </c>
      <c r="AF196" s="142" t="str">
        <f t="shared" ca="1" si="18"/>
        <v>insert into detalle VALUES (NULL,"Mody221",195,"Mesa de centro","Mesa de centro","Vintage","Moody Mesa de centro Ana Vintage vintage","vintage","Moody",113,117,122,11,21,"Ana",99,549,0,"","",732,0.25,400,"",0,"",1,0,"Mesa de centro online en promocion","Hogaryspacios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hogar.","Vitrinas, consolas, espejos, muebles de comedor, muebles baratos, muebles online, vitrina online, vitrina barato, casa, hogar, espejos baratos, promocion, vitrinas vintage");</v>
      </c>
    </row>
    <row r="197" spans="1:32" x14ac:dyDescent="0.2">
      <c r="A197" s="144" t="s">
        <v>1129</v>
      </c>
      <c r="B197" s="144">
        <v>196</v>
      </c>
      <c r="C197" s="170" t="s">
        <v>42</v>
      </c>
      <c r="D197" s="144" t="s">
        <v>42</v>
      </c>
      <c r="E197" s="147" t="s">
        <v>421</v>
      </c>
      <c r="F197" s="161" t="str">
        <f>CONCATENATE(Tabla6[[#This Row],[Nombre de marca]],IF(Tabla6[[#This Row],[Nombre de marca]]="",""," "),D197,IF(N197="",""," "),N197,IF(Tabla6[[#This Row],[Nombre combo]]="",""," "),E197,IF(Tabla6[[#This Row],[caracteristica principal]]="",""," "),G197)</f>
        <v>Moody Mesa de centro Nabu Vintage vintage</v>
      </c>
      <c r="G197" s="171" t="str">
        <f>IFERROR(LOWER(VLOOKUP(A197,Unitarios!A:Y,24,0)),LOWER(VLOOKUP(Tabla6[[#This Row],[sku proveedor-web]],Combos!A:Y,24,0)))</f>
        <v>vintage</v>
      </c>
      <c r="H197" s="156" t="s">
        <v>435</v>
      </c>
      <c r="I197" s="144">
        <v>113</v>
      </c>
      <c r="J197" s="144">
        <v>117</v>
      </c>
      <c r="K197" s="144">
        <v>122</v>
      </c>
      <c r="L197" s="144">
        <v>11</v>
      </c>
      <c r="M197" s="144">
        <v>21</v>
      </c>
      <c r="N197" s="170" t="s">
        <v>1134</v>
      </c>
      <c r="O197" s="170">
        <v>99</v>
      </c>
      <c r="P197" s="135">
        <v>899</v>
      </c>
      <c r="Q197" s="196"/>
      <c r="R197" s="172"/>
      <c r="S197" s="170"/>
      <c r="T197" s="172">
        <f ca="1">ROUND(Tabla6[[#This Row],[PVP]]/(1-Tabla6[[#This Row],[Descuento]]),0)</f>
        <v>1153</v>
      </c>
      <c r="U197" s="172">
        <f t="shared" ca="1" si="19"/>
        <v>0.22</v>
      </c>
      <c r="V197" s="172">
        <v>650</v>
      </c>
      <c r="W197" s="170"/>
      <c r="X197" s="170"/>
      <c r="Y197" s="170"/>
      <c r="Z197" s="144">
        <v>1</v>
      </c>
      <c r="AA197" s="144">
        <v>0</v>
      </c>
      <c r="AB197" s="144" t="str">
        <f t="shared" si="17"/>
        <v>Mesa de centro online en promocion</v>
      </c>
      <c r="AC197" s="144" t="str">
        <f>VLOOKUP(IF(K197="",J197,K197),'Base de datos'!F:H,3,0)</f>
        <v>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
      </c>
      <c r="AD197" s="161" t="str">
        <f>IFERROR(VLOOKUP(K197,'Base de datos'!F:I,4,0),VLOOKUP(Tabla6[[#This Row],[Cat 2]],'Base de datos'!F:I,4,0))</f>
        <v>Vitrinas, consolas, espejos, muebles de comedor, muebles baratos, muebles online, vitrina online, vitrina barato, casa, hogar, espejos baratos, promocion, vitrinas vintage</v>
      </c>
      <c r="AF197" s="142" t="str">
        <f t="shared" ca="1" si="18"/>
        <v>insert into detalle VALUES (NULL,"Mody222",196,"Mesa de centro","Mesa de centro","Vintage","Moody Mesa de centro Nabu Vintage vintage","vintage","Moody",113,117,122,11,21,"Nabu",99,899,0,"","",1153,0.22,650,"",0,"",1,0,"Mesa de centro online en promocion","Hogaryspacios te lleva a tu hogar las mejores vitrinas vintage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hogar.","Vitrinas, consolas, espejos, muebles de comedor, muebles baratos, muebles online, vitrina online, vitrina barato, casa, hogar, espejos baratos, promocion, vitrinas vintage");</v>
      </c>
    </row>
    <row r="198" spans="1:32" x14ac:dyDescent="0.2">
      <c r="A198" s="144" t="s">
        <v>1152</v>
      </c>
      <c r="B198" s="144">
        <v>197</v>
      </c>
      <c r="C198" s="157" t="s">
        <v>1137</v>
      </c>
      <c r="D198" s="157" t="s">
        <v>1137</v>
      </c>
      <c r="E198" s="147" t="s">
        <v>421</v>
      </c>
      <c r="F198" s="161" t="str">
        <f>CONCATENATE(Tabla6[[#This Row],[Nombre de marca]],IF(Tabla6[[#This Row],[Nombre de marca]]="",""," "),D198,IF(N198="",""," "),N198,IF(Tabla6[[#This Row],[Nombre combo]]="",""," "),E198,IF(Tabla6[[#This Row],[caracteristica principal]]="",""," "),G198)</f>
        <v>Moody Juego de sala 3 + 2 butacas + Mesa de centro Vintage</v>
      </c>
      <c r="G198" s="171"/>
      <c r="H198" s="156" t="s">
        <v>435</v>
      </c>
      <c r="I198" s="144">
        <v>113</v>
      </c>
      <c r="J198" s="144">
        <v>117</v>
      </c>
      <c r="K198" s="144">
        <v>118</v>
      </c>
      <c r="L198" s="144">
        <v>11</v>
      </c>
      <c r="M198" s="144">
        <v>21</v>
      </c>
      <c r="N198" s="170"/>
      <c r="O198" s="170">
        <v>99</v>
      </c>
      <c r="P198" s="135">
        <v>4549</v>
      </c>
      <c r="Q198" s="196"/>
      <c r="R198" s="172"/>
      <c r="S198" s="170"/>
      <c r="T198" s="172">
        <f ca="1">ROUND(Tabla6[[#This Row],[PVP]]/(1-Tabla6[[#This Row],[Descuento]]),0)</f>
        <v>5758</v>
      </c>
      <c r="U198" s="172">
        <f t="shared" ca="1" si="19"/>
        <v>0.21</v>
      </c>
      <c r="V198" s="172">
        <v>3750</v>
      </c>
      <c r="W198" s="170"/>
      <c r="X198" s="170"/>
      <c r="Y198" s="170"/>
      <c r="Z198" s="144">
        <v>1</v>
      </c>
      <c r="AA198" s="144">
        <v>0</v>
      </c>
      <c r="AB198" s="144" t="str">
        <f t="shared" si="17"/>
        <v>Juego de sala 3 + 2 butacas + Mesa de centro online en promocion</v>
      </c>
      <c r="AC198" s="144" t="str">
        <f>VLOOKUP(IF(K198="",J198,K198),'Base de datos'!F:H,3,0)</f>
        <v>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v>
      </c>
      <c r="AD198" s="161" t="str">
        <f>IFERROR(VLOOKUP(K198,'Base de datos'!F:I,4,0),VLOOKUP(Tabla6[[#This Row],[Cat 2]],'Base de datos'!F:I,4,0))</f>
        <v>Juego de sala, juego de sala online, juego de sala barato, hogar, casa, decoración, muebles, mueble online, sofa 1 cuerpo, sofa 2 cuerpos, sofa 3 cuerpos, muebles baratos, muebles en promocion, juego de sala vintage, muebles vintage</v>
      </c>
      <c r="AF198" s="142" t="str">
        <f t="shared" ca="1" si="18"/>
        <v>insert into detalle VALUES (NULL,"Exclusivo1",197,"Juego de sala 3 + 2 butacas + Mesa de centro","Juego de sala 3 + 2 butacas + Mesa de centro","Vintage","Moody Juego de sala 3 + 2 butacas + Mesa de centro Vintage","","Moody",113,117,118,11,21,"",99,4549,0,"","",5758,0.21,3750,"",0,"",1,0,"Juego de sala 3 + 2 butacas + Mesa de centro online en promocion","En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click","Juego de sala, juego de sala online, juego de sala barato, hogar, casa, decoración, muebles, mueble online, sofa 1 cuerpo, sofa 2 cuerpos, sofa 3 cuerpos, muebles baratos, muebles en promocion, juego de sala vintage, muebles vintage");</v>
      </c>
    </row>
    <row r="199" spans="1:32" x14ac:dyDescent="0.2">
      <c r="A199" s="144" t="s">
        <v>1138</v>
      </c>
      <c r="B199" s="144">
        <v>198</v>
      </c>
      <c r="C199" s="170" t="s">
        <v>1144</v>
      </c>
      <c r="D199" s="170" t="s">
        <v>1145</v>
      </c>
      <c r="E199" s="147" t="s">
        <v>421</v>
      </c>
      <c r="F199" s="161" t="str">
        <f>CONCATENATE(Tabla6[[#This Row],[Nombre de marca]],IF(Tabla6[[#This Row],[Nombre de marca]]="",""," "),D199,IF(N199="",""," "),N199,IF(Tabla6[[#This Row],[Nombre combo]]="",""," "),E199,IF(Tabla6[[#This Row],[caracteristica principal]]="",""," "),G199)</f>
        <v>Moody Juego de comedor +  Centro de entretenimiento Vintage</v>
      </c>
      <c r="G199" s="171"/>
      <c r="H199" s="156" t="s">
        <v>435</v>
      </c>
      <c r="I199" s="144">
        <v>113</v>
      </c>
      <c r="J199" s="144">
        <v>124</v>
      </c>
      <c r="K199" s="144">
        <v>125</v>
      </c>
      <c r="L199" s="144">
        <v>11</v>
      </c>
      <c r="M199" s="144">
        <v>21</v>
      </c>
      <c r="N199" s="170"/>
      <c r="O199" s="170">
        <v>99</v>
      </c>
      <c r="P199" s="135">
        <v>2749</v>
      </c>
      <c r="Q199" s="196"/>
      <c r="R199" s="172"/>
      <c r="S199" s="170"/>
      <c r="T199" s="172">
        <f ca="1">ROUND(Tabla6[[#This Row],[PVP]]/(1-Tabla6[[#This Row],[Descuento]]),0)</f>
        <v>3818</v>
      </c>
      <c r="U199" s="172">
        <f t="shared" ca="1" si="19"/>
        <v>0.28000000000000003</v>
      </c>
      <c r="V199" s="172">
        <v>2200</v>
      </c>
      <c r="W199" s="170"/>
      <c r="X199" s="170"/>
      <c r="Y199" s="170"/>
      <c r="Z199" s="144">
        <v>1</v>
      </c>
      <c r="AA199" s="144">
        <v>0</v>
      </c>
      <c r="AB199" s="144" t="str">
        <f t="shared" si="17"/>
        <v>Juego de comedor +  Centro de entretenimiento online en promocion</v>
      </c>
      <c r="AC199" s="144" t="str">
        <f>VLOOKUP(IF(K199="",J199,K199),'Base de datos'!F:H,3,0)</f>
        <v>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v>
      </c>
      <c r="AD199" s="161" t="str">
        <f>IFERROR(VLOOKUP(K199,'Base de datos'!F:I,4,0),VLOOKUP(Tabla6[[#This Row],[Cat 2]],'Base de datos'!F:I,4,0))</f>
        <v>Juego de comedor, juego de comerdo online, juego de comedor barato, comedor en promocion, comedor online, comedor de 4 sillas, comedor de 6 sillas, hogar, casa, decoracion</v>
      </c>
      <c r="AF199" s="142" t="str">
        <f t="shared" ca="1" si="18"/>
        <v>insert into detalle VALUES (NULL,"Exclusivo2",198,"Juego de comedor","Juego de comedor +  Centro de entretenimiento","Vintage","Moody Juego de comedor +  Centro de entretenimiento Vintage","","Moody",113,124,125,11,21,"",99,2749,0,"","",3818,0.28,2200,"",0,"",1,0,"Juego de comedor +  Centro de entretenimiento online en promocion","Los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precio.","Juego de comedor, juego de comerdo online, juego de comedor barato, comedor en promocion, comedor online, comedor de 4 sillas, comedor de 6 sillas, hogar, casa, decoracion");</v>
      </c>
    </row>
    <row r="200" spans="1:32" x14ac:dyDescent="0.2">
      <c r="A200" s="144" t="s">
        <v>1139</v>
      </c>
      <c r="B200" s="144">
        <v>199</v>
      </c>
      <c r="C200" s="157" t="s">
        <v>1137</v>
      </c>
      <c r="D200" s="157" t="s">
        <v>1137</v>
      </c>
      <c r="E200" s="147" t="s">
        <v>421</v>
      </c>
      <c r="F200" s="161" t="str">
        <f>CONCATENATE(Tabla6[[#This Row],[Nombre de marca]],IF(Tabla6[[#This Row],[Nombre de marca]]="",""," "),D200,IF(N200="",""," "),N200,IF(Tabla6[[#This Row],[Nombre combo]]="",""," "),E200,IF(Tabla6[[#This Row],[caracteristica principal]]="",""," "),G200)</f>
        <v>Moody Juego de sala 3 + 2 butacas + Mesa de centro Vintage</v>
      </c>
      <c r="G200" s="171"/>
      <c r="H200" s="156" t="s">
        <v>435</v>
      </c>
      <c r="I200" s="144">
        <v>113</v>
      </c>
      <c r="J200" s="144">
        <v>117</v>
      </c>
      <c r="K200" s="144">
        <v>118</v>
      </c>
      <c r="L200" s="144">
        <v>11</v>
      </c>
      <c r="M200" s="144">
        <v>21</v>
      </c>
      <c r="N200" s="170"/>
      <c r="O200" s="170">
        <v>99</v>
      </c>
      <c r="P200" s="135">
        <v>4899</v>
      </c>
      <c r="Q200" s="196"/>
      <c r="R200" s="172"/>
      <c r="S200" s="170"/>
      <c r="T200" s="172">
        <f ca="1">ROUND(Tabla6[[#This Row],[PVP]]/(1-Tabla6[[#This Row],[Descuento]]),0)</f>
        <v>6804</v>
      </c>
      <c r="U200" s="172">
        <f t="shared" ca="1" si="19"/>
        <v>0.28000000000000003</v>
      </c>
      <c r="V200" s="172">
        <v>3800</v>
      </c>
      <c r="W200" s="170"/>
      <c r="X200" s="170"/>
      <c r="Y200" s="170"/>
      <c r="Z200" s="144">
        <v>1</v>
      </c>
      <c r="AA200" s="144">
        <v>0</v>
      </c>
      <c r="AB200" s="144" t="str">
        <f t="shared" si="17"/>
        <v>Juego de sala 3 + 2 butacas + Mesa de centro online en promocion</v>
      </c>
      <c r="AC200" s="144" t="str">
        <f>VLOOKUP(IF(K200="",J200,K200),'Base de datos'!F:H,3,0)</f>
        <v>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v>
      </c>
      <c r="AD200" s="161" t="str">
        <f>IFERROR(VLOOKUP(K200,'Base de datos'!F:I,4,0),VLOOKUP(Tabla6[[#This Row],[Cat 2]],'Base de datos'!F:I,4,0))</f>
        <v>Juego de sala, juego de sala online, juego de sala barato, hogar, casa, decoración, muebles, mueble online, sofa 1 cuerpo, sofa 2 cuerpos, sofa 3 cuerpos, muebles baratos, muebles en promocion, juego de sala vintage, muebles vintage</v>
      </c>
      <c r="AF200" s="142" t="str">
        <f t="shared" ca="1" si="18"/>
        <v>insert into detalle VALUES (NULL,"Esclusivo3",199,"Juego de sala 3 + 2 butacas + Mesa de centro","Juego de sala 3 + 2 butacas + Mesa de centro","Vintage","Moody Juego de sala 3 + 2 butacas + Mesa de centro Vintage","","Moody",113,117,118,11,21,"",99,4899,0,"","",6804,0.28,3800,"",0,"",1,0,"Juego de sala 3 + 2 butacas + Mesa de centro online en promocion","En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click","Juego de sala, juego de sala online, juego de sala barato, hogar, casa, decoración, muebles, mueble online, sofa 1 cuerpo, sofa 2 cuerpos, sofa 3 cuerpos, muebles baratos, muebles en promocion, juego de sala vintage, muebles vintage");</v>
      </c>
    </row>
    <row r="201" spans="1:32" x14ac:dyDescent="0.2">
      <c r="A201" s="144" t="s">
        <v>1140</v>
      </c>
      <c r="B201" s="144">
        <v>200</v>
      </c>
      <c r="C201" s="157" t="s">
        <v>1146</v>
      </c>
      <c r="D201" s="157" t="s">
        <v>1146</v>
      </c>
      <c r="E201" s="147" t="s">
        <v>421</v>
      </c>
      <c r="F201" s="161" t="str">
        <f>CONCATENATE(Tabla6[[#This Row],[Nombre de marca]],IF(Tabla6[[#This Row],[Nombre de marca]]="",""," "),D201,IF(N201="",""," "),N201,IF(Tabla6[[#This Row],[Nombre combo]]="",""," "),E201,IF(Tabla6[[#This Row],[caracteristica principal]]="",""," "),G201)</f>
        <v>Moody Juego de sala 3 + 1 sillón + 1 banqueta + Mesa de centro Vintage</v>
      </c>
      <c r="G201" s="171" t="str">
        <f>IFERROR(LOWER(VLOOKUP(A201,Unitarios!A:Y,24,0)),LOWER(VLOOKUP(Tabla6[[#This Row],[sku proveedor-web]],Combos!A:Y,24,0)))</f>
        <v/>
      </c>
      <c r="H201" s="156" t="s">
        <v>435</v>
      </c>
      <c r="I201" s="144">
        <v>113</v>
      </c>
      <c r="J201" s="144">
        <v>117</v>
      </c>
      <c r="K201" s="144">
        <v>118</v>
      </c>
      <c r="L201" s="144">
        <v>11</v>
      </c>
      <c r="M201" s="144">
        <v>21</v>
      </c>
      <c r="N201" s="170"/>
      <c r="O201" s="170">
        <v>99</v>
      </c>
      <c r="P201" s="135">
        <v>2849</v>
      </c>
      <c r="Q201" s="196"/>
      <c r="R201" s="172"/>
      <c r="S201" s="170"/>
      <c r="T201" s="172">
        <f ca="1">ROUND(Tabla6[[#This Row],[PVP]]/(1-Tabla6[[#This Row],[Descuento]]),0)</f>
        <v>3653</v>
      </c>
      <c r="U201" s="172">
        <f t="shared" ca="1" si="19"/>
        <v>0.22</v>
      </c>
      <c r="V201" s="172">
        <v>2150</v>
      </c>
      <c r="W201" s="170"/>
      <c r="X201" s="170"/>
      <c r="Y201" s="170"/>
      <c r="Z201" s="144">
        <v>1</v>
      </c>
      <c r="AA201" s="144">
        <v>0</v>
      </c>
      <c r="AB201" s="144" t="str">
        <f t="shared" si="17"/>
        <v>Juego de sala 3 + 1 sillón + 1 banqueta + Mesa de centro online en promocion</v>
      </c>
      <c r="AC201" s="144" t="str">
        <f>VLOOKUP(IF(K201="",J201,K201),'Base de datos'!F:H,3,0)</f>
        <v>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v>
      </c>
      <c r="AD201" s="161" t="str">
        <f>IFERROR(VLOOKUP(K201,'Base de datos'!F:I,4,0),VLOOKUP(Tabla6[[#This Row],[Cat 2]],'Base de datos'!F:I,4,0))</f>
        <v>Juego de sala, juego de sala online, juego de sala barato, hogar, casa, decoración, muebles, mueble online, sofa 1 cuerpo, sofa 2 cuerpos, sofa 3 cuerpos, muebles baratos, muebles en promocion, juego de sala vintage, muebles vintage</v>
      </c>
      <c r="AF201" s="142" t="str">
        <f t="shared" ca="1" si="18"/>
        <v>insert into detalle VALUES (NULL,"Exclusivo4",200,"Juego de sala 3 + 1 sillón + 1 banqueta + Mesa de centro","Juego de sala 3 + 1 sillón + 1 banqueta + Mesa de centro","Vintage","Moody Juego de sala 3 + 1 sillón + 1 banqueta + Mesa de centro Vintage","","Moody",113,117,118,11,21,"",99,2849,0,"","",3653,0.22,2150,"",0,"",1,0,"Juego de sala 3 + 1 sillón + 1 banqueta + Mesa de centro online en promocion","En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click","Juego de sala, juego de sala online, juego de sala barato, hogar, casa, decoración, muebles, mueble online, sofa 1 cuerpo, sofa 2 cuerpos, sofa 3 cuerpos, muebles baratos, muebles en promocion, juego de sala vintage, muebles vintage");</v>
      </c>
    </row>
    <row r="202" spans="1:32" x14ac:dyDescent="0.2">
      <c r="A202" s="144" t="s">
        <v>1141</v>
      </c>
      <c r="B202" s="144">
        <v>201</v>
      </c>
      <c r="C202" s="157" t="s">
        <v>1147</v>
      </c>
      <c r="D202" s="157" t="s">
        <v>1147</v>
      </c>
      <c r="E202" s="147" t="s">
        <v>421</v>
      </c>
      <c r="F202" s="161" t="str">
        <f>CONCATENATE(Tabla6[[#This Row],[Nombre de marca]],IF(Tabla6[[#This Row],[Nombre de marca]]="",""," "),D202,IF(N202="",""," "),N202,IF(Tabla6[[#This Row],[Nombre combo]]="",""," "),E202,IF(Tabla6[[#This Row],[caracteristica principal]]="",""," "),G202)</f>
        <v>Moody Juego de sala 3 + 1 sillón + Mesa de centro Vintage</v>
      </c>
      <c r="G202" s="171" t="str">
        <f>IFERROR(LOWER(VLOOKUP(A202,Unitarios!A:Y,24,0)),LOWER(VLOOKUP(Tabla6[[#This Row],[sku proveedor-web]],Combos!A:Y,24,0)))</f>
        <v/>
      </c>
      <c r="H202" s="156" t="s">
        <v>435</v>
      </c>
      <c r="I202" s="144">
        <v>113</v>
      </c>
      <c r="J202" s="144">
        <v>117</v>
      </c>
      <c r="K202" s="144">
        <v>118</v>
      </c>
      <c r="L202" s="144">
        <v>11</v>
      </c>
      <c r="M202" s="144">
        <v>21</v>
      </c>
      <c r="N202" s="170"/>
      <c r="O202" s="170">
        <v>99</v>
      </c>
      <c r="P202" s="135">
        <v>2149</v>
      </c>
      <c r="Q202" s="196"/>
      <c r="R202" s="172"/>
      <c r="S202" s="170"/>
      <c r="T202" s="172">
        <f ca="1">ROUND(Tabla6[[#This Row],[PVP]]/(1-Tabla6[[#This Row],[Descuento]]),0)</f>
        <v>3027</v>
      </c>
      <c r="U202" s="172">
        <f t="shared" ca="1" si="19"/>
        <v>0.28999999999999998</v>
      </c>
      <c r="V202" s="172">
        <v>1650</v>
      </c>
      <c r="W202" s="170"/>
      <c r="X202" s="170"/>
      <c r="Y202" s="170"/>
      <c r="Z202" s="144">
        <v>1</v>
      </c>
      <c r="AA202" s="144">
        <v>0</v>
      </c>
      <c r="AB202" s="144" t="str">
        <f t="shared" si="17"/>
        <v>Juego de sala 3 + 1 sillón + Mesa de centro online en promocion</v>
      </c>
      <c r="AC202" s="144" t="str">
        <f>VLOOKUP(IF(K202="",J202,K202),'Base de datos'!F:H,3,0)</f>
        <v>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v>
      </c>
      <c r="AD202" s="161" t="str">
        <f>IFERROR(VLOOKUP(K202,'Base de datos'!F:I,4,0),VLOOKUP(Tabla6[[#This Row],[Cat 2]],'Base de datos'!F:I,4,0))</f>
        <v>Juego de sala, juego de sala online, juego de sala barato, hogar, casa, decoración, muebles, mueble online, sofa 1 cuerpo, sofa 2 cuerpos, sofa 3 cuerpos, muebles baratos, muebles en promocion, juego de sala vintage, muebles vintage</v>
      </c>
      <c r="AF202" s="142" t="str">
        <f t="shared" ca="1" si="18"/>
        <v>insert into detalle VALUES (NULL,"Esclusivo5",201,"Juego de sala 3 + 1 sillón + Mesa de centro","Juego de sala 3 + 1 sillón + Mesa de centro","Vintage","Moody Juego de sala 3 + 1 sillón + Mesa de centro Vintage","","Moody",113,117,118,11,21,"",99,2149,0,"","",3027,0.29,1650,"",0,"",1,0,"Juego de sala 3 + 1 sillón + Mesa de centro online en promocion","En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click","Juego de sala, juego de sala online, juego de sala barato, hogar, casa, decoración, muebles, mueble online, sofa 1 cuerpo, sofa 2 cuerpos, sofa 3 cuerpos, muebles baratos, muebles en promocion, juego de sala vintage, muebles vintage");</v>
      </c>
    </row>
    <row r="203" spans="1:32" x14ac:dyDescent="0.2">
      <c r="A203" s="144" t="s">
        <v>1142</v>
      </c>
      <c r="B203" s="144">
        <v>202</v>
      </c>
      <c r="C203" s="157" t="s">
        <v>1137</v>
      </c>
      <c r="D203" s="157" t="s">
        <v>1137</v>
      </c>
      <c r="E203" s="147" t="s">
        <v>421</v>
      </c>
      <c r="F203" s="161" t="str">
        <f>CONCATENATE(Tabla6[[#This Row],[Nombre de marca]],IF(Tabla6[[#This Row],[Nombre de marca]]="",""," "),D203,IF(N203="",""," "),N203,IF(Tabla6[[#This Row],[Nombre combo]]="",""," "),E203,IF(Tabla6[[#This Row],[caracteristica principal]]="",""," "),G203)</f>
        <v>Moody Juego de sala 3 + 2 butacas + Mesa de centro Vintage</v>
      </c>
      <c r="G203" s="171" t="str">
        <f>IFERROR(LOWER(VLOOKUP(A203,Unitarios!A:Y,24,0)),LOWER(VLOOKUP(Tabla6[[#This Row],[sku proveedor-web]],Combos!A:Y,24,0)))</f>
        <v/>
      </c>
      <c r="H203" s="156" t="s">
        <v>435</v>
      </c>
      <c r="I203" s="144">
        <v>113</v>
      </c>
      <c r="J203" s="144">
        <v>117</v>
      </c>
      <c r="K203" s="144">
        <v>118</v>
      </c>
      <c r="L203" s="144">
        <v>11</v>
      </c>
      <c r="M203" s="144">
        <v>21</v>
      </c>
      <c r="N203" s="170"/>
      <c r="O203" s="170">
        <v>99</v>
      </c>
      <c r="P203" s="135">
        <v>3349</v>
      </c>
      <c r="Q203" s="196"/>
      <c r="R203" s="172"/>
      <c r="S203" s="170"/>
      <c r="T203" s="172">
        <f ca="1">ROUND(Tabla6[[#This Row],[PVP]]/(1-Tabla6[[#This Row],[Descuento]]),0)</f>
        <v>4349</v>
      </c>
      <c r="U203" s="172">
        <f t="shared" ca="1" si="19"/>
        <v>0.23</v>
      </c>
      <c r="V203" s="172">
        <v>2400</v>
      </c>
      <c r="W203" s="170"/>
      <c r="X203" s="170"/>
      <c r="Y203" s="170"/>
      <c r="Z203" s="144">
        <v>1</v>
      </c>
      <c r="AA203" s="144">
        <v>0</v>
      </c>
      <c r="AB203" s="144" t="str">
        <f t="shared" si="17"/>
        <v>Juego de sala 3 + 2 butacas + Mesa de centro online en promocion</v>
      </c>
      <c r="AC203" s="144" t="str">
        <f>VLOOKUP(IF(K203="",J203,K203),'Base de datos'!F:H,3,0)</f>
        <v>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v>
      </c>
      <c r="AD203" s="161" t="str">
        <f>IFERROR(VLOOKUP(K203,'Base de datos'!F:I,4,0),VLOOKUP(Tabla6[[#This Row],[Cat 2]],'Base de datos'!F:I,4,0))</f>
        <v>Juego de sala, juego de sala online, juego de sala barato, hogar, casa, decoración, muebles, mueble online, sofa 1 cuerpo, sofa 2 cuerpos, sofa 3 cuerpos, muebles baratos, muebles en promocion, juego de sala vintage, muebles vintage</v>
      </c>
      <c r="AF203" s="142" t="str">
        <f t="shared" ca="1" si="18"/>
        <v>insert into detalle VALUES (NULL,"Esclusivo6",202,"Juego de sala 3 + 2 butacas + Mesa de centro","Juego de sala 3 + 2 butacas + Mesa de centro","Vintage","Moody Juego de sala 3 + 2 butacas + Mesa de centro Vintage","","Moody",113,117,118,11,21,"",99,3349,0,"","",4349,0.23,2400,"",0,"",1,0,"Juego de sala 3 + 2 butacas + Mesa de centro online en promocion","En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click","Juego de sala, juego de sala online, juego de sala barato, hogar, casa, decoración, muebles, mueble online, sofa 1 cuerpo, sofa 2 cuerpos, sofa 3 cuerpos, muebles baratos, muebles en promocion, juego de sala vintage, muebles vintage");</v>
      </c>
    </row>
    <row r="204" spans="1:32" x14ac:dyDescent="0.2">
      <c r="A204" s="144" t="s">
        <v>1143</v>
      </c>
      <c r="B204" s="144">
        <v>203</v>
      </c>
      <c r="C204" s="157" t="s">
        <v>1148</v>
      </c>
      <c r="D204" s="157" t="s">
        <v>1148</v>
      </c>
      <c r="E204" s="147" t="s">
        <v>421</v>
      </c>
      <c r="F204" s="161" t="str">
        <f>CONCATENATE(Tabla6[[#This Row],[Nombre de marca]],IF(Tabla6[[#This Row],[Nombre de marca]]="",""," "),D204,IF(N204="",""," "),N204,IF(Tabla6[[#This Row],[Nombre combo]]="",""," "),E204,IF(Tabla6[[#This Row],[caracteristica principal]]="",""," "),G204)</f>
        <v>Moody Juego de sala 3 + 1 + Mesa de centro Vintage</v>
      </c>
      <c r="G204" s="171" t="str">
        <f>IFERROR(LOWER(VLOOKUP(A204,Unitarios!A:Y,24,0)),LOWER(VLOOKUP(Tabla6[[#This Row],[sku proveedor-web]],Combos!A:Y,24,0)))</f>
        <v/>
      </c>
      <c r="H204" s="156" t="s">
        <v>435</v>
      </c>
      <c r="I204" s="144">
        <v>113</v>
      </c>
      <c r="J204" s="144">
        <v>117</v>
      </c>
      <c r="K204" s="144">
        <v>118</v>
      </c>
      <c r="L204" s="144">
        <v>11</v>
      </c>
      <c r="M204" s="144">
        <v>21</v>
      </c>
      <c r="N204" s="170"/>
      <c r="O204" s="170">
        <v>99</v>
      </c>
      <c r="P204" s="135">
        <v>2199</v>
      </c>
      <c r="Q204" s="196"/>
      <c r="R204" s="172"/>
      <c r="S204" s="170"/>
      <c r="T204" s="172">
        <f ca="1">ROUND(Tabla6[[#This Row],[PVP]]/(1-Tabla6[[#This Row],[Descuento]]),0)</f>
        <v>2972</v>
      </c>
      <c r="U204" s="172">
        <f t="shared" ca="1" si="19"/>
        <v>0.26</v>
      </c>
      <c r="V204" s="172">
        <v>1600</v>
      </c>
      <c r="W204" s="170"/>
      <c r="X204" s="170"/>
      <c r="Y204" s="170"/>
      <c r="Z204" s="144">
        <v>1</v>
      </c>
      <c r="AA204" s="144">
        <v>0</v>
      </c>
      <c r="AB204" s="144" t="str">
        <f t="shared" si="17"/>
        <v>Juego de sala 3 + 1 + Mesa de centro online en promocion</v>
      </c>
      <c r="AC204" s="144" t="str">
        <f>VLOOKUP(IF(K204="",J204,K204),'Base de datos'!F:H,3,0)</f>
        <v>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v>
      </c>
      <c r="AD204" s="161" t="str">
        <f>IFERROR(VLOOKUP(K204,'Base de datos'!F:I,4,0),VLOOKUP(Tabla6[[#This Row],[Cat 2]],'Base de datos'!F:I,4,0))</f>
        <v>Juego de sala, juego de sala online, juego de sala barato, hogar, casa, decoración, muebles, mueble online, sofa 1 cuerpo, sofa 2 cuerpos, sofa 3 cuerpos, muebles baratos, muebles en promocion, juego de sala vintage, muebles vintage</v>
      </c>
      <c r="AF204" s="142" t="str">
        <f t="shared" ca="1" si="18"/>
        <v>insert into detalle VALUES (NULL,"Exclusivo7",203,"Juego de sala 3 + 1 + Mesa de centro","Juego de sala 3 + 1 + Mesa de centro","Vintage","Moody Juego de sala 3 + 1 + Mesa de centro Vintage","","Moody",113,117,118,11,21,"",99,2199,0,"","",2972,0.26,1600,"",0,"",1,0,"Juego de sala 3 + 1 + Mesa de centro online en promocion","En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click","Juego de sala, juego de sala online, juego de sala barato, hogar, casa, decoración, muebles, mueble online, sofa 1 cuerpo, sofa 2 cuerpos, sofa 3 cuerpos, muebles baratos, muebles en promocion, juego de sala vintage, muebles vintage");</v>
      </c>
    </row>
    <row r="205" spans="1:32" x14ac:dyDescent="0.2">
      <c r="A205" s="144" t="s">
        <v>1149</v>
      </c>
      <c r="B205" s="144">
        <v>204</v>
      </c>
      <c r="C205" s="157" t="s">
        <v>1137</v>
      </c>
      <c r="D205" s="157" t="s">
        <v>1137</v>
      </c>
      <c r="E205" s="147" t="s">
        <v>421</v>
      </c>
      <c r="F205" s="161" t="str">
        <f>CONCATENATE(Tabla6[[#This Row],[Nombre de marca]],IF(Tabla6[[#This Row],[Nombre de marca]]="",""," "),D205,IF(N205="",""," "),N205,IF(Tabla6[[#This Row],[Nombre combo]]="",""," "),E205,IF(Tabla6[[#This Row],[caracteristica principal]]="",""," "),G205)</f>
        <v>Moody Juego de sala 3 + 2 butacas + Mesa de centro Vintage</v>
      </c>
      <c r="G205" s="171" t="str">
        <f>IFERROR(LOWER(VLOOKUP(A205,Unitarios!A:Y,24,0)),LOWER(VLOOKUP(Tabla6[[#This Row],[sku proveedor-web]],Combos!A:Y,24,0)))</f>
        <v/>
      </c>
      <c r="H205" s="156" t="s">
        <v>435</v>
      </c>
      <c r="I205" s="144">
        <v>113</v>
      </c>
      <c r="J205" s="144">
        <v>117</v>
      </c>
      <c r="K205" s="144">
        <v>118</v>
      </c>
      <c r="L205" s="144">
        <v>11</v>
      </c>
      <c r="M205" s="144">
        <v>21</v>
      </c>
      <c r="N205" s="170"/>
      <c r="O205" s="170">
        <v>99</v>
      </c>
      <c r="P205" s="135">
        <v>3849</v>
      </c>
      <c r="Q205" s="196"/>
      <c r="R205" s="172"/>
      <c r="S205" s="170"/>
      <c r="T205" s="172">
        <f ca="1">ROUND(Tabla6[[#This Row],[PVP]]/(1-Tabla6[[#This Row],[Descuento]]),0)</f>
        <v>5421</v>
      </c>
      <c r="U205" s="172">
        <f ca="1">ROUND(RANDBETWEEN(20,30)/100,2)</f>
        <v>0.28999999999999998</v>
      </c>
      <c r="V205" s="172">
        <v>3050</v>
      </c>
      <c r="W205" s="170"/>
      <c r="X205" s="170"/>
      <c r="Y205" s="170"/>
      <c r="Z205" s="144">
        <v>1</v>
      </c>
      <c r="AA205" s="144">
        <v>0</v>
      </c>
      <c r="AB205" s="144" t="str">
        <f>CONCATENATE(D205," online"," en promocion")</f>
        <v>Juego de sala 3 + 2 butacas + Mesa de centro online en promocion</v>
      </c>
      <c r="AC205" s="144" t="str">
        <f>VLOOKUP(IF(K205="",J205,K205),'Base de datos'!F:H,3,0)</f>
        <v>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v>
      </c>
      <c r="AD205" s="161" t="str">
        <f>IFERROR(VLOOKUP(K205,'Base de datos'!F:I,4,0),VLOOKUP(Tabla6[[#This Row],[Cat 2]],'Base de datos'!F:I,4,0))</f>
        <v>Juego de sala, juego de sala online, juego de sala barato, hogar, casa, decoración, muebles, mueble online, sofa 1 cuerpo, sofa 2 cuerpos, sofa 3 cuerpos, muebles baratos, muebles en promocion, juego de sala vintage, muebles vintage</v>
      </c>
      <c r="AF205" s="142" t="str">
        <f t="shared" ca="1" si="18"/>
        <v>insert into detalle VALUES (NULL,"Exclusivo8",204,"Juego de sala 3 + 2 butacas + Mesa de centro","Juego de sala 3 + 2 butacas + Mesa de centro","Vintage","Moody Juego de sala 3 + 2 butacas + Mesa de centro Vintage","","Moody",113,117,118,11,21,"",99,3849,0,"","",5421,0.29,3050,"",0,"",1,0,"Juego de sala 3 + 2 butacas + Mesa de centro online en promocion","En Hogaryspacios, tenemos los mejores juegos de sala vintage, en donde nuestros proveedores te traerán muebles baratos online para decorar tu hogar. Nuestros Muebles de3 cuerpos,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click","Juego de sala, juego de sala online, juego de sala barato, hogar, casa, decoración, muebles, mueble online, sofa 1 cuerpo, sofa 2 cuerpos, sofa 3 cuerpos, muebles baratos, muebles en promocion, juego de sala vintage, muebles vintage");</v>
      </c>
    </row>
  </sheetData>
  <conditionalFormatting sqref="F1:F161 F190:F1048576">
    <cfRule type="duplicateValues" dxfId="485" priority="88"/>
    <cfRule type="duplicateValues" dxfId="484" priority="91"/>
  </conditionalFormatting>
  <conditionalFormatting sqref="C1">
    <cfRule type="duplicateValues" dxfId="483" priority="87"/>
  </conditionalFormatting>
  <conditionalFormatting sqref="N1:S1 V1:Y1">
    <cfRule type="duplicateValues" dxfId="482" priority="86"/>
  </conditionalFormatting>
  <conditionalFormatting sqref="H206:H1048576 H1:H2">
    <cfRule type="duplicateValues" dxfId="481" priority="85"/>
  </conditionalFormatting>
  <conditionalFormatting sqref="A65:A67 A48:A62 A69:A74 A17:A46 A1:B4 A5:A14 A78:A150 A162:A189 B5:B193 A190:B1048576">
    <cfRule type="duplicateValues" dxfId="480" priority="298"/>
  </conditionalFormatting>
  <conditionalFormatting sqref="A47">
    <cfRule type="duplicateValues" dxfId="479" priority="65"/>
  </conditionalFormatting>
  <conditionalFormatting sqref="A76">
    <cfRule type="duplicateValues" dxfId="478" priority="62"/>
  </conditionalFormatting>
  <conditionalFormatting sqref="A63:A64">
    <cfRule type="duplicateValues" dxfId="477" priority="60"/>
  </conditionalFormatting>
  <conditionalFormatting sqref="A74">
    <cfRule type="duplicateValues" dxfId="476" priority="59"/>
  </conditionalFormatting>
  <conditionalFormatting sqref="A75">
    <cfRule type="duplicateValues" dxfId="475" priority="57"/>
  </conditionalFormatting>
  <conditionalFormatting sqref="A75">
    <cfRule type="duplicateValues" dxfId="474" priority="53"/>
  </conditionalFormatting>
  <conditionalFormatting sqref="A77">
    <cfRule type="duplicateValues" dxfId="473" priority="51"/>
  </conditionalFormatting>
  <conditionalFormatting sqref="A77">
    <cfRule type="duplicateValues" dxfId="472" priority="50"/>
  </conditionalFormatting>
  <conditionalFormatting sqref="A68">
    <cfRule type="duplicateValues" dxfId="471" priority="48"/>
  </conditionalFormatting>
  <conditionalFormatting sqref="N67:N68">
    <cfRule type="duplicateValues" dxfId="470" priority="42"/>
  </conditionalFormatting>
  <conditionalFormatting sqref="N72:N73">
    <cfRule type="duplicateValues" dxfId="469" priority="41"/>
  </conditionalFormatting>
  <conditionalFormatting sqref="A15:A16">
    <cfRule type="duplicateValues" dxfId="468" priority="39"/>
  </conditionalFormatting>
  <conditionalFormatting sqref="N15:N16">
    <cfRule type="duplicateValues" dxfId="467" priority="40"/>
  </conditionalFormatting>
  <conditionalFormatting sqref="N69:N71 N2:N14 N17:N66">
    <cfRule type="duplicateValues" dxfId="466" priority="505"/>
  </conditionalFormatting>
  <conditionalFormatting sqref="H3:H12">
    <cfRule type="duplicateValues" dxfId="465" priority="544"/>
  </conditionalFormatting>
  <conditionalFormatting sqref="A1:A150 A162:A1048576">
    <cfRule type="duplicateValues" dxfId="464" priority="32"/>
    <cfRule type="duplicateValues" dxfId="463" priority="33"/>
  </conditionalFormatting>
  <conditionalFormatting sqref="H13">
    <cfRule type="duplicateValues" dxfId="462" priority="31"/>
  </conditionalFormatting>
  <conditionalFormatting sqref="H14">
    <cfRule type="duplicateValues" dxfId="461" priority="30"/>
  </conditionalFormatting>
  <conditionalFormatting sqref="H15">
    <cfRule type="duplicateValues" dxfId="460" priority="29"/>
  </conditionalFormatting>
  <conditionalFormatting sqref="H16">
    <cfRule type="duplicateValues" dxfId="459" priority="28"/>
  </conditionalFormatting>
  <conditionalFormatting sqref="H17:H21">
    <cfRule type="duplicateValues" dxfId="458" priority="27"/>
  </conditionalFormatting>
  <conditionalFormatting sqref="H22">
    <cfRule type="duplicateValues" dxfId="457" priority="26"/>
  </conditionalFormatting>
  <conditionalFormatting sqref="H23">
    <cfRule type="duplicateValues" dxfId="456" priority="25"/>
  </conditionalFormatting>
  <conditionalFormatting sqref="H24">
    <cfRule type="duplicateValues" dxfId="455" priority="24"/>
  </conditionalFormatting>
  <conditionalFormatting sqref="H25">
    <cfRule type="duplicateValues" dxfId="454" priority="23"/>
  </conditionalFormatting>
  <conditionalFormatting sqref="H26:H36">
    <cfRule type="duplicateValues" dxfId="453" priority="22"/>
  </conditionalFormatting>
  <conditionalFormatting sqref="A151:A161">
    <cfRule type="duplicateValues" dxfId="452" priority="20"/>
  </conditionalFormatting>
  <conditionalFormatting sqref="A151:A161">
    <cfRule type="duplicateValues" dxfId="451" priority="19"/>
  </conditionalFormatting>
  <conditionalFormatting sqref="A151:A161">
    <cfRule type="duplicateValues" dxfId="450" priority="17"/>
    <cfRule type="duplicateValues" dxfId="449" priority="18"/>
  </conditionalFormatting>
  <conditionalFormatting sqref="F162">
    <cfRule type="duplicateValues" dxfId="448" priority="15"/>
    <cfRule type="duplicateValues" dxfId="447" priority="16"/>
  </conditionalFormatting>
  <conditionalFormatting sqref="H162">
    <cfRule type="duplicateValues" dxfId="446" priority="14"/>
  </conditionalFormatting>
  <conditionalFormatting sqref="F163">
    <cfRule type="duplicateValues" dxfId="445" priority="12"/>
    <cfRule type="duplicateValues" dxfId="444" priority="13"/>
  </conditionalFormatting>
  <conditionalFormatting sqref="H163">
    <cfRule type="duplicateValues" dxfId="443" priority="11"/>
  </conditionalFormatting>
  <conditionalFormatting sqref="F164:F168">
    <cfRule type="duplicateValues" dxfId="442" priority="9"/>
    <cfRule type="duplicateValues" dxfId="441" priority="10"/>
  </conditionalFormatting>
  <conditionalFormatting sqref="F169:F170">
    <cfRule type="duplicateValues" dxfId="440" priority="7"/>
    <cfRule type="duplicateValues" dxfId="439" priority="8"/>
  </conditionalFormatting>
  <conditionalFormatting sqref="H164:H170">
    <cfRule type="duplicateValues" dxfId="438" priority="6"/>
  </conditionalFormatting>
  <conditionalFormatting sqref="F171:F189">
    <cfRule type="duplicateValues" dxfId="437" priority="4"/>
    <cfRule type="duplicateValues" dxfId="436" priority="5"/>
  </conditionalFormatting>
  <conditionalFormatting sqref="A115:A150 A162:A189">
    <cfRule type="duplicateValues" dxfId="435" priority="561"/>
  </conditionalFormatting>
  <conditionalFormatting sqref="H37:H161">
    <cfRule type="duplicateValues" dxfId="434" priority="571"/>
  </conditionalFormatting>
  <conditionalFormatting sqref="H171:H189">
    <cfRule type="duplicateValues" dxfId="433" priority="3"/>
  </conditionalFormatting>
  <conditionalFormatting sqref="H190:H193">
    <cfRule type="duplicateValues" dxfId="432" priority="2"/>
  </conditionalFormatting>
  <conditionalFormatting sqref="H194:H205">
    <cfRule type="duplicateValues" dxfId="431"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131"/>
  <sheetViews>
    <sheetView topLeftCell="A24" zoomScale="80" zoomScaleNormal="80" workbookViewId="0">
      <pane xSplit="5" topLeftCell="F1" activePane="topRight" state="frozen"/>
      <selection pane="topRight" activeCell="A26" sqref="A26"/>
    </sheetView>
  </sheetViews>
  <sheetFormatPr baseColWidth="10" defaultRowHeight="12.75" x14ac:dyDescent="0.2"/>
  <cols>
    <col min="1" max="1" width="15.7109375" style="81" customWidth="1"/>
    <col min="2" max="2" width="33" style="81" customWidth="1"/>
    <col min="3" max="3" width="9.7109375" style="5" customWidth="1"/>
    <col min="4" max="4" width="20.5703125" style="81" bestFit="1" customWidth="1"/>
    <col min="5" max="5" width="16.140625" style="81" customWidth="1"/>
    <col min="6" max="6" width="15.85546875" style="81" customWidth="1"/>
    <col min="7" max="7" width="21.140625" style="81" customWidth="1"/>
    <col min="8" max="8" width="20" style="81" customWidth="1"/>
    <col min="9" max="9" width="22.28515625" style="81" customWidth="1"/>
    <col min="10" max="10" width="25.7109375" style="81" customWidth="1"/>
    <col min="11" max="11" width="25.140625" style="81" customWidth="1"/>
    <col min="12" max="12" width="16.42578125" style="81" customWidth="1"/>
    <col min="13" max="13" width="16.85546875" style="81" customWidth="1"/>
    <col min="14" max="14" width="22.5703125" style="81" customWidth="1"/>
    <col min="15" max="15" width="15.5703125" style="81" customWidth="1"/>
    <col min="16" max="16" width="18.5703125" style="81" customWidth="1"/>
    <col min="17" max="17" width="27.7109375" style="81" customWidth="1"/>
    <col min="18" max="20" width="15" style="81" customWidth="1"/>
    <col min="21" max="21" width="19" style="81" customWidth="1"/>
    <col min="22" max="22" width="22" style="81" customWidth="1"/>
    <col min="23" max="23" width="60" style="5" customWidth="1"/>
    <col min="24" max="24" width="33" style="5" customWidth="1"/>
    <col min="25" max="25" width="117" style="8" customWidth="1"/>
    <col min="26" max="26" width="23.5703125" style="5" customWidth="1"/>
    <col min="27" max="29" width="33" style="12" customWidth="1"/>
    <col min="30" max="30" width="43.7109375" style="5" customWidth="1"/>
    <col min="31" max="32" width="33" style="12" customWidth="1"/>
    <col min="33" max="33" width="11.42578125" style="5"/>
    <col min="34" max="34" width="16.140625" style="5" customWidth="1"/>
    <col min="35" max="16384" width="11.42578125" style="5"/>
  </cols>
  <sheetData>
    <row r="1" spans="1:36" ht="15.75" customHeight="1" x14ac:dyDescent="0.2">
      <c r="A1" s="84" t="s">
        <v>1113</v>
      </c>
      <c r="B1" s="85" t="s">
        <v>46</v>
      </c>
      <c r="C1" s="86" t="s">
        <v>40</v>
      </c>
      <c r="D1" s="85" t="s">
        <v>226</v>
      </c>
      <c r="E1" s="85" t="s">
        <v>41</v>
      </c>
      <c r="F1" s="85" t="s">
        <v>3</v>
      </c>
      <c r="G1" s="85" t="s">
        <v>4</v>
      </c>
      <c r="H1" s="85" t="s">
        <v>5</v>
      </c>
      <c r="I1" s="85" t="s">
        <v>6</v>
      </c>
      <c r="J1" s="85" t="s">
        <v>7</v>
      </c>
      <c r="K1" s="85" t="s">
        <v>15</v>
      </c>
      <c r="L1" s="85" t="s">
        <v>8</v>
      </c>
      <c r="M1" s="85" t="s">
        <v>9</v>
      </c>
      <c r="N1" s="85" t="s">
        <v>10</v>
      </c>
      <c r="O1" s="85" t="s">
        <v>11</v>
      </c>
      <c r="P1" s="85" t="s">
        <v>68</v>
      </c>
      <c r="Q1" s="85" t="s">
        <v>16</v>
      </c>
      <c r="R1" s="85" t="s">
        <v>57</v>
      </c>
      <c r="S1" s="85" t="s">
        <v>58</v>
      </c>
      <c r="T1" s="85" t="s">
        <v>71</v>
      </c>
      <c r="U1" s="85" t="s">
        <v>370</v>
      </c>
      <c r="V1" s="85" t="s">
        <v>164</v>
      </c>
      <c r="W1" s="17" t="s">
        <v>204</v>
      </c>
      <c r="X1" s="5" t="s">
        <v>111</v>
      </c>
      <c r="Y1" s="18" t="s">
        <v>110</v>
      </c>
      <c r="Z1" s="16" t="s">
        <v>216</v>
      </c>
      <c r="AA1" s="69" t="s">
        <v>114</v>
      </c>
      <c r="AB1" s="69" t="s">
        <v>115</v>
      </c>
      <c r="AC1" s="69" t="s">
        <v>116</v>
      </c>
      <c r="AD1" s="69" t="s">
        <v>117</v>
      </c>
      <c r="AE1" s="69" t="s">
        <v>118</v>
      </c>
      <c r="AF1" s="69" t="s">
        <v>218</v>
      </c>
      <c r="AG1" s="17" t="s">
        <v>375</v>
      </c>
      <c r="AH1" s="17" t="s">
        <v>420</v>
      </c>
    </row>
    <row r="2" spans="1:36" customFormat="1" ht="24" customHeight="1" x14ac:dyDescent="0.2">
      <c r="A2" s="81" t="s">
        <v>1039</v>
      </c>
      <c r="B2" s="142" t="s">
        <v>1040</v>
      </c>
      <c r="C2" s="150">
        <f>VLOOKUP(Tabla5[[#This Row],[skuproveedor-web]],Detalle!A:B,2,0)</f>
        <v>162</v>
      </c>
      <c r="D2" s="146">
        <f>IFERROR(IF(C3=Tabla5[[#This Row],[Codigo]],Tabla5[[#Headers],[Sub_cod (orden)]]+0.1,Tabla5[[#This Row],[Codigo]]+0.1),Tabla5[[#This Row],[Codigo]]+0.1)</f>
        <v>162.1</v>
      </c>
      <c r="E2" s="142" t="s">
        <v>436</v>
      </c>
      <c r="F2" s="159" t="s">
        <v>421</v>
      </c>
      <c r="G2" s="81" t="s">
        <v>55</v>
      </c>
      <c r="H2" s="159" t="s">
        <v>422</v>
      </c>
      <c r="I2" s="159" t="s">
        <v>890</v>
      </c>
      <c r="J2" s="159" t="s">
        <v>423</v>
      </c>
      <c r="K2" s="96" t="s">
        <v>45</v>
      </c>
      <c r="L2" s="96">
        <v>80</v>
      </c>
      <c r="M2" s="96">
        <v>180</v>
      </c>
      <c r="N2" s="96">
        <v>75</v>
      </c>
      <c r="O2" s="96">
        <v>30</v>
      </c>
      <c r="P2" s="96">
        <v>12</v>
      </c>
      <c r="Q2" s="96">
        <v>1</v>
      </c>
      <c r="R2" s="165" t="s">
        <v>895</v>
      </c>
      <c r="S2" s="101"/>
      <c r="T2" s="96"/>
      <c r="U2" s="96">
        <v>1</v>
      </c>
      <c r="V2" s="96">
        <v>10</v>
      </c>
      <c r="W2" s="150">
        <v>1</v>
      </c>
      <c r="X2" s="177" t="str">
        <f t="shared" ref="X2" si="0">IF(H2="",G2,H2)</f>
        <v>Dubai</v>
      </c>
      <c r="Y2" s="168" t="str">
        <f>CONCATENATE("En HOGAR &amp; SPACIOS encontraras lo mejor para tu hogar con este excelente ",Tabla5[[#This Row],[Nombre item]]," con un acabado detallista al estilo ",F2,"&lt;/p&gt;",CHAR(10),CHAR(10),":&lt;p&gt;&lt;strong&gt;&lt;span style=text-decoration: underline;&gt;Detalle:&lt;/span&gt;&lt;/strong&gt;&lt;/p&gt;",CHAR(10),AD2,CHAR(10),CHAR(10),"&lt;p&gt;&lt;span style='text-decoration: underline;'&gt; Medidas aproximadas: &lt;/span&gt;&lt;/p&gt;","&lt;p&gt; ",CHAR(10),AB2,"&lt;p&gt; &lt;/li&gt;",CHAR(10),CHAR(10),Tabla5[[#This Row],[Parte 6]],CHAR(10),CHAR(10),AE2)</f>
        <v>En HOGAR &amp; SPACIOS encontraras lo mejor para tu hogar con este excelente Sofa 2 cuerpos con un acabado detallista al estilo Vintage&lt;/p&gt;
:&lt;p&gt;&lt;strong&gt;&lt;span style=text-decoration: underline;&gt;Detalle:&lt;/span&gt;&lt;/strong&gt;&lt;/p&gt;
- Sofa 2 cuerpos color: Azul, Tapiz: Dubai, relleno: Espuma paraiso, algodón, resortes y estructura: Madera tornillo
&lt;p&gt;Característica: 
 &lt;li&gt;Patas contorneadas&lt;/li&gt; 
&lt;/li&gt;&lt;/ul&gt;&lt;p&gt;
Capacidad: 1.4 litros&lt;p&gt;
- Sofa 3 cuerpos color: Azul, Tapiz: Dubai, relleno: Espuma paraiso, algodón, resortes y estructura: Madera tornillo
&lt;p&gt;Característica: 
 &lt;li&gt;Patas contorneadas&lt;/li&gt; 
&lt;/li&gt;&lt;/ul&gt;&lt;p&gt;
Capacidad: 1.4 litros&lt;p&gt;
- Banqueta color: Dorado, Tapiz: Dubai, relleno: Espuma paraiso, algodón, resortes y estructura: Madera tornillo
&lt;p&gt;Característica: 
 &lt;li&gt;Patas contorneadas&lt;/li&gt; 
&lt;/li&gt;&lt;/ul&gt;&lt;p&gt;
Capacidad: 1.4 litros&lt;p&gt;
&lt;p&gt;&lt;span style='text-decoration: underline;'&gt; Medidas aproximadas: &lt;/span&gt;&lt;/p&gt;&lt;p&gt; 
Sofa 2 cuerpos: &lt;p&gt;&lt;li&gt;Altura(cm): 80&lt;/li&gt;&lt;li&gt; Ancho(cm): 180&lt;/li&gt;&lt;li&gt; Profundo(cm): 75&lt;/li&gt;&lt;/ul&gt;
&lt;p&gt;Sofa 3 cuerpos: &lt;p&gt;&lt;li&gt;Altura(cm): 80&lt;/li&gt;&lt;li&gt; Ancho(cm): 140&lt;/li&gt;&lt;li&gt; Profundo(cm): 75&lt;/li&gt;&lt;/ul&gt;&lt;p&gt;
Banqueta: &lt;p&gt;&lt;li&gt;Altura(cm): 45&lt;/li&gt;&lt;li&gt; Ancho(cm): 100&lt;/li&gt;&lt;li&gt; Profundo(cm): 45&lt;/li&gt;&lt;/ul&gt;&lt;p&gt;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v>
      </c>
      <c r="Z2" s="177">
        <f t="shared" ref="Z2" si="1">COUNTIF(A:A,A2)</f>
        <v>3</v>
      </c>
      <c r="AA2" s="168" t="str">
        <f t="shared" ref="AA2" si="2">CONCATENATE(E2,": &lt;p&gt;&lt;li&gt;Altura(cm): ",L2,"&lt;/li&gt;&lt;li&gt; Ancho(cm): ",M2,"&lt;/li&gt;&lt;li&gt; Profundo(cm): ",N2,"&lt;/li&gt;&lt;/ul&gt;" )</f>
        <v>Sofa 2 cuerpos: &lt;p&gt;&lt;li&gt;Altura(cm): 80&lt;/li&gt;&lt;li&gt; Ancho(cm): 180&lt;/li&gt;&lt;li&gt; Profundo(cm): 75&lt;/li&gt;&lt;/ul&gt;</v>
      </c>
      <c r="AB2" s="168" t="str">
        <f t="shared" ref="AB2" si="3">IF(Z2=2,CONCATENATE(AA2,CHAR(10),"&lt;p&gt;",AA3),IF(Z2=3,CONCATENATE(AA2,CHAR(10),"&lt;p&gt;",AA3,"&lt;p&gt;",CHAR(10),AA4),IF(Z2=4,CONCATENATE(AA2,CHAR(10),"&lt;p&gt;",AA3,CHAR(10),"&lt;p&gt;",AA4,CHAR(10),AA5),IF(Z2=5,CONCATENATE(AA2,CHAR(10),"&lt;p&gt;",AA3,CHAR(10),"&lt;p&gt;",AA4,CHAR(10),"&lt;p&gt;",AA5,CHAR(10),"&lt;p&gt;",AA6),IF(Z2=6,CONCATENATE(AA2,CHAR(10),"&lt;p&gt;",AA3,CHAR(10),"&lt;p&gt;",AA4,CHAR(10),"&lt;p&gt;",AA5,CHAR(10),"&lt;p&gt;",AA6,CHAR(10),"&lt;p&gt;",AA7),IF(Z2=7,CONCATENATE(AA2,CHAR(10),"&lt;p&gt;",AA3,CHAR(10),"&lt;p&gt;",AA4,CHAR(10),"&lt;p&gt;",AA5,CHAR(10),"&lt;p&gt;",AA6,CHAR(10),"&lt;p&gt;",AA7,CHAR(10),"&lt;p&gt;",AA8),0))))))</f>
        <v>Sofa 2 cuerpos: &lt;p&gt;&lt;li&gt;Altura(cm): 80&lt;/li&gt;&lt;li&gt; Ancho(cm): 180&lt;/li&gt;&lt;li&gt; Profundo(cm): 75&lt;/li&gt;&lt;/ul&gt;
&lt;p&gt;Sofa 3 cuerpos: &lt;p&gt;&lt;li&gt;Altura(cm): 80&lt;/li&gt;&lt;li&gt; Ancho(cm): 140&lt;/li&gt;&lt;li&gt; Profundo(cm): 75&lt;/li&gt;&lt;/ul&gt;&lt;p&gt;
Banqueta: &lt;p&gt;&lt;li&gt;Altura(cm): 45&lt;/li&gt;&lt;li&gt; Ancho(cm): 100&lt;/li&gt;&lt;li&gt; Profundo(cm): 45&lt;/li&gt;&lt;/ul&gt;</v>
      </c>
      <c r="AC2" s="168" t="str">
        <f>CONCATENATE(E2," color: ",IF(VLOOKUP(C2,Colores!H:I,2,0)&gt;1,"Varios colores",Tabla5[[#This Row],[Caract: Color tapiz]]),IF(H2="","",CONCATENATE(", Tapiz: ",H2)),IF(I2="","",CONCATENATE(",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Sofa 2 cuerpos color: Azul, Tapiz: Dubai, relleno: Espuma paraiso, algodón, resortes y estructura: Madera tornillo
&lt;p&gt;Característica: 
 &lt;li&gt;Patas contorneadas&lt;/li&gt; 
&lt;/li&gt;&lt;/ul&gt;&lt;p&gt;
Capacidad: 1.4 litros</v>
      </c>
      <c r="AD2" s="168" t="str">
        <f t="shared" ref="AD2" si="4">CONCATENATE(IF(Z2=2,CONCATENATE("&lt;p&gt;","- ",AC2,"&lt;p&gt;",CHAR(10),"- ",AC3,"&lt;p&gt;"),IF(Z2=3,CONCATENATE("- ",AC2,"&lt;p&gt;",CHAR(10),"- ",AC3,"&lt;p&gt;",CHAR(10),"- ",AC4,"&lt;p&gt;"),IF(Z2=4,CONCATENATE("- ",AC2,"&lt;p&gt;",CHAR(10),"- ",AC3,"&lt;p&gt;",CHAR(10),"- ",AC4,"&lt;p&gt;",CHAR(10),"- ",AC5),IF(Z2=5,CONCATENATE("- ",AC2,"&lt;p&gt;",CHAR(10),"- ",AC3,"&lt;p&gt;",CHAR(10),"- ",AC4,"&lt;p&gt;",CHAR(10),"- ",AC5,"&lt;p&gt;",CHAR(10),"- ",AC6),IF(Z2=6,CONCATENATE(AC2,"&lt;p&gt;",CHAR(10),AC3,"&lt;p&gt;",CHAR(10),"- ",AC4,"&lt;p&gt;",CHAR(10),"- ",AC5,"&lt;p&gt;",CHAR(10),"- ",AC6,"&lt;p&gt;",CHAR(10),"- ",AC7),IF(Z2=7,CONCATENATE("- ",AC2,"&lt;p&gt;",CHAR(10),"- ",AC3,"&lt;p&gt;",CHAR(10),AC4,"&lt;p&gt;",CHAR(10),AC5,"&lt;p&gt;",CHAR(10),AC6,"&lt;p&gt;",CHAR(10),"- ",AC7,"&lt;p&gt;",CHAR(10),"- ",AC8),"")))))))</f>
        <v>- Sofa 2 cuerpos color: Azul, Tapiz: Dubai, relleno: Espuma paraiso, algodón, resortes y estructura: Madera tornillo
&lt;p&gt;Característica: 
 &lt;li&gt;Patas contorneadas&lt;/li&gt; 
&lt;/li&gt;&lt;/ul&gt;&lt;p&gt;
Capacidad: 1.4 litros&lt;p&gt;
- Sofa 3 cuerpos color: Azul, Tapiz: Dubai, relleno: Espuma paraiso, algodón, resortes y estructura: Madera tornillo
&lt;p&gt;Característica: 
 &lt;li&gt;Patas contorneadas&lt;/li&gt; 
&lt;/li&gt;&lt;/ul&gt;&lt;p&gt;
Capacidad: 1.4 litros&lt;p&gt;
- Banqueta color: Dorado, Tapiz: Dubai, relleno: Espuma paraiso, algodón, resortes y estructura: Madera tornillo
&lt;p&gt;Característica: 
 &lt;li&gt;Patas contorneadas&lt;/li&gt; 
&lt;/li&gt;&lt;/ul&gt;&lt;p&gt;
Capacidad: 1.4 litros&lt;p&gt;</v>
      </c>
      <c r="AE2" s="168" t="str">
        <f>CONCATENATE("&lt;p&gt;¿Cómo lavar un mueble con tapiz: ",X2,"?","&lt;p&gt;",CHAR(10),IFERROR(VLOOKUP(G2,'Base de datos'!A:B,2,0),"Humedecer un paño de tela y frotar la estructura del producto&lt;p&gt;"))</f>
        <v>&lt;p&gt;¿Cómo lavar un mueble con tapiz: Dubai?&lt;p&gt;
Humedecer un paño de tela y frotar la estructura del producto&lt;p&gt;</v>
      </c>
      <c r="AF2" s="168" t="str">
        <f t="shared" ref="AF2" si="5">CONCATENATE("&lt;strong&gt;Condiciones:&lt;/strong&gt;",CHAR(10),"&lt;ol&gt;&lt;li&gt;&lt;strong&gt;No hay devolución por cambio de opinión&lt;/strong&gt;",CHAR(10),"&lt;/li&gt;&lt;li&gt;&lt;strong&gt;Tiempo de entrega: &lt;/strong&gt;",V2,"&lt;strong&gt; días hábiles",CHAR(10),"&lt;/li&gt;&lt;li&gt;&lt;strong&gt;Garantía: ",P2," meses",CHAR(10),"&lt;/li&gt;&lt;li&gt;&lt;strong&gt;Estado: Nuevo&lt;/strong&gt;&lt;/li&gt;&lt;/ol&gt;")</f>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2" s="151" t="s">
        <v>1041</v>
      </c>
      <c r="AH2" s="168"/>
      <c r="AJ2" t="str">
        <f>CONCATENATE("INSERT INTO combos VALUES(NULL,",CHAR(34),A2,CHAR(34),",",CHAR(34),B2,CHAR(34),",",IF(C2="","0",C2),",",IF(D2="","0",D2),",",CHAR(34),E2,CHAR(34),",",CHAR(34),F2,CHAR(34),",",CHAR(34),G2,CHAR(34),",",CHAR(34),H2,CHAR(34),",",CHAR(34),I2,CHAR(34),",",CHAR(34),J2,CHAR(34),",",CHAR(34),K2,CHAR(34),",",IF(L2="","0",L2),",",IF(M2="","0",M2),",",IF(N2="","0",N2),",",IF(O2="","0",O2),",",IF(P2="","0",P2),",",IF(Q2="","0",Q2),",",CHAR(34),R2,CHAR(34),",",CHAR(34),S2,CHAR(34),",",CHAR(34),T2,CHAR(34),",",CHAR(34),U2,CHAR(34),",",V2,",",CHAR(34),W2,CHAR(34),");")</f>
        <v>INSERT INTO combos VALUES(NULL,"Combo1","Juego de sala 3+2 + banqueta",162,162.1,"Sofa 2 cuerpos","Vintage","Azul","Dubai","Espuma paraiso, algodón, resortes","Madera tornillo","No",80,180,75,30,12,1,"Patas contorneadas","","","1",10,"1");</v>
      </c>
    </row>
    <row r="3" spans="1:36" ht="30" customHeight="1" x14ac:dyDescent="0.2">
      <c r="A3" s="157" t="s">
        <v>1039</v>
      </c>
      <c r="B3" s="142" t="s">
        <v>1040</v>
      </c>
      <c r="C3" s="150">
        <f>VLOOKUP(Tabla5[[#This Row],[skuproveedor-web]],Detalle!A:B,2,0)</f>
        <v>162</v>
      </c>
      <c r="D3" s="146">
        <f>IFERROR(IF(C4=Tabla5[[#This Row],[Codigo]],Tabla5[[#Headers],[Sub_cod (orden)]]+0.1,Tabla5[[#This Row],[Codigo]]+0.1),Tabla5[[#This Row],[Codigo]]+0.1)</f>
        <v>162.1</v>
      </c>
      <c r="E3" s="142" t="s">
        <v>440</v>
      </c>
      <c r="F3" s="159" t="s">
        <v>421</v>
      </c>
      <c r="G3" s="81" t="s">
        <v>55</v>
      </c>
      <c r="H3" s="159" t="s">
        <v>422</v>
      </c>
      <c r="I3" s="159" t="s">
        <v>890</v>
      </c>
      <c r="J3" s="159" t="s">
        <v>423</v>
      </c>
      <c r="K3" s="96" t="s">
        <v>45</v>
      </c>
      <c r="L3" s="96">
        <v>80</v>
      </c>
      <c r="M3" s="96">
        <v>140</v>
      </c>
      <c r="N3" s="96">
        <v>75</v>
      </c>
      <c r="O3" s="96">
        <v>25</v>
      </c>
      <c r="P3" s="96">
        <v>12</v>
      </c>
      <c r="Q3" s="96">
        <v>1</v>
      </c>
      <c r="R3" s="165" t="s">
        <v>895</v>
      </c>
      <c r="S3" s="101"/>
      <c r="T3" s="96"/>
      <c r="U3" s="96">
        <v>1</v>
      </c>
      <c r="V3" s="96">
        <v>10</v>
      </c>
      <c r="W3" s="150">
        <v>1</v>
      </c>
      <c r="X3" s="177" t="str">
        <f t="shared" ref="X3:X34" si="6">IF(H3="",G3,H3)</f>
        <v>Dubai</v>
      </c>
      <c r="Y3" s="168" t="str">
        <f>CONCATENATE("En HOGAR &amp; SPACIOS encontraras lo mejor para tu hogar con este excelente ",Tabla5[[#This Row],[Nombre item]]," con un acabado detallista al estilo ",F3,"&lt;/p&gt;",CHAR(10),CHAR(10),":&lt;p&gt;&lt;strong&gt;&lt;span style=text-decoration: underline;&gt;Detalle:&lt;/span&gt;&lt;/strong&gt;&lt;/p&gt;",CHAR(10),AD3,CHAR(10),CHAR(10),"&lt;p&gt;&lt;span style='text-decoration: underline;'&gt; Medidas aproximadas: &lt;/span&gt;&lt;/p&gt;","&lt;p&gt; ",CHAR(10),AB3,"&lt;p&gt; &lt;/li&gt;",CHAR(10),CHAR(10),Tabla5[[#This Row],[Parte 6]],CHAR(10),CHAR(10),AE3)</f>
        <v>En HOGAR &amp; SPACIOS encontraras lo mejor para tu hogar con este excelente Sofa 3 cuerpos con un acabado detallista al estilo Vintage&lt;/p&gt;
:&lt;p&gt;&lt;strong&gt;&lt;span style=text-decoration: underline;&gt;Detalle:&lt;/span&gt;&lt;/strong&gt;&lt;/p&gt;
- Sofa 3 cuerpos color: Azul, Tapiz: Dubai, relleno: Espuma paraiso, algodón, resortes y estructura: Madera tornillo
&lt;p&gt;Característica: 
 &lt;li&gt;Patas contorneadas&lt;/li&gt; 
&lt;/li&gt;&lt;/ul&gt;&lt;p&gt;
Capacidad: 1.4 litros&lt;p&gt;
- Banqueta color: Dorado, Tapiz: Dubai, relleno: Espuma paraiso, algodón, resortes y estructura: Madera tornillo
&lt;p&gt;Característica: 
 &lt;li&gt;Patas contorneadas&lt;/li&gt; 
&lt;/li&gt;&lt;/ul&gt;&lt;p&gt;
Capacidad: 1.4 litros&lt;p&gt;
- Mesa grande color: Cedro y estructura: Melamine + MDF
&lt;p&gt;Característica: 
 &lt;li&gt;Patas contorneadas&lt;/li&gt; 
&lt;/li&gt;&lt;/ul&gt;&lt;p&gt;
Capacidad: 1.4 litros&lt;p&gt;
&lt;p&gt;&lt;span style='text-decoration: underline;'&gt; Medidas aproximadas: &lt;/span&gt;&lt;/p&gt;&lt;p&gt; 
Sofa 3 cuerpos: &lt;p&gt;&lt;li&gt;Altura(cm): 80&lt;/li&gt;&lt;li&gt; Ancho(cm): 140&lt;/li&gt;&lt;li&gt; Profundo(cm): 75&lt;/li&gt;&lt;/ul&gt;
&lt;p&gt;Banqueta: &lt;p&gt;&lt;li&gt;Altura(cm): 45&lt;/li&gt;&lt;li&gt; Ancho(cm): 100&lt;/li&gt;&lt;li&gt; Profundo(cm): 45&lt;/li&gt;&lt;/ul&gt;&lt;p&gt;
Mesa grande: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v>
      </c>
      <c r="Z3" s="177">
        <f t="shared" ref="Z3:Z34" si="7">COUNTIF(A:A,A3)</f>
        <v>3</v>
      </c>
      <c r="AA3" s="168" t="str">
        <f t="shared" ref="AA3:AA34" si="8">CONCATENATE(E3,": &lt;p&gt;&lt;li&gt;Altura(cm): ",L3,"&lt;/li&gt;&lt;li&gt; Ancho(cm): ",M3,"&lt;/li&gt;&lt;li&gt; Profundo(cm): ",N3,"&lt;/li&gt;&lt;/ul&gt;" )</f>
        <v>Sofa 3 cuerpos: &lt;p&gt;&lt;li&gt;Altura(cm): 80&lt;/li&gt;&lt;li&gt; Ancho(cm): 140&lt;/li&gt;&lt;li&gt; Profundo(cm): 75&lt;/li&gt;&lt;/ul&gt;</v>
      </c>
      <c r="AB3" s="168" t="str">
        <f t="shared" ref="AB3:AB34" si="9">IF(Z3=2,CONCATENATE(AA3,CHAR(10),"&lt;p&gt;",AA4),IF(Z3=3,CONCATENATE(AA3,CHAR(10),"&lt;p&gt;",AA4,"&lt;p&gt;",CHAR(10),AA5),IF(Z3=4,CONCATENATE(AA3,CHAR(10),"&lt;p&gt;",AA4,CHAR(10),"&lt;p&gt;",AA5,CHAR(10),AA6),IF(Z3=5,CONCATENATE(AA3,CHAR(10),"&lt;p&gt;",AA4,CHAR(10),"&lt;p&gt;",AA5,CHAR(10),"&lt;p&gt;",AA6,CHAR(10),"&lt;p&gt;",AA7),IF(Z3=6,CONCATENATE(AA3,CHAR(10),"&lt;p&gt;",AA4,CHAR(10),"&lt;p&gt;",AA5,CHAR(10),"&lt;p&gt;",AA6,CHAR(10),"&lt;p&gt;",AA7,CHAR(10),"&lt;p&gt;",AA8),IF(Z3=7,CONCATENATE(AA3,CHAR(10),"&lt;p&gt;",AA4,CHAR(10),"&lt;p&gt;",AA5,CHAR(10),"&lt;p&gt;",AA6,CHAR(10),"&lt;p&gt;",AA7,CHAR(10),"&lt;p&gt;",AA8,CHAR(10),"&lt;p&gt;",AA9),0))))))</f>
        <v>Sofa 3 cuerpos: &lt;p&gt;&lt;li&gt;Altura(cm): 80&lt;/li&gt;&lt;li&gt; Ancho(cm): 140&lt;/li&gt;&lt;li&gt; Profundo(cm): 75&lt;/li&gt;&lt;/ul&gt;
&lt;p&gt;Banqueta: &lt;p&gt;&lt;li&gt;Altura(cm): 45&lt;/li&gt;&lt;li&gt; Ancho(cm): 100&lt;/li&gt;&lt;li&gt; Profundo(cm): 45&lt;/li&gt;&lt;/ul&gt;&lt;p&gt;
Mesa grande: &lt;p&gt;&lt;li&gt;Altura(cm): 40&lt;/li&gt;&lt;li&gt; Ancho(cm): 90&lt;/li&gt;&lt;li&gt; Profundo(cm): 50&lt;/li&gt;&lt;/ul&gt;</v>
      </c>
      <c r="AC3" s="168" t="str">
        <f>CONCATENATE(E3," color: ",IF(VLOOKUP(C3,Colores!H:I,2,0)&gt;1,"Varios colores",Tabla5[[#This Row],[Caract: Color tapiz]]),IF(H3="","",CONCATENATE(", Tapiz: ",H3)),IF(I3="","",CONCATENATE(",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Sofa 3 cuerpos color: Azul, Tapiz: Dubai, relleno: Espuma paraiso, algodón, resortes y estructura: Madera tornillo
&lt;p&gt;Característica: 
 &lt;li&gt;Patas contorneadas&lt;/li&gt; 
&lt;/li&gt;&lt;/ul&gt;&lt;p&gt;
Capacidad: 1.4 litros</v>
      </c>
      <c r="AD3" s="168" t="str">
        <f t="shared" ref="AD3:AD34" si="10">CONCATENATE(IF(Z3=2,CONCATENATE("&lt;p&gt;","- ",AC3,"&lt;p&gt;",CHAR(10),"- ",AC4,"&lt;p&gt;"),IF(Z3=3,CONCATENATE("- ",AC3,"&lt;p&gt;",CHAR(10),"- ",AC4,"&lt;p&gt;",CHAR(10),"- ",AC5,"&lt;p&gt;"),IF(Z3=4,CONCATENATE("- ",AC3,"&lt;p&gt;",CHAR(10),"- ",AC4,"&lt;p&gt;",CHAR(10),"- ",AC5,"&lt;p&gt;",CHAR(10),"- ",AC6),IF(Z3=5,CONCATENATE("- ",AC3,"&lt;p&gt;",CHAR(10),"- ",AC4,"&lt;p&gt;",CHAR(10),"- ",AC5,"&lt;p&gt;",CHAR(10),"- ",AC6,"&lt;p&gt;",CHAR(10),"- ",AC7),IF(Z3=6,CONCATENATE(AC3,"&lt;p&gt;",CHAR(10),AC4,"&lt;p&gt;",CHAR(10),"- ",AC5,"&lt;p&gt;",CHAR(10),"- ",AC6,"&lt;p&gt;",CHAR(10),"- ",AC7,"&lt;p&gt;",CHAR(10),"- ",AC8),IF(Z3=7,CONCATENATE("- ",AC3,"&lt;p&gt;",CHAR(10),"- ",AC4,"&lt;p&gt;",CHAR(10),AC5,"&lt;p&gt;",CHAR(10),AC6,"&lt;p&gt;",CHAR(10),AC7,"&lt;p&gt;",CHAR(10),"- ",AC8,"&lt;p&gt;",CHAR(10),"- ",AC9),"")))))))</f>
        <v>- Sofa 3 cuerpos color: Azul, Tapiz: Dubai, relleno: Espuma paraiso, algodón, resortes y estructura: Madera tornillo
&lt;p&gt;Característica: 
 &lt;li&gt;Patas contorneadas&lt;/li&gt; 
&lt;/li&gt;&lt;/ul&gt;&lt;p&gt;
Capacidad: 1.4 litros&lt;p&gt;
- Banqueta color: Dorado, Tapiz: Dubai, relleno: Espuma paraiso, algodón, resortes y estructura: Madera tornillo
&lt;p&gt;Característica: 
 &lt;li&gt;Patas contorneadas&lt;/li&gt; 
&lt;/li&gt;&lt;/ul&gt;&lt;p&gt;
Capacidad: 1.4 litros&lt;p&gt;
- Mesa grande color: Cedro y estructura: Melamine + MDF
&lt;p&gt;Característica: 
 &lt;li&gt;Patas contorneadas&lt;/li&gt; 
&lt;/li&gt;&lt;/ul&gt;&lt;p&gt;
Capacidad: 1.4 litros&lt;p&gt;</v>
      </c>
      <c r="AE3" s="168" t="str">
        <f>CONCATENATE("&lt;p&gt;¿Cómo lavar un mueble con tapiz: ",X3,"?","&lt;p&gt;",CHAR(10),IFERROR(VLOOKUP(G3,'Base de datos'!A:B,2,0),"Humedecer un paño de tela y frotar la estructura del producto&lt;p&gt;"))</f>
        <v>&lt;p&gt;¿Cómo lavar un mueble con tapiz: Dubai?&lt;p&gt;
Humedecer un paño de tela y frotar la estructura del producto&lt;p&gt;</v>
      </c>
      <c r="AF3" s="168" t="str">
        <f t="shared" ref="AF3:AF34" si="11">CONCATENATE("&lt;strong&gt;Condiciones:&lt;/strong&gt;",CHAR(10),"&lt;ol&gt;&lt;li&gt;&lt;strong&gt;No hay devolución por cambio de opinión&lt;/strong&gt;",CHAR(10),"&lt;/li&gt;&lt;li&gt;&lt;strong&gt;Tiempo de entrega: &lt;/strong&gt;",V3,"&lt;strong&gt; días hábiles",CHAR(10),"&lt;/li&gt;&lt;li&gt;&lt;strong&gt;Garantía: ",P3," meses",CHAR(10),"&lt;/li&gt;&lt;li&gt;&lt;strong&gt;Estado: Nuevo&lt;/strong&gt;&lt;/li&gt;&lt;/ol&gt;")</f>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3" s="151" t="s">
        <v>1041</v>
      </c>
      <c r="AH3" s="168"/>
      <c r="AJ3" s="142" t="str">
        <f t="shared" ref="AJ3:AJ53" si="12">CONCATENATE("INSERT INTO combos VALUES(NULL,",CHAR(34),A3,CHAR(34),",",CHAR(34),B3,CHAR(34),",",IF(C3="","0",C3),",",IF(D3="","0",D3),",",CHAR(34),E3,CHAR(34),",",CHAR(34),F3,CHAR(34),",",CHAR(34),G3,CHAR(34),",",CHAR(34),H3,CHAR(34),",",CHAR(34),I3,CHAR(34),",",CHAR(34),J3,CHAR(34),",",CHAR(34),K3,CHAR(34),",",IF(L3="","0",L3),",",IF(M3="","0",M3),",",IF(N3="","0",N3),",",IF(O3="","0",O3),",",IF(P3="","0",P3),",",IF(Q3="","0",Q3),",",CHAR(34),R3,CHAR(34),",",CHAR(34),S3,CHAR(34),",",CHAR(34),T3,CHAR(34),",",CHAR(34),U3,CHAR(34),",",V3,",",CHAR(34),W3,CHAR(34),");")</f>
        <v>INSERT INTO combos VALUES(NULL,"Combo1","Juego de sala 3+2 + banqueta",162,162.1,"Sofa 3 cuerpos","Vintage","Azul","Dubai","Espuma paraiso, algodón, resortes","Madera tornillo","No",80,140,75,25,12,1,"Patas contorneadas","","","1",10,"1");</v>
      </c>
    </row>
    <row r="4" spans="1:36" ht="45" customHeight="1" x14ac:dyDescent="0.2">
      <c r="A4" s="157" t="s">
        <v>1039</v>
      </c>
      <c r="B4" s="142" t="s">
        <v>1040</v>
      </c>
      <c r="C4" s="150">
        <f>VLOOKUP(Tabla5[[#This Row],[skuproveedor-web]],Detalle!A:B,2,0)</f>
        <v>162</v>
      </c>
      <c r="D4" s="146">
        <f>IFERROR(IF(C5=Tabla5[[#This Row],[Codigo]],Tabla5[[#Headers],[Sub_cod (orden)]]+0.1,Tabla5[[#This Row],[Codigo]]+0.1),Tabla5[[#This Row],[Codigo]]+0.1)</f>
        <v>162.1</v>
      </c>
      <c r="E4" s="142" t="s">
        <v>386</v>
      </c>
      <c r="F4" s="159" t="s">
        <v>421</v>
      </c>
      <c r="G4" s="159" t="s">
        <v>245</v>
      </c>
      <c r="H4" s="159" t="s">
        <v>422</v>
      </c>
      <c r="I4" s="159" t="s">
        <v>890</v>
      </c>
      <c r="J4" s="159" t="s">
        <v>423</v>
      </c>
      <c r="K4" s="96" t="s">
        <v>45</v>
      </c>
      <c r="L4" s="159">
        <v>45</v>
      </c>
      <c r="M4" s="159">
        <v>100</v>
      </c>
      <c r="N4" s="159">
        <v>45</v>
      </c>
      <c r="O4" s="159">
        <v>15</v>
      </c>
      <c r="P4" s="96">
        <v>12</v>
      </c>
      <c r="Q4" s="96">
        <v>1</v>
      </c>
      <c r="R4" s="165" t="s">
        <v>895</v>
      </c>
      <c r="S4" s="101"/>
      <c r="T4" s="96"/>
      <c r="U4" s="96">
        <v>1</v>
      </c>
      <c r="V4" s="96">
        <v>10</v>
      </c>
      <c r="W4" s="150">
        <v>1</v>
      </c>
      <c r="X4" s="177" t="str">
        <f t="shared" si="6"/>
        <v>Dubai</v>
      </c>
      <c r="Y4" s="168" t="str">
        <f>CONCATENATE("En HOGAR &amp; SPACIOS encontraras lo mejor para tu hogar con este excelente ",Tabla5[[#This Row],[Nombre item]]," con un acabado detallista al estilo ",F4,"&lt;/p&gt;",CHAR(10),CHAR(10),":&lt;p&gt;&lt;strong&gt;&lt;span style=text-decoration: underline;&gt;Detalle:&lt;/span&gt;&lt;/strong&gt;&lt;/p&gt;",CHAR(10),AD4,CHAR(10),CHAR(10),"&lt;p&gt;&lt;span style='text-decoration: underline;'&gt; Medidas aproximadas: &lt;/span&gt;&lt;/p&gt;","&lt;p&gt; ",CHAR(10),AB4,"&lt;p&gt; &lt;/li&gt;",CHAR(10),CHAR(10),Tabla5[[#This Row],[Parte 6]],CHAR(10),CHAR(10),AE4)</f>
        <v>En HOGAR &amp; SPACIOS encontraras lo mejor para tu hogar con este excelente Banqueta con un acabado detallista al estilo Vintage&lt;/p&gt;
:&lt;p&gt;&lt;strong&gt;&lt;span style=text-decoration: underline;&gt;Detalle:&lt;/span&gt;&lt;/strong&gt;&lt;/p&gt;
- Banqueta color: Dorado, Tapiz: Dubai, relleno: Espuma paraiso, algodón, resortes y estructura: Madera tornillo
&lt;p&gt;Característica: 
 &lt;li&gt;Patas contorneadas&lt;/li&gt; 
&lt;/li&gt;&lt;/ul&gt;&lt;p&gt;
Capacidad: 1.4 litros&lt;p&gt;
- Mesa grande color: Cedro y estructura: Melamine + MDF
&lt;p&gt;Característica: 
 &lt;li&gt;Patas contorneadas&lt;/li&gt; 
&lt;/li&gt;&lt;/ul&gt;&lt;p&gt;
Capacidad: 1.4 litros&lt;p&gt;
- Mesa chica color: Cedro y estructura: Melamine + MDF
&lt;p&gt;Característica: 
 &lt;li&gt;Patas contorneadas&lt;/li&gt; 
&lt;/li&gt;&lt;/ul&gt;&lt;p&gt;
Capacidad: 1.4 litros&lt;p&gt;
&lt;p&gt;&lt;span style='text-decoration: underline;'&gt; Medidas aproximadas: &lt;/span&gt;&lt;/p&gt;&lt;p&gt; 
Banqueta: &lt;p&gt;&lt;li&gt;Altura(cm): 45&lt;/li&gt;&lt;li&gt; Ancho(cm): 100&lt;/li&gt;&lt;li&gt; Profundo(cm): 45&lt;/li&gt;&lt;/ul&gt;
&lt;p&gt;Mesa grande: &lt;p&gt;&lt;li&gt;Altura(cm): 40&lt;/li&gt;&lt;li&gt; Ancho(cm): 90&lt;/li&gt;&lt;li&gt; Profundo(cm): 50&lt;/li&gt;&lt;/ul&gt;&lt;p&gt;
Mesa chica: &lt;p&gt;&lt;li&gt;Altura(cm): 40&lt;/li&gt;&lt;li&gt; Ancho(cm): 50&lt;/li&gt;&lt;li&gt; Profundo(cm): 40&lt;/li&gt;&lt;/ul&gt;&lt;p&gt;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v>
      </c>
      <c r="Z4" s="177">
        <f t="shared" si="7"/>
        <v>3</v>
      </c>
      <c r="AA4" s="168" t="str">
        <f t="shared" si="8"/>
        <v>Banqueta: &lt;p&gt;&lt;li&gt;Altura(cm): 45&lt;/li&gt;&lt;li&gt; Ancho(cm): 100&lt;/li&gt;&lt;li&gt; Profundo(cm): 45&lt;/li&gt;&lt;/ul&gt;</v>
      </c>
      <c r="AB4" s="168" t="str">
        <f t="shared" si="9"/>
        <v>Banqueta: &lt;p&gt;&lt;li&gt;Altura(cm): 45&lt;/li&gt;&lt;li&gt; Ancho(cm): 100&lt;/li&gt;&lt;li&gt; Profundo(cm): 45&lt;/li&gt;&lt;/ul&gt;
&lt;p&gt;Mesa grande: &lt;p&gt;&lt;li&gt;Altura(cm): 40&lt;/li&gt;&lt;li&gt; Ancho(cm): 90&lt;/li&gt;&lt;li&gt; Profundo(cm): 50&lt;/li&gt;&lt;/ul&gt;&lt;p&gt;
Mesa chica: &lt;p&gt;&lt;li&gt;Altura(cm): 40&lt;/li&gt;&lt;li&gt; Ancho(cm): 50&lt;/li&gt;&lt;li&gt; Profundo(cm): 40&lt;/li&gt;&lt;/ul&gt;</v>
      </c>
      <c r="AC4" s="168" t="str">
        <f>CONCATENATE(E4," color: ",IF(VLOOKUP(C4,Colores!H:I,2,0)&gt;1,"Varios colores",Tabla5[[#This Row],[Caract: Color tapiz]]),IF(H4="","",CONCATENATE(", Tapiz: ",H4)),IF(I4="","",CONCATENATE(",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Banqueta color: Dorado, Tapiz: Dubai, relleno: Espuma paraiso, algodón, resortes y estructura: Madera tornillo
&lt;p&gt;Característica: 
 &lt;li&gt;Patas contorneadas&lt;/li&gt; 
&lt;/li&gt;&lt;/ul&gt;&lt;p&gt;
Capacidad: 1.4 litros</v>
      </c>
      <c r="AD4" s="168" t="str">
        <f t="shared" si="10"/>
        <v>- Banqueta color: Dorado, Tapiz: Dubai, relleno: Espuma paraiso, algodón, resortes y estructura: Madera tornillo
&lt;p&gt;Característica: 
 &lt;li&gt;Patas contorneadas&lt;/li&gt; 
&lt;/li&gt;&lt;/ul&gt;&lt;p&gt;
Capacidad: 1.4 litros&lt;p&gt;
- Mesa grande color: Cedro y estructura: Melamine + MDF
&lt;p&gt;Característica: 
 &lt;li&gt;Patas contorneadas&lt;/li&gt; 
&lt;/li&gt;&lt;/ul&gt;&lt;p&gt;
Capacidad: 1.4 litros&lt;p&gt;
- Mesa chica color: Cedro y estructura: Melamine + MDF
&lt;p&gt;Característica: 
 &lt;li&gt;Patas contorneadas&lt;/li&gt; 
&lt;/li&gt;&lt;/ul&gt;&lt;p&gt;
Capacidad: 1.4 litros&lt;p&gt;</v>
      </c>
      <c r="AE4" s="168" t="str">
        <f>CONCATENATE("&lt;p&gt;¿Cómo lavar un mueble con tapiz: ",X4,"?","&lt;p&gt;",CHAR(10),IFERROR(VLOOKUP(G4,'Base de datos'!A:B,2,0),"Humedecer un paño de tela y frotar la estructura del producto&lt;p&gt;"))</f>
        <v>&lt;p&gt;¿Cómo lavar un mueble con tapiz: Dubai?&lt;p&gt;
Humedecer un paño de tela y frotar la estructura del producto&lt;p&gt;</v>
      </c>
      <c r="AF4"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4" s="151" t="s">
        <v>1041</v>
      </c>
      <c r="AH4" s="168"/>
      <c r="AJ4" s="142" t="str">
        <f t="shared" si="12"/>
        <v>INSERT INTO combos VALUES(NULL,"Combo1","Juego de sala 3+2 + banqueta",162,162.1,"Banqueta","Vintage","Dorado","Dubai","Espuma paraiso, algodón, resortes","Madera tornillo","No",45,100,45,15,12,1,"Patas contorneadas","","","1",10,"1");</v>
      </c>
    </row>
    <row r="5" spans="1:36" ht="45" customHeight="1" x14ac:dyDescent="0.2">
      <c r="A5" s="143" t="s">
        <v>1058</v>
      </c>
      <c r="B5" s="170" t="s">
        <v>42</v>
      </c>
      <c r="C5" s="150">
        <f>VLOOKUP(Tabla5[[#This Row],[skuproveedor-web]],Detalle!A:B,2,0)</f>
        <v>179</v>
      </c>
      <c r="D5" s="146">
        <f>IFERROR(IF(C6=Tabla5[[#This Row],[Codigo]],Tabla5[[#Headers],[Sub_cod (orden)]]+0.1,Tabla5[[#This Row],[Codigo]]+0.1),Tabla5[[#This Row],[Codigo]]+0.1)</f>
        <v>179.1</v>
      </c>
      <c r="E5" s="170" t="s">
        <v>1091</v>
      </c>
      <c r="F5" s="159" t="s">
        <v>421</v>
      </c>
      <c r="G5" s="174" t="s">
        <v>1089</v>
      </c>
      <c r="H5" s="174"/>
      <c r="I5" s="174"/>
      <c r="J5" s="174" t="s">
        <v>1090</v>
      </c>
      <c r="K5" s="96" t="s">
        <v>45</v>
      </c>
      <c r="L5" s="174">
        <v>40</v>
      </c>
      <c r="M5" s="174">
        <v>90</v>
      </c>
      <c r="N5" s="174">
        <v>50</v>
      </c>
      <c r="O5" s="174">
        <v>10</v>
      </c>
      <c r="P5" s="96">
        <v>12</v>
      </c>
      <c r="Q5" s="96">
        <v>1</v>
      </c>
      <c r="R5" s="173" t="s">
        <v>895</v>
      </c>
      <c r="S5" s="173"/>
      <c r="T5" s="174"/>
      <c r="U5" s="96">
        <v>1</v>
      </c>
      <c r="V5" s="96">
        <v>10</v>
      </c>
      <c r="W5" s="160">
        <v>1</v>
      </c>
      <c r="X5" s="177" t="str">
        <f t="shared" si="6"/>
        <v>Cedro</v>
      </c>
      <c r="Y5" s="168" t="str">
        <f>CONCATENATE("En HOGAR &amp; SPACIOS encontraras lo mejor para tu hogar con este excelente ",Tabla5[[#This Row],[Nombre item]]," con un acabado detallista al estilo ",F5,"&lt;/p&gt;",CHAR(10),CHAR(10),":&lt;p&gt;&lt;strong&gt;&lt;span style=text-decoration: underline;&gt;Detalle:&lt;/span&gt;&lt;/strong&gt;&lt;/p&gt;",CHAR(10),AD5,CHAR(10),CHAR(10),"&lt;p&gt;&lt;span style='text-decoration: underline;'&gt; Medidas aproximadas: &lt;/span&gt;&lt;/p&gt;","&lt;p&gt; ",CHAR(10),AB5,"&lt;p&gt; &lt;/li&gt;",CHAR(10),CHAR(10),Tabla5[[#This Row],[Parte 6]],CHAR(10),CHAR(10),AE5)</f>
        <v>En HOGAR &amp; SPACIOS encontraras lo mejor para tu hogar con este excelente Mesa grande con un acabado detallista al estilo Vintage&lt;/p&gt;
:&lt;p&gt;&lt;strong&gt;&lt;span style=text-decoration: underline;&gt;Detalle:&lt;/span&gt;&lt;/strong&gt;&lt;/p&gt;
&lt;p&gt;- Mesa grande color: Cedro y estructura: Melamine + MDF
&lt;p&gt;Característica: 
 &lt;li&gt;Patas contorneadas&lt;/li&gt; 
&lt;/li&gt;&lt;/ul&gt;&lt;p&gt;
Capacidad: 1.4 litros&lt;p&gt;
- Mesa chica color: Cedro y estructura: Melamine + MDF
&lt;p&gt;Característica: 
 &lt;li&gt;Patas contorneadas&lt;/li&gt; 
&lt;/li&gt;&lt;/ul&gt;&lt;p&gt;
Capacidad: 1.4 litros&lt;p&gt;
&lt;p&gt;&lt;span style='text-decoration: underline;'&gt; Medidas aproximadas: &lt;/span&gt;&lt;/p&gt;&lt;p&gt; 
Mesa grande: &lt;p&gt;&lt;li&gt;Altura(cm): 40&lt;/li&gt;&lt;li&gt; Ancho(cm): 90&lt;/li&gt;&lt;li&gt; Profundo(cm): 50&lt;/li&gt;&lt;/ul&gt;
&lt;p&gt;Mesa chica: &lt;p&gt;&lt;li&gt;Altura(cm): 40&lt;/li&gt;&lt;li&gt; Ancho(cm): 50&lt;/li&gt;&lt;li&gt; Profundo(cm): 40&lt;/li&gt;&lt;/ul&gt;&lt;p&gt;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Cedro?&lt;p&gt;
Humedecer un paño de tela y frotar la estructura del producto&lt;p&gt;</v>
      </c>
      <c r="Z5" s="177">
        <f t="shared" si="7"/>
        <v>2</v>
      </c>
      <c r="AA5" s="168" t="str">
        <f t="shared" si="8"/>
        <v>Mesa grande: &lt;p&gt;&lt;li&gt;Altura(cm): 40&lt;/li&gt;&lt;li&gt; Ancho(cm): 90&lt;/li&gt;&lt;li&gt; Profundo(cm): 50&lt;/li&gt;&lt;/ul&gt;</v>
      </c>
      <c r="AB5" s="168" t="str">
        <f t="shared" si="9"/>
        <v>Mesa grande: &lt;p&gt;&lt;li&gt;Altura(cm): 40&lt;/li&gt;&lt;li&gt; Ancho(cm): 90&lt;/li&gt;&lt;li&gt; Profundo(cm): 50&lt;/li&gt;&lt;/ul&gt;
&lt;p&gt;Mesa chica: &lt;p&gt;&lt;li&gt;Altura(cm): 40&lt;/li&gt;&lt;li&gt; Ancho(cm): 50&lt;/li&gt;&lt;li&gt; Profundo(cm): 40&lt;/li&gt;&lt;/ul&gt;</v>
      </c>
      <c r="AC5" s="168" t="str">
        <f>CONCATENATE(E5," color: ",IF(VLOOKUP(C5,Colores!H:I,2,0)&gt;1,"Varios colores",Tabla5[[#This Row],[Caract: Color tapiz]]),IF(H5="","",CONCATENATE(", Tapiz: ",H5)),IF(I5="","",CONCATENATE(",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Mesa grande color: Cedro y estructura: Melamine + MDF
&lt;p&gt;Característica: 
 &lt;li&gt;Patas contorneadas&lt;/li&gt; 
&lt;/li&gt;&lt;/ul&gt;&lt;p&gt;
Capacidad: 1.4 litros</v>
      </c>
      <c r="AD5" s="168" t="str">
        <f t="shared" si="10"/>
        <v>&lt;p&gt;- Mesa grande color: Cedro y estructura: Melamine + MDF
&lt;p&gt;Característica: 
 &lt;li&gt;Patas contorneadas&lt;/li&gt; 
&lt;/li&gt;&lt;/ul&gt;&lt;p&gt;
Capacidad: 1.4 litros&lt;p&gt;
- Mesa chica color: Cedro y estructura: Melamine + MDF
&lt;p&gt;Característica: 
 &lt;li&gt;Patas contorneadas&lt;/li&gt; 
&lt;/li&gt;&lt;/ul&gt;&lt;p&gt;
Capacidad: 1.4 litros&lt;p&gt;</v>
      </c>
      <c r="AE5" s="168" t="str">
        <f>CONCATENATE("&lt;p&gt;¿Cómo lavar un mueble con tapiz: ",X5,"?","&lt;p&gt;",CHAR(10),IFERROR(VLOOKUP(G5,'Base de datos'!A:B,2,0),"Humedecer un paño de tela y frotar la estructura del producto&lt;p&gt;"))</f>
        <v>&lt;p&gt;¿Cómo lavar un mueble con tapiz: Cedro?&lt;p&gt;
Humedecer un paño de tela y frotar la estructura del producto&lt;p&gt;</v>
      </c>
      <c r="AF5"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5" s="151" t="s">
        <v>1041</v>
      </c>
      <c r="AH5" s="168"/>
      <c r="AJ5" s="142" t="str">
        <f t="shared" si="12"/>
        <v>INSERT INTO combos VALUES(NULL,"Mody209","Mesa de centro",179,179.1,"Mesa grande","Vintage","Cedro","","","Melamine + MDF","No",40,90,50,10,12,1,"Patas contorneadas","","","1",10,"1");</v>
      </c>
    </row>
    <row r="6" spans="1:36" ht="45" customHeight="1" x14ac:dyDescent="0.2">
      <c r="A6" s="143" t="s">
        <v>1058</v>
      </c>
      <c r="B6" s="170" t="s">
        <v>42</v>
      </c>
      <c r="C6" s="150">
        <f>VLOOKUP(Tabla5[[#This Row],[skuproveedor-web]],Detalle!A:B,2,0)</f>
        <v>179</v>
      </c>
      <c r="D6" s="146">
        <f>IFERROR(IF(C7=Tabla5[[#This Row],[Codigo]],Tabla5[[#Headers],[Sub_cod (orden)]]+0.1,Tabla5[[#This Row],[Codigo]]+0.1),Tabla5[[#This Row],[Codigo]]+0.1)</f>
        <v>179.1</v>
      </c>
      <c r="E6" s="170" t="s">
        <v>1092</v>
      </c>
      <c r="F6" s="159" t="s">
        <v>421</v>
      </c>
      <c r="G6" s="174" t="s">
        <v>1089</v>
      </c>
      <c r="H6" s="174"/>
      <c r="I6" s="174"/>
      <c r="J6" s="174" t="s">
        <v>1090</v>
      </c>
      <c r="K6" s="96" t="s">
        <v>45</v>
      </c>
      <c r="L6" s="174">
        <v>40</v>
      </c>
      <c r="M6" s="174">
        <v>50</v>
      </c>
      <c r="N6" s="174">
        <v>40</v>
      </c>
      <c r="O6" s="174">
        <v>8</v>
      </c>
      <c r="P6" s="96">
        <v>12</v>
      </c>
      <c r="Q6" s="96">
        <v>1</v>
      </c>
      <c r="R6" s="173" t="s">
        <v>895</v>
      </c>
      <c r="S6" s="173"/>
      <c r="T6" s="174"/>
      <c r="U6" s="96">
        <v>1</v>
      </c>
      <c r="V6" s="96">
        <v>10</v>
      </c>
      <c r="W6" s="160">
        <v>1</v>
      </c>
      <c r="X6" s="177" t="str">
        <f t="shared" si="6"/>
        <v>Cedro</v>
      </c>
      <c r="Y6" s="168" t="str">
        <f>CONCATENATE("En HOGAR &amp; SPACIOS encontraras lo mejor para tu hogar con este excelente ",Tabla5[[#This Row],[Nombre item]]," con un acabado detallista al estilo ",F6,"&lt;/p&gt;",CHAR(10),CHAR(10),":&lt;p&gt;&lt;strong&gt;&lt;span style=text-decoration: underline;&gt;Detalle:&lt;/span&gt;&lt;/strong&gt;&lt;/p&gt;",CHAR(10),AD6,CHAR(10),CHAR(10),"&lt;p&gt;&lt;span style='text-decoration: underline;'&gt; Medidas aproximadas: &lt;/span&gt;&lt;/p&gt;","&lt;p&gt; ",CHAR(10),AB6,"&lt;p&gt; &lt;/li&gt;",CHAR(10),CHAR(10),Tabla5[[#This Row],[Parte 6]],CHAR(10),CHAR(10),AE6)</f>
        <v>En HOGAR &amp; SPACIOS encontraras lo mejor para tu hogar con este excelente Mesa chica con un acabado detallista al estilo Vintage&lt;/p&gt;
:&lt;p&gt;&lt;strong&gt;&lt;span style=text-decoration: underline;&gt;Detalle:&lt;/span&gt;&lt;/strong&gt;&lt;/p&gt;
&lt;p&gt;- Mesa chica color: Cedro y estructura: Melamine + MDF
&lt;p&gt;Característica: 
 &lt;li&gt;Patas contorneadas&lt;/li&gt; 
&lt;/li&gt;&lt;/ul&gt;&lt;p&gt;
Capacidad: 1.4 litros&lt;p&gt;
- sofa 2 cuerpos color: Verde, Tapiz: Dubai, relleno: Espuma paraiso y algodón y estructura: Madera tornillo
&lt;p&gt;Característica: 
 &lt;li&gt;Patas contorneadas&lt;/li&gt; 
 &lt;li&gt;Botoneado&lt;/li&gt;&lt;/ul&gt;&lt;p&gt;
Capacidad: 1.4 litros&lt;p&gt;
&lt;p&gt;&lt;span style='text-decoration: underline;'&gt; Medidas aproximadas: &lt;/span&gt;&lt;/p&gt;&lt;p&gt; 
Mesa chica: &lt;p&gt;&lt;li&gt;Altura(cm): 40&lt;/li&gt;&lt;li&gt; Ancho(cm): 50&lt;/li&gt;&lt;li&gt; Profundo(cm): 40&lt;/li&gt;&lt;/ul&gt;
&lt;p&gt;sofa 2 cuerpos: &lt;p&gt;&lt;li&gt;Altura(cm): 80&lt;/li&gt;&lt;li&gt; Ancho(cm): 145&lt;/li&gt;&lt;li&gt; Profundo(cm): 70&lt;/li&gt;&lt;/ul&gt;&lt;p&gt;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Cedro?&lt;p&gt;
Humedecer un paño de tela y frotar la estructura del producto&lt;p&gt;</v>
      </c>
      <c r="Z6" s="177">
        <f t="shared" si="7"/>
        <v>2</v>
      </c>
      <c r="AA6" s="168" t="str">
        <f t="shared" si="8"/>
        <v>Mesa chica: &lt;p&gt;&lt;li&gt;Altura(cm): 40&lt;/li&gt;&lt;li&gt; Ancho(cm): 50&lt;/li&gt;&lt;li&gt; Profundo(cm): 40&lt;/li&gt;&lt;/ul&gt;</v>
      </c>
      <c r="AB6" s="168" t="str">
        <f t="shared" si="9"/>
        <v>Mesa chica: &lt;p&gt;&lt;li&gt;Altura(cm): 40&lt;/li&gt;&lt;li&gt; Ancho(cm): 50&lt;/li&gt;&lt;li&gt; Profundo(cm): 40&lt;/li&gt;&lt;/ul&gt;
&lt;p&gt;sofa 2 cuerpos: &lt;p&gt;&lt;li&gt;Altura(cm): 80&lt;/li&gt;&lt;li&gt; Ancho(cm): 145&lt;/li&gt;&lt;li&gt; Profundo(cm): 70&lt;/li&gt;&lt;/ul&gt;</v>
      </c>
      <c r="AC6" s="168" t="str">
        <f>CONCATENATE(E6," color: ",IF(VLOOKUP(C6,Colores!H:I,2,0)&gt;1,"Varios colores",Tabla5[[#This Row],[Caract: Color tapiz]]),IF(H6="","",CONCATENATE(", Tapiz: ",H6)),IF(I6="","",CONCATENATE(",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Mesa chica color: Cedro y estructura: Melamine + MDF
&lt;p&gt;Característica: 
 &lt;li&gt;Patas contorneadas&lt;/li&gt; 
&lt;/li&gt;&lt;/ul&gt;&lt;p&gt;
Capacidad: 1.4 litros</v>
      </c>
      <c r="AD6" s="168" t="str">
        <f t="shared" si="10"/>
        <v>&lt;p&gt;- Mesa chica color: Cedro y estructura: Melamine + MDF
&lt;p&gt;Característica: 
 &lt;li&gt;Patas contorneadas&lt;/li&gt; 
&lt;/li&gt;&lt;/ul&gt;&lt;p&gt;
Capacidad: 1.4 litros&lt;p&gt;
- sofa 2 cuerpos color: Verde, Tapiz: Dubai, relleno: Espuma paraiso y algodón y estructura: Madera tornillo
&lt;p&gt;Característica: 
 &lt;li&gt;Patas contorneadas&lt;/li&gt; 
 &lt;li&gt;Botoneado&lt;/li&gt;&lt;/ul&gt;&lt;p&gt;
Capacidad: 1.4 litros&lt;p&gt;</v>
      </c>
      <c r="AE6" s="168" t="str">
        <f>CONCATENATE("&lt;p&gt;¿Cómo lavar un mueble con tapiz: ",X6,"?","&lt;p&gt;",CHAR(10),IFERROR(VLOOKUP(G6,'Base de datos'!A:B,2,0),"Humedecer un paño de tela y frotar la estructura del producto&lt;p&gt;"))</f>
        <v>&lt;p&gt;¿Cómo lavar un mueble con tapiz: Cedro?&lt;p&gt;
Humedecer un paño de tela y frotar la estructura del producto&lt;p&gt;</v>
      </c>
      <c r="AF6"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6" s="151" t="s">
        <v>1041</v>
      </c>
      <c r="AH6" s="168"/>
      <c r="AJ6" s="142" t="str">
        <f t="shared" si="12"/>
        <v>INSERT INTO combos VALUES(NULL,"Mody209","Mesa de centro",179,179.1,"Mesa chica","Vintage","Cedro","","","Melamine + MDF","No",40,50,40,8,12,1,"Patas contorneadas","","","1",10,"1");</v>
      </c>
    </row>
    <row r="7" spans="1:36" ht="45" customHeight="1" x14ac:dyDescent="0.2">
      <c r="A7" s="143" t="s">
        <v>1105</v>
      </c>
      <c r="B7" s="170" t="s">
        <v>1042</v>
      </c>
      <c r="C7" s="150">
        <f>VLOOKUP(Tabla5[[#This Row],[skuproveedor-web]],Detalle!A:B,2,0)</f>
        <v>163</v>
      </c>
      <c r="D7" s="146">
        <f>IFERROR(IF(C8=Tabla5[[#This Row],[Codigo]],Tabla5[[#Headers],[Sub_cod (orden)]]+0.1,Tabla5[[#This Row],[Codigo]]+0.1),Tabla5[[#This Row],[Codigo]]+0.1)</f>
        <v>163.1</v>
      </c>
      <c r="E7" s="157" t="s">
        <v>1093</v>
      </c>
      <c r="F7" s="159" t="s">
        <v>421</v>
      </c>
      <c r="G7" s="159" t="s">
        <v>879</v>
      </c>
      <c r="H7" s="159" t="s">
        <v>422</v>
      </c>
      <c r="I7" s="159" t="s">
        <v>419</v>
      </c>
      <c r="J7" s="159" t="s">
        <v>423</v>
      </c>
      <c r="K7" s="96" t="s">
        <v>45</v>
      </c>
      <c r="L7" s="96">
        <v>80</v>
      </c>
      <c r="M7" s="96">
        <v>145</v>
      </c>
      <c r="N7" s="96">
        <v>70</v>
      </c>
      <c r="O7" s="96">
        <v>24</v>
      </c>
      <c r="P7" s="96">
        <v>12</v>
      </c>
      <c r="Q7" s="96">
        <v>1</v>
      </c>
      <c r="R7" s="165" t="s">
        <v>895</v>
      </c>
      <c r="S7" s="165" t="s">
        <v>921</v>
      </c>
      <c r="T7" s="96"/>
      <c r="U7" s="96">
        <v>1</v>
      </c>
      <c r="V7" s="96">
        <v>10</v>
      </c>
      <c r="W7" s="160">
        <v>1</v>
      </c>
      <c r="X7" s="177" t="str">
        <f t="shared" si="6"/>
        <v>Dubai</v>
      </c>
      <c r="Y7" s="168" t="str">
        <f>CONCATENATE("En HOGAR &amp; SPACIOS encontraras lo mejor para tu hogar con este excelente ",Tabla5[[#This Row],[Nombre item]]," con un acabado detallista al estilo ",F7,"&lt;/p&gt;",CHAR(10),CHAR(10),":&lt;p&gt;&lt;strong&gt;&lt;span style=text-decoration: underline;&gt;Detalle:&lt;/span&gt;&lt;/strong&gt;&lt;/p&gt;",CHAR(10),AD7,CHAR(10),CHAR(10),"&lt;p&gt;&lt;span style='text-decoration: underline;'&gt; Medidas aproximadas: &lt;/span&gt;&lt;/p&gt;","&lt;p&gt; ",CHAR(10),AB7,"&lt;p&gt; &lt;/li&gt;",CHAR(10),CHAR(10),Tabla5[[#This Row],[Parte 6]],CHAR(10),CHAR(10),AE7)</f>
        <v>En HOGAR &amp; SPACIOS encontraras lo mejor para tu hogar con este excelente sofa 2 cuerpos con un acabado detallista al estilo Vintage&lt;/p&gt;
:&lt;p&gt;&lt;strong&gt;&lt;span style=text-decoration: underline;&gt;Detalle:&lt;/span&gt;&lt;/strong&gt;&lt;/p&gt;
- sofa 2 cuerpos color: Verde, Tapiz: Dubai, relleno: Espuma paraiso y algodón y estructura: Madera tornillo
&lt;p&gt;Característica: 
 &lt;li&gt;Patas contorneadas&lt;/li&gt; 
 &lt;li&gt;Botoneado&lt;/li&gt;&lt;/ul&gt;&lt;p&gt;
Capacidad: 1.4 litros&lt;p&gt;
- sofa 2 cuerpos color: Verde, Tapiz: Dubai, relleno: Espuma paraiso y algodón y estructura: Madera tornillo
&lt;p&gt;Característica: 
 &lt;li&gt;Patas contorneadas&lt;/li&gt; 
 &lt;li&gt;Botoneado&lt;/li&gt;&lt;/ul&gt;&lt;p&gt;
Capacidad: 1.4 litros&lt;p&gt;
- Butaca color: Rojo vino, Tapiz: Dubai, relleno: Espuma paraiso, algodón, resortes y estructura: Madera tornillo
&lt;p&gt;Característica: 
 &lt;li&gt;Patas contorneadas&lt;/li&gt; 
&lt;/li&gt;&lt;/ul&gt;&lt;p&gt;
Capacidad: 1.4 litros&lt;p&gt;
&lt;p&gt;&lt;span style='text-decoration: underline;'&gt; Medidas aproximadas: &lt;/span&gt;&lt;/p&gt;&lt;p&gt; 
sofa 2 cuerpos: &lt;p&gt;&lt;li&gt;Altura(cm): 80&lt;/li&gt;&lt;li&gt; Ancho(cm): 145&lt;/li&gt;&lt;li&gt; Profundo(cm): 70&lt;/li&gt;&lt;/ul&gt;
&lt;p&gt;sofa 2 cuerpos: &lt;p&gt;&lt;li&gt;Altura(cm): 80&lt;/li&gt;&lt;li&gt; Ancho(cm): 145&lt;/li&gt;&lt;li&gt; Profundo(cm): 70&lt;/li&gt;&lt;/ul&gt;&lt;p&gt;
Butaca: &lt;p&gt;&lt;li&gt;Altura(cm): 35&lt;/li&gt;&lt;li&gt; Ancho(cm): 70&lt;/li&gt;&lt;li&gt; Profundo(cm): 45&lt;/li&gt;&lt;/ul&gt;&lt;p&gt;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v>
      </c>
      <c r="Z7" s="177">
        <f t="shared" si="7"/>
        <v>3</v>
      </c>
      <c r="AA7" s="168" t="str">
        <f t="shared" si="8"/>
        <v>sofa 2 cuerpos: &lt;p&gt;&lt;li&gt;Altura(cm): 80&lt;/li&gt;&lt;li&gt; Ancho(cm): 145&lt;/li&gt;&lt;li&gt; Profundo(cm): 70&lt;/li&gt;&lt;/ul&gt;</v>
      </c>
      <c r="AB7" s="168" t="str">
        <f t="shared" si="9"/>
        <v>sofa 2 cuerpos: &lt;p&gt;&lt;li&gt;Altura(cm): 80&lt;/li&gt;&lt;li&gt; Ancho(cm): 145&lt;/li&gt;&lt;li&gt; Profundo(cm): 70&lt;/li&gt;&lt;/ul&gt;
&lt;p&gt;sofa 2 cuerpos: &lt;p&gt;&lt;li&gt;Altura(cm): 80&lt;/li&gt;&lt;li&gt; Ancho(cm): 145&lt;/li&gt;&lt;li&gt; Profundo(cm): 70&lt;/li&gt;&lt;/ul&gt;&lt;p&gt;
Butaca: &lt;p&gt;&lt;li&gt;Altura(cm): 35&lt;/li&gt;&lt;li&gt; Ancho(cm): 70&lt;/li&gt;&lt;li&gt; Profundo(cm): 45&lt;/li&gt;&lt;/ul&gt;</v>
      </c>
      <c r="AC7" s="168" t="str">
        <f>CONCATENATE(E7," color: ",IF(VLOOKUP(C7,Colores!H:I,2,0)&gt;1,"Varios colores",Tabla5[[#This Row],[Caract: Color tapiz]]),IF(H7="","",CONCATENATE(", Tapiz: ",H7)),IF(I7="","",CONCATENATE(",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sofa 2 cuerpos color: Verde, Tapiz: Dubai, relleno: Espuma paraiso y algodón y estructura: Madera tornillo
&lt;p&gt;Característica: 
 &lt;li&gt;Patas contorneadas&lt;/li&gt; 
 &lt;li&gt;Botoneado&lt;/li&gt;&lt;/ul&gt;&lt;p&gt;
Capacidad: 1.4 litros</v>
      </c>
      <c r="AD7" s="168" t="str">
        <f t="shared" si="10"/>
        <v>- sofa 2 cuerpos color: Verde, Tapiz: Dubai, relleno: Espuma paraiso y algodón y estructura: Madera tornillo
&lt;p&gt;Característica: 
 &lt;li&gt;Patas contorneadas&lt;/li&gt; 
 &lt;li&gt;Botoneado&lt;/li&gt;&lt;/ul&gt;&lt;p&gt;
Capacidad: 1.4 litros&lt;p&gt;
- sofa 2 cuerpos color: Verde, Tapiz: Dubai, relleno: Espuma paraiso y algodón y estructura: Madera tornillo
&lt;p&gt;Característica: 
 &lt;li&gt;Patas contorneadas&lt;/li&gt; 
 &lt;li&gt;Botoneado&lt;/li&gt;&lt;/ul&gt;&lt;p&gt;
Capacidad: 1.4 litros&lt;p&gt;
- Butaca color: Rojo vino, Tapiz: Dubai, relleno: Espuma paraiso, algodón, resortes y estructura: Madera tornillo
&lt;p&gt;Característica: 
 &lt;li&gt;Patas contorneadas&lt;/li&gt; 
&lt;/li&gt;&lt;/ul&gt;&lt;p&gt;
Capacidad: 1.4 litros&lt;p&gt;</v>
      </c>
      <c r="AE7" s="168" t="str">
        <f>CONCATENATE("&lt;p&gt;¿Cómo lavar un mueble con tapiz: ",X7,"?","&lt;p&gt;",CHAR(10),IFERROR(VLOOKUP(G7,'Base de datos'!A:B,2,0),"Humedecer un paño de tela y frotar la estructura del producto&lt;p&gt;"))</f>
        <v>&lt;p&gt;¿Cómo lavar un mueble con tapiz: Dubai?&lt;p&gt;
Humedecer un paño de tela y frotar la estructura del producto&lt;p&gt;</v>
      </c>
      <c r="AF7"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7" s="151" t="s">
        <v>1041</v>
      </c>
      <c r="AH7" s="168"/>
      <c r="AJ7" s="142" t="str">
        <f t="shared" si="12"/>
        <v>INSERT INTO combos VALUES(NULL,"Combo2","Juego de sala 3+2+butaca",163,163.1,"sofa 2 cuerpos","Vintage","Verde","Dubai","Espuma paraiso y algodón","Madera tornillo","No",80,145,70,24,12,1,"Patas contorneadas","Botoneado","","1",10,"1");</v>
      </c>
    </row>
    <row r="8" spans="1:36" ht="45" customHeight="1" x14ac:dyDescent="0.2">
      <c r="A8" s="143" t="s">
        <v>1105</v>
      </c>
      <c r="B8" s="170" t="s">
        <v>1042</v>
      </c>
      <c r="C8" s="150">
        <f>VLOOKUP(Tabla5[[#This Row],[skuproveedor-web]],Detalle!A:B,2,0)</f>
        <v>163</v>
      </c>
      <c r="D8" s="146">
        <f>IFERROR(IF(C9=Tabla5[[#This Row],[Codigo]],Tabla5[[#Headers],[Sub_cod (orden)]]+0.1,Tabla5[[#This Row],[Codigo]]+0.1),Tabla5[[#This Row],[Codigo]]+0.1)</f>
        <v>163.1</v>
      </c>
      <c r="E8" s="157" t="s">
        <v>1093</v>
      </c>
      <c r="F8" s="159" t="s">
        <v>421</v>
      </c>
      <c r="G8" s="159" t="s">
        <v>879</v>
      </c>
      <c r="H8" s="159" t="s">
        <v>422</v>
      </c>
      <c r="I8" s="159" t="s">
        <v>419</v>
      </c>
      <c r="J8" s="159" t="s">
        <v>423</v>
      </c>
      <c r="K8" s="96" t="s">
        <v>45</v>
      </c>
      <c r="L8" s="96">
        <v>80</v>
      </c>
      <c r="M8" s="96">
        <v>145</v>
      </c>
      <c r="N8" s="96">
        <v>70</v>
      </c>
      <c r="O8" s="96">
        <v>24</v>
      </c>
      <c r="P8" s="96">
        <v>12</v>
      </c>
      <c r="Q8" s="96">
        <v>1</v>
      </c>
      <c r="R8" s="165" t="s">
        <v>895</v>
      </c>
      <c r="S8" s="165" t="s">
        <v>921</v>
      </c>
      <c r="T8" s="96"/>
      <c r="U8" s="96">
        <v>1</v>
      </c>
      <c r="V8" s="96">
        <v>10</v>
      </c>
      <c r="W8" s="160">
        <v>1</v>
      </c>
      <c r="X8" s="177" t="str">
        <f t="shared" si="6"/>
        <v>Dubai</v>
      </c>
      <c r="Y8" s="168" t="str">
        <f>CONCATENATE("En HOGAR &amp; SPACIOS encontraras lo mejor para tu hogar con este excelente ",Tabla5[[#This Row],[Nombre item]]," con un acabado detallista al estilo ",F8,"&lt;/p&gt;",CHAR(10),CHAR(10),":&lt;p&gt;&lt;strong&gt;&lt;span style=text-decoration: underline;&gt;Detalle:&lt;/span&gt;&lt;/strong&gt;&lt;/p&gt;",CHAR(10),AD8,CHAR(10),CHAR(10),"&lt;p&gt;&lt;span style='text-decoration: underline;'&gt; Medidas aproximadas: &lt;/span&gt;&lt;/p&gt;","&lt;p&gt; ",CHAR(10),AB8,"&lt;p&gt; &lt;/li&gt;",CHAR(10),CHAR(10),Tabla5[[#This Row],[Parte 6]],CHAR(10),CHAR(10),AE8)</f>
        <v>En HOGAR &amp; SPACIOS encontraras lo mejor para tu hogar con este excelente sofa 2 cuerpos con un acabado detallista al estilo Vintage&lt;/p&gt;
:&lt;p&gt;&lt;strong&gt;&lt;span style=text-decoration: underline;&gt;Detalle:&lt;/span&gt;&lt;/strong&gt;&lt;/p&gt;
- sofa 2 cuerpos color: Verde, Tapiz: Dubai, relleno: Espuma paraiso y algodón y estructura: Madera tornillo
&lt;p&gt;Característica: 
 &lt;li&gt;Patas contorneadas&lt;/li&gt; 
 &lt;li&gt;Botoneado&lt;/li&gt;&lt;/ul&gt;&lt;p&gt;
Capacidad: 1.4 litros&lt;p&gt;
- Butaca color: Rojo vino, Tapiz: Dubai, relleno: Espuma paraiso, algodón, resortes y estructura: Madera tornillo
&lt;p&gt;Característica: 
 &lt;li&gt;Patas contorneadas&lt;/li&gt; 
&lt;/li&gt;&lt;/ul&gt;&lt;p&gt;
Capacidad: 1.4 litros&lt;p&gt;
- Seccional color: Maiz, Tapiz: Dubai, relleno: Espuma paraiso, algodón, resortes y estructura: Madera tornillo
&lt;p&gt;Característica: 
 &lt;li&gt;Patas contorneadas&lt;/li&gt; 
&lt;/li&gt;&lt;/ul&gt;&lt;p&gt;
Capacidad: 1.4 litros&lt;p&gt;
&lt;p&gt;&lt;span style='text-decoration: underline;'&gt; Medidas aproximadas: &lt;/span&gt;&lt;/p&gt;&lt;p&gt; 
sofa 2 cuerpos: &lt;p&gt;&lt;li&gt;Altura(cm): 80&lt;/li&gt;&lt;li&gt; Ancho(cm): 145&lt;/li&gt;&lt;li&gt; Profundo(cm): 70&lt;/li&gt;&lt;/ul&gt;
&lt;p&gt;Butaca: &lt;p&gt;&lt;li&gt;Altura(cm): 35&lt;/li&gt;&lt;li&gt; Ancho(cm): 70&lt;/li&gt;&lt;li&gt; Profundo(cm): 45&lt;/li&gt;&lt;/ul&gt;&lt;p&gt;
Seccional: &lt;p&gt;&lt;li&gt;Altura(cm): 80&lt;/li&gt;&lt;li&gt; Ancho(cm): 190&lt;/li&gt;&lt;li&gt; Profundo(cm): 160&lt;/li&gt;&lt;/ul&gt;&lt;p&gt;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v>
      </c>
      <c r="Z8" s="177">
        <f t="shared" si="7"/>
        <v>3</v>
      </c>
      <c r="AA8" s="168" t="str">
        <f t="shared" si="8"/>
        <v>sofa 2 cuerpos: &lt;p&gt;&lt;li&gt;Altura(cm): 80&lt;/li&gt;&lt;li&gt; Ancho(cm): 145&lt;/li&gt;&lt;li&gt; Profundo(cm): 70&lt;/li&gt;&lt;/ul&gt;</v>
      </c>
      <c r="AB8" s="168" t="str">
        <f t="shared" si="9"/>
        <v>sofa 2 cuerpos: &lt;p&gt;&lt;li&gt;Altura(cm): 80&lt;/li&gt;&lt;li&gt; Ancho(cm): 145&lt;/li&gt;&lt;li&gt; Profundo(cm): 70&lt;/li&gt;&lt;/ul&gt;
&lt;p&gt;Butaca: &lt;p&gt;&lt;li&gt;Altura(cm): 35&lt;/li&gt;&lt;li&gt; Ancho(cm): 70&lt;/li&gt;&lt;li&gt; Profundo(cm): 45&lt;/li&gt;&lt;/ul&gt;&lt;p&gt;
Seccional: &lt;p&gt;&lt;li&gt;Altura(cm): 80&lt;/li&gt;&lt;li&gt; Ancho(cm): 190&lt;/li&gt;&lt;li&gt; Profundo(cm): 160&lt;/li&gt;&lt;/ul&gt;</v>
      </c>
      <c r="AC8" s="168" t="str">
        <f>CONCATENATE(E8," color: ",IF(VLOOKUP(C8,Colores!H:I,2,0)&gt;1,"Varios colores",Tabla5[[#This Row],[Caract: Color tapiz]]),IF(H8="","",CONCATENATE(", Tapiz: ",H8)),IF(I8="","",CONCATENATE(",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sofa 2 cuerpos color: Verde, Tapiz: Dubai, relleno: Espuma paraiso y algodón y estructura: Madera tornillo
&lt;p&gt;Característica: 
 &lt;li&gt;Patas contorneadas&lt;/li&gt; 
 &lt;li&gt;Botoneado&lt;/li&gt;&lt;/ul&gt;&lt;p&gt;
Capacidad: 1.4 litros</v>
      </c>
      <c r="AD8" s="168" t="str">
        <f t="shared" si="10"/>
        <v>- sofa 2 cuerpos color: Verde, Tapiz: Dubai, relleno: Espuma paraiso y algodón y estructura: Madera tornillo
&lt;p&gt;Característica: 
 &lt;li&gt;Patas contorneadas&lt;/li&gt; 
 &lt;li&gt;Botoneado&lt;/li&gt;&lt;/ul&gt;&lt;p&gt;
Capacidad: 1.4 litros&lt;p&gt;
- Butaca color: Rojo vino, Tapiz: Dubai, relleno: Espuma paraiso, algodón, resortes y estructura: Madera tornillo
&lt;p&gt;Característica: 
 &lt;li&gt;Patas contorneadas&lt;/li&gt; 
&lt;/li&gt;&lt;/ul&gt;&lt;p&gt;
Capacidad: 1.4 litros&lt;p&gt;
- Seccional color: Maiz, Tapiz: Dubai, relleno: Espuma paraiso, algodón, resortes y estructura: Madera tornillo
&lt;p&gt;Característica: 
 &lt;li&gt;Patas contorneadas&lt;/li&gt; 
&lt;/li&gt;&lt;/ul&gt;&lt;p&gt;
Capacidad: 1.4 litros&lt;p&gt;</v>
      </c>
      <c r="AE8" s="168" t="str">
        <f>CONCATENATE("&lt;p&gt;¿Cómo lavar un mueble con tapiz: ",X8,"?","&lt;p&gt;",CHAR(10),IFERROR(VLOOKUP(G8,'Base de datos'!A:B,2,0),"Humedecer un paño de tela y frotar la estructura del producto&lt;p&gt;"))</f>
        <v>&lt;p&gt;¿Cómo lavar un mueble con tapiz: Dubai?&lt;p&gt;
Humedecer un paño de tela y frotar la estructura del producto&lt;p&gt;</v>
      </c>
      <c r="AF8"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8" s="151" t="s">
        <v>1041</v>
      </c>
      <c r="AH8" s="168"/>
      <c r="AJ8" s="142" t="str">
        <f t="shared" si="12"/>
        <v>INSERT INTO combos VALUES(NULL,"Combo2","Juego de sala 3+2+butaca",163,163.1,"sofa 2 cuerpos","Vintage","Verde","Dubai","Espuma paraiso y algodón","Madera tornillo","No",80,145,70,24,12,1,"Patas contorneadas","Botoneado","","1",10,"1");</v>
      </c>
    </row>
    <row r="9" spans="1:36" ht="45" customHeight="1" x14ac:dyDescent="0.2">
      <c r="A9" s="143" t="s">
        <v>1105</v>
      </c>
      <c r="B9" s="170" t="s">
        <v>1042</v>
      </c>
      <c r="C9" s="150">
        <f>VLOOKUP(Tabla5[[#This Row],[skuproveedor-web]],Detalle!A:B,2,0)</f>
        <v>163</v>
      </c>
      <c r="D9" s="146">
        <f>IFERROR(IF(C10=Tabla5[[#This Row],[Codigo]],Tabla5[[#Headers],[Sub_cod (orden)]]+0.1,Tabla5[[#This Row],[Codigo]]+0.1),Tabla5[[#This Row],[Codigo]]+0.1)</f>
        <v>163.1</v>
      </c>
      <c r="E9" s="157" t="s">
        <v>1094</v>
      </c>
      <c r="F9" s="159" t="s">
        <v>421</v>
      </c>
      <c r="G9" s="157" t="s">
        <v>1095</v>
      </c>
      <c r="H9" s="159" t="s">
        <v>422</v>
      </c>
      <c r="I9" s="159" t="s">
        <v>890</v>
      </c>
      <c r="J9" s="159" t="s">
        <v>423</v>
      </c>
      <c r="K9" s="96" t="s">
        <v>45</v>
      </c>
      <c r="L9" s="159">
        <v>35</v>
      </c>
      <c r="M9" s="159">
        <v>70</v>
      </c>
      <c r="N9" s="159">
        <v>45</v>
      </c>
      <c r="O9" s="159">
        <v>10</v>
      </c>
      <c r="P9" s="96">
        <v>12</v>
      </c>
      <c r="Q9" s="96">
        <v>1</v>
      </c>
      <c r="R9" s="165" t="s">
        <v>895</v>
      </c>
      <c r="S9" s="101"/>
      <c r="T9" s="96"/>
      <c r="U9" s="96">
        <v>1</v>
      </c>
      <c r="V9" s="96">
        <v>10</v>
      </c>
      <c r="W9" s="160">
        <v>1</v>
      </c>
      <c r="X9" s="177" t="str">
        <f t="shared" si="6"/>
        <v>Dubai</v>
      </c>
      <c r="Y9" s="168" t="str">
        <f>CONCATENATE("En HOGAR &amp; SPACIOS encontraras lo mejor para tu hogar con este excelente ",Tabla5[[#This Row],[Nombre item]]," con un acabado detallista al estilo ",F9,"&lt;/p&gt;",CHAR(10),CHAR(10),":&lt;p&gt;&lt;strong&gt;&lt;span style=text-decoration: underline;&gt;Detalle:&lt;/span&gt;&lt;/strong&gt;&lt;/p&gt;",CHAR(10),AD9,CHAR(10),CHAR(10),"&lt;p&gt;&lt;span style='text-decoration: underline;'&gt; Medidas aproximadas: &lt;/span&gt;&lt;/p&gt;","&lt;p&gt; ",CHAR(10),AB9,"&lt;p&gt; &lt;/li&gt;",CHAR(10),CHAR(10),Tabla5[[#This Row],[Parte 6]],CHAR(10),CHAR(10),AE9)</f>
        <v>En HOGAR &amp; SPACIOS encontraras lo mejor para tu hogar con este excelente Butaca con un acabado detallista al estilo Vintage&lt;/p&gt;
:&lt;p&gt;&lt;strong&gt;&lt;span style=text-decoration: underline;&gt;Detalle:&lt;/span&gt;&lt;/strong&gt;&lt;/p&gt;
- Butaca color: Rojo vino, Tapiz: Dubai, relleno: Espuma paraiso, algodón, resortes y estructura: Madera tornillo
&lt;p&gt;Característica: 
 &lt;li&gt;Patas contorneadas&lt;/li&gt; 
&lt;/li&gt;&lt;/ul&gt;&lt;p&gt;
Capacidad: 1.4 litros&lt;p&gt;
- Seccional color: Maiz, Tapiz: Dubai, relleno: Espuma paraiso, algodón, resortes y estructura: Madera tornillo
&lt;p&gt;Característica: 
 &lt;li&gt;Patas contorneadas&lt;/li&gt; 
&lt;/li&gt;&lt;/ul&gt;&lt;p&gt;
Capacidad: 1.4 litros&lt;p&gt;
- Banqueta color: Violeta, Tapiz: Dubai, relleno: Espuma paraiso, algodón, resortes y estructura: Madera tornillo
&lt;p&gt;Característica: 
 &lt;li&gt;Patas contorneadas&lt;/li&gt; 
&lt;/li&gt;&lt;/ul&gt;&lt;p&gt;
Capacidad: 1.4 litros&lt;p&gt;
&lt;p&gt;&lt;span style='text-decoration: underline;'&gt; Medidas aproximadas: &lt;/span&gt;&lt;/p&gt;&lt;p&gt; 
Butaca: &lt;p&gt;&lt;li&gt;Altura(cm): 35&lt;/li&gt;&lt;li&gt; Ancho(cm): 70&lt;/li&gt;&lt;li&gt; Profundo(cm): 45&lt;/li&gt;&lt;/ul&gt;
&lt;p&gt;Seccional: &lt;p&gt;&lt;li&gt;Altura(cm): 80&lt;/li&gt;&lt;li&gt; Ancho(cm): 190&lt;/li&gt;&lt;li&gt; Profundo(cm): 160&lt;/li&gt;&lt;/ul&gt;&lt;p&gt;
Banqueta: &lt;p&gt;&lt;li&gt;Altura(cm): 45&lt;/li&gt;&lt;li&gt; Ancho(cm): 100&lt;/li&gt;&lt;li&gt; Profundo(cm): 45&lt;/li&gt;&lt;/ul&gt;&lt;p&gt;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v>
      </c>
      <c r="Z9" s="177">
        <f t="shared" si="7"/>
        <v>3</v>
      </c>
      <c r="AA9" s="168" t="str">
        <f t="shared" si="8"/>
        <v>Butaca: &lt;p&gt;&lt;li&gt;Altura(cm): 35&lt;/li&gt;&lt;li&gt; Ancho(cm): 70&lt;/li&gt;&lt;li&gt; Profundo(cm): 45&lt;/li&gt;&lt;/ul&gt;</v>
      </c>
      <c r="AB9" s="168" t="str">
        <f t="shared" si="9"/>
        <v>Butaca: &lt;p&gt;&lt;li&gt;Altura(cm): 35&lt;/li&gt;&lt;li&gt; Ancho(cm): 70&lt;/li&gt;&lt;li&gt; Profundo(cm): 45&lt;/li&gt;&lt;/ul&gt;
&lt;p&gt;Seccional: &lt;p&gt;&lt;li&gt;Altura(cm): 80&lt;/li&gt;&lt;li&gt; Ancho(cm): 190&lt;/li&gt;&lt;li&gt; Profundo(cm): 160&lt;/li&gt;&lt;/ul&gt;&lt;p&gt;
Banqueta: &lt;p&gt;&lt;li&gt;Altura(cm): 45&lt;/li&gt;&lt;li&gt; Ancho(cm): 100&lt;/li&gt;&lt;li&gt; Profundo(cm): 45&lt;/li&gt;&lt;/ul&gt;</v>
      </c>
      <c r="AC9" s="168" t="str">
        <f>CONCATENATE(E9," color: ",IF(VLOOKUP(C9,Colores!H:I,2,0)&gt;1,"Varios colores",Tabla5[[#This Row],[Caract: Color tapiz]]),IF(H9="","",CONCATENATE(", Tapiz: ",H9)),IF(I9="","",CONCATENATE(",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Butaca color: Rojo vino, Tapiz: Dubai, relleno: Espuma paraiso, algodón, resortes y estructura: Madera tornillo
&lt;p&gt;Característica: 
 &lt;li&gt;Patas contorneadas&lt;/li&gt; 
&lt;/li&gt;&lt;/ul&gt;&lt;p&gt;
Capacidad: 1.4 litros</v>
      </c>
      <c r="AD9" s="168" t="str">
        <f t="shared" si="10"/>
        <v>- Butaca color: Rojo vino, Tapiz: Dubai, relleno: Espuma paraiso, algodón, resortes y estructura: Madera tornillo
&lt;p&gt;Característica: 
 &lt;li&gt;Patas contorneadas&lt;/li&gt; 
&lt;/li&gt;&lt;/ul&gt;&lt;p&gt;
Capacidad: 1.4 litros&lt;p&gt;
- Seccional color: Maiz, Tapiz: Dubai, relleno: Espuma paraiso, algodón, resortes y estructura: Madera tornillo
&lt;p&gt;Característica: 
 &lt;li&gt;Patas contorneadas&lt;/li&gt; 
&lt;/li&gt;&lt;/ul&gt;&lt;p&gt;
Capacidad: 1.4 litros&lt;p&gt;
- Banqueta color: Violeta, Tapiz: Dubai, relleno: Espuma paraiso, algodón, resortes y estructura: Madera tornillo
&lt;p&gt;Característica: 
 &lt;li&gt;Patas contorneadas&lt;/li&gt; 
&lt;/li&gt;&lt;/ul&gt;&lt;p&gt;
Capacidad: 1.4 litros&lt;p&gt;</v>
      </c>
      <c r="AE9" s="168" t="str">
        <f>CONCATENATE("&lt;p&gt;¿Cómo lavar un mueble con tapiz: ",X9,"?","&lt;p&gt;",CHAR(10),IFERROR(VLOOKUP(G9,'Base de datos'!A:B,2,0),"Humedecer un paño de tela y frotar la estructura del producto&lt;p&gt;"))</f>
        <v>&lt;p&gt;¿Cómo lavar un mueble con tapiz: Dubai?&lt;p&gt;
Humedecer un paño de tela y frotar la estructura del producto&lt;p&gt;</v>
      </c>
      <c r="AF9"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9" s="151" t="s">
        <v>1041</v>
      </c>
      <c r="AH9" s="168"/>
      <c r="AJ9" s="142" t="str">
        <f t="shared" si="12"/>
        <v>INSERT INTO combos VALUES(NULL,"Combo2","Juego de sala 3+2+butaca",163,163.1,"Butaca","Vintage","Rojo vino","Dubai","Espuma paraiso, algodón, resortes","Madera tornillo","No",35,70,45,10,12,1,"Patas contorneadas","","","1",10,"1");</v>
      </c>
    </row>
    <row r="10" spans="1:36" ht="45" customHeight="1" x14ac:dyDescent="0.2">
      <c r="A10" s="143" t="s">
        <v>1106</v>
      </c>
      <c r="B10" s="170" t="s">
        <v>1048</v>
      </c>
      <c r="C10" s="150">
        <f>VLOOKUP(Tabla5[[#This Row],[skuproveedor-web]],Detalle!A:B,2,0)</f>
        <v>164</v>
      </c>
      <c r="D10" s="146">
        <f>IFERROR(IF(C11=Tabla5[[#This Row],[Codigo]],Tabla5[[#Headers],[Sub_cod (orden)]]+0.1,Tabla5[[#This Row],[Codigo]]+0.1),Tabla5[[#This Row],[Codigo]]+0.1)</f>
        <v>164.1</v>
      </c>
      <c r="E10" s="157" t="s">
        <v>668</v>
      </c>
      <c r="F10" s="159" t="s">
        <v>421</v>
      </c>
      <c r="G10" s="157" t="s">
        <v>869</v>
      </c>
      <c r="H10" s="159" t="s">
        <v>422</v>
      </c>
      <c r="I10" s="159" t="s">
        <v>890</v>
      </c>
      <c r="J10" s="159" t="s">
        <v>423</v>
      </c>
      <c r="K10" s="96" t="s">
        <v>45</v>
      </c>
      <c r="L10" s="96">
        <v>80</v>
      </c>
      <c r="M10" s="96">
        <v>190</v>
      </c>
      <c r="N10" s="96">
        <v>160</v>
      </c>
      <c r="O10" s="96">
        <v>45</v>
      </c>
      <c r="P10" s="96">
        <v>12</v>
      </c>
      <c r="Q10" s="96">
        <v>1</v>
      </c>
      <c r="R10" s="165" t="s">
        <v>895</v>
      </c>
      <c r="S10" s="101"/>
      <c r="T10" s="96"/>
      <c r="U10" s="96">
        <v>1</v>
      </c>
      <c r="V10" s="96">
        <v>10</v>
      </c>
      <c r="W10" s="160">
        <v>1</v>
      </c>
      <c r="X10" s="177" t="str">
        <f t="shared" si="6"/>
        <v>Dubai</v>
      </c>
      <c r="Y10" s="168" t="str">
        <f>CONCATENATE("En HOGAR &amp; SPACIOS encontraras lo mejor para tu hogar con este excelente ",Tabla5[[#This Row],[Nombre item]]," con un acabado detallista al estilo ",F10,"&lt;/p&gt;",CHAR(10),CHAR(10),":&lt;p&gt;&lt;strong&gt;&lt;span style=text-decoration: underline;&gt;Detalle:&lt;/span&gt;&lt;/strong&gt;&lt;/p&gt;",CHAR(10),AD10,CHAR(10),CHAR(10),"&lt;p&gt;&lt;span style='text-decoration: underline;'&gt; Medidas aproximadas: &lt;/span&gt;&lt;/p&gt;","&lt;p&gt; ",CHAR(10),AB10,"&lt;p&gt; &lt;/li&gt;",CHAR(10),CHAR(10),Tabla5[[#This Row],[Parte 6]],CHAR(10),CHAR(10),AE10)</f>
        <v>En HOGAR &amp; SPACIOS encontraras lo mejor para tu hogar con este excelente Seccional con un acabado detallista al estilo Vintage&lt;/p&gt;
:&lt;p&gt;&lt;strong&gt;&lt;span style=text-decoration: underline;&gt;Detalle:&lt;/span&gt;&lt;/strong&gt;&lt;/p&gt;
&lt;p&gt;- Seccional color: Maiz, Tapiz: Dubai, relleno: Espuma paraiso, algodón, resortes y estructura: Madera tornillo
&lt;p&gt;Característica: 
 &lt;li&gt;Patas contorneadas&lt;/li&gt; 
&lt;/li&gt;&lt;/ul&gt;&lt;p&gt;
Capacidad: 1.4 litros&lt;p&gt;
- Banqueta color: Violeta, Tapiz: Dubai, relleno: Espuma paraiso, algodón, resortes y estructura: Madera tornillo
&lt;p&gt;Característica: 
 &lt;li&gt;Patas contorneadas&lt;/li&gt; 
&lt;/li&gt;&lt;/ul&gt;&lt;p&gt;
Capacidad: 1.4 litros&lt;p&gt;
&lt;p&gt;&lt;span style='text-decoration: underline;'&gt; Medidas aproximadas: &lt;/span&gt;&lt;/p&gt;&lt;p&gt; 
Seccional: &lt;p&gt;&lt;li&gt;Altura(cm): 80&lt;/li&gt;&lt;li&gt; Ancho(cm): 190&lt;/li&gt;&lt;li&gt; Profundo(cm): 160&lt;/li&gt;&lt;/ul&gt;
&lt;p&gt;Banqueta: &lt;p&gt;&lt;li&gt;Altura(cm): 45&lt;/li&gt;&lt;li&gt; Ancho(cm): 100&lt;/li&gt;&lt;li&gt; Profundo(cm): 45&lt;/li&gt;&lt;/ul&gt;&lt;p&gt;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v>
      </c>
      <c r="Z10" s="177">
        <f t="shared" si="7"/>
        <v>2</v>
      </c>
      <c r="AA10" s="168" t="str">
        <f t="shared" si="8"/>
        <v>Seccional: &lt;p&gt;&lt;li&gt;Altura(cm): 80&lt;/li&gt;&lt;li&gt; Ancho(cm): 190&lt;/li&gt;&lt;li&gt; Profundo(cm): 160&lt;/li&gt;&lt;/ul&gt;</v>
      </c>
      <c r="AB10" s="168" t="str">
        <f t="shared" si="9"/>
        <v>Seccional: &lt;p&gt;&lt;li&gt;Altura(cm): 80&lt;/li&gt;&lt;li&gt; Ancho(cm): 190&lt;/li&gt;&lt;li&gt; Profundo(cm): 160&lt;/li&gt;&lt;/ul&gt;
&lt;p&gt;Banqueta: &lt;p&gt;&lt;li&gt;Altura(cm): 45&lt;/li&gt;&lt;li&gt; Ancho(cm): 100&lt;/li&gt;&lt;li&gt; Profundo(cm): 45&lt;/li&gt;&lt;/ul&gt;</v>
      </c>
      <c r="AC10" s="168" t="str">
        <f>CONCATENATE(E10," color: ",IF(VLOOKUP(C10,Colores!H:I,2,0)&gt;1,"Varios colores",Tabla5[[#This Row],[Caract: Color tapiz]]),IF(H10="","",CONCATENATE(", Tapiz: ",H10)),IF(I10="","",CONCATENATE(",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Seccional color: Maiz, Tapiz: Dubai, relleno: Espuma paraiso, algodón, resortes y estructura: Madera tornillo
&lt;p&gt;Característica: 
 &lt;li&gt;Patas contorneadas&lt;/li&gt; 
&lt;/li&gt;&lt;/ul&gt;&lt;p&gt;
Capacidad: 1.4 litros</v>
      </c>
      <c r="AD10" s="168" t="str">
        <f t="shared" si="10"/>
        <v>&lt;p&gt;- Seccional color: Maiz, Tapiz: Dubai, relleno: Espuma paraiso, algodón, resortes y estructura: Madera tornillo
&lt;p&gt;Característica: 
 &lt;li&gt;Patas contorneadas&lt;/li&gt; 
&lt;/li&gt;&lt;/ul&gt;&lt;p&gt;
Capacidad: 1.4 litros&lt;p&gt;
- Banqueta color: Violeta, Tapiz: Dubai, relleno: Espuma paraiso, algodón, resortes y estructura: Madera tornillo
&lt;p&gt;Característica: 
 &lt;li&gt;Patas contorneadas&lt;/li&gt; 
&lt;/li&gt;&lt;/ul&gt;&lt;p&gt;
Capacidad: 1.4 litros&lt;p&gt;</v>
      </c>
      <c r="AE10" s="168" t="str">
        <f>CONCATENATE("&lt;p&gt;¿Cómo lavar un mueble con tapiz: ",X10,"?","&lt;p&gt;",CHAR(10),IFERROR(VLOOKUP(G10,'Base de datos'!A:B,2,0),"Humedecer un paño de tela y frotar la estructura del producto&lt;p&gt;"))</f>
        <v>&lt;p&gt;¿Cómo lavar un mueble con tapiz: Dubai?&lt;p&gt;
Humedecer un paño de tela y frotar la estructura del producto&lt;p&gt;</v>
      </c>
      <c r="AF10"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0" s="151" t="s">
        <v>1041</v>
      </c>
      <c r="AH10" s="168"/>
      <c r="AJ10" s="142" t="str">
        <f t="shared" si="12"/>
        <v>INSERT INTO combos VALUES(NULL,"Combo3","Seccional + Banqueta",164,164.1,"Seccional","Vintage","Maiz","Dubai","Espuma paraiso, algodón, resortes","Madera tornillo","No",80,190,160,45,12,1,"Patas contorneadas","","","1",10,"1");</v>
      </c>
    </row>
    <row r="11" spans="1:36" ht="45" customHeight="1" x14ac:dyDescent="0.2">
      <c r="A11" s="143" t="s">
        <v>1106</v>
      </c>
      <c r="B11" s="170" t="s">
        <v>1048</v>
      </c>
      <c r="C11" s="150">
        <f>VLOOKUP(Tabla5[[#This Row],[skuproveedor-web]],Detalle!A:B,2,0)</f>
        <v>164</v>
      </c>
      <c r="D11" s="146">
        <f>IFERROR(IF(C12=Tabla5[[#This Row],[Codigo]],Tabla5[[#Headers],[Sub_cod (orden)]]+0.1,Tabla5[[#This Row],[Codigo]]+0.1),Tabla5[[#This Row],[Codigo]]+0.1)</f>
        <v>164.1</v>
      </c>
      <c r="E11" s="157" t="s">
        <v>386</v>
      </c>
      <c r="F11" s="159" t="s">
        <v>421</v>
      </c>
      <c r="G11" s="157" t="s">
        <v>251</v>
      </c>
      <c r="H11" s="159" t="s">
        <v>422</v>
      </c>
      <c r="I11" s="159" t="s">
        <v>890</v>
      </c>
      <c r="J11" s="159" t="s">
        <v>423</v>
      </c>
      <c r="K11" s="96" t="s">
        <v>45</v>
      </c>
      <c r="L11" s="159">
        <v>45</v>
      </c>
      <c r="M11" s="159">
        <v>100</v>
      </c>
      <c r="N11" s="159">
        <v>45</v>
      </c>
      <c r="O11" s="159">
        <v>15</v>
      </c>
      <c r="P11" s="96">
        <v>12</v>
      </c>
      <c r="Q11" s="96">
        <v>1</v>
      </c>
      <c r="R11" s="165" t="s">
        <v>895</v>
      </c>
      <c r="S11" s="101"/>
      <c r="T11" s="96"/>
      <c r="U11" s="96">
        <v>1</v>
      </c>
      <c r="V11" s="96">
        <v>10</v>
      </c>
      <c r="W11" s="160">
        <v>1</v>
      </c>
      <c r="X11" s="177" t="str">
        <f t="shared" si="6"/>
        <v>Dubai</v>
      </c>
      <c r="Y11" s="168" t="str">
        <f>CONCATENATE("En HOGAR &amp; SPACIOS encontraras lo mejor para tu hogar con este excelente ",Tabla5[[#This Row],[Nombre item]]," con un acabado detallista al estilo ",F11,"&lt;/p&gt;",CHAR(10),CHAR(10),":&lt;p&gt;&lt;strong&gt;&lt;span style=text-decoration: underline;&gt;Detalle:&lt;/span&gt;&lt;/strong&gt;&lt;/p&gt;",CHAR(10),AD11,CHAR(10),CHAR(10),"&lt;p&gt;&lt;span style='text-decoration: underline;'&gt; Medidas aproximadas: &lt;/span&gt;&lt;/p&gt;","&lt;p&gt; ",CHAR(10),AB11,"&lt;p&gt; &lt;/li&gt;",CHAR(10),CHAR(10),Tabla5[[#This Row],[Parte 6]],CHAR(10),CHAR(10),AE11)</f>
        <v>En HOGAR &amp; SPACIOS encontraras lo mejor para tu hogar con este excelente Banqueta con un acabado detallista al estilo Vintage&lt;/p&gt;
:&lt;p&gt;&lt;strong&gt;&lt;span style=text-decoration: underline;&gt;Detalle:&lt;/span&gt;&lt;/strong&gt;&lt;/p&gt;
&lt;p&gt;- Banqueta color: Violeta, Tapiz: Dubai, relleno: Espuma paraiso, algodón, resortes y estructura: Madera tornillo
&lt;p&gt;Característica: 
 &lt;li&gt;Patas contorneadas&lt;/li&gt; 
&lt;/li&gt;&lt;/ul&gt;&lt;p&gt;
Capacidad: 1.4 litros&lt;p&gt;
- Sofa 2 cuerpos color: Rojo vino, Tapiz: Dubai, relleno: Espuma paraiso y algodón y estructura: Madera tornillo
&lt;p&gt;Característica: 
 &lt;li&gt;Patas contorneadas&lt;/li&gt; 
&lt;/li&gt;&lt;/ul&gt;&lt;p&gt;
Capacidad: 1.4 litros&lt;p&gt;
&lt;p&gt;&lt;span style='text-decoration: underline;'&gt; Medidas aproximadas: &lt;/span&gt;&lt;/p&gt;&lt;p&gt; 
Banqueta: &lt;p&gt;&lt;li&gt;Altura(cm): 45&lt;/li&gt;&lt;li&gt; Ancho(cm): 100&lt;/li&gt;&lt;li&gt; Profundo(cm): 45&lt;/li&gt;&lt;/ul&gt;
&lt;p&gt;Sofa 2 cuerpos: &lt;p&gt;&lt;li&gt;Altura(cm): 80&lt;/li&gt;&lt;li&gt; Ancho(cm): 145&lt;/li&gt;&lt;li&gt; Profundo(cm): 75&lt;/li&gt;&lt;/ul&gt;&lt;p&gt;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v>
      </c>
      <c r="Z11" s="177">
        <f t="shared" si="7"/>
        <v>2</v>
      </c>
      <c r="AA11" s="168" t="str">
        <f t="shared" si="8"/>
        <v>Banqueta: &lt;p&gt;&lt;li&gt;Altura(cm): 45&lt;/li&gt;&lt;li&gt; Ancho(cm): 100&lt;/li&gt;&lt;li&gt; Profundo(cm): 45&lt;/li&gt;&lt;/ul&gt;</v>
      </c>
      <c r="AB11" s="168" t="str">
        <f t="shared" si="9"/>
        <v>Banqueta: &lt;p&gt;&lt;li&gt;Altura(cm): 45&lt;/li&gt;&lt;li&gt; Ancho(cm): 100&lt;/li&gt;&lt;li&gt; Profundo(cm): 45&lt;/li&gt;&lt;/ul&gt;
&lt;p&gt;Sofa 2 cuerpos: &lt;p&gt;&lt;li&gt;Altura(cm): 80&lt;/li&gt;&lt;li&gt; Ancho(cm): 145&lt;/li&gt;&lt;li&gt; Profundo(cm): 75&lt;/li&gt;&lt;/ul&gt;</v>
      </c>
      <c r="AC11" s="168" t="str">
        <f>CONCATENATE(E11," color: ",IF(VLOOKUP(C11,Colores!H:I,2,0)&gt;1,"Varios colores",Tabla5[[#This Row],[Caract: Color tapiz]]),IF(H11="","",CONCATENATE(", Tapiz: ",H11)),IF(I11="","",CONCATENATE(",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Banqueta color: Violeta, Tapiz: Dubai, relleno: Espuma paraiso, algodón, resortes y estructura: Madera tornillo
&lt;p&gt;Característica: 
 &lt;li&gt;Patas contorneadas&lt;/li&gt; 
&lt;/li&gt;&lt;/ul&gt;&lt;p&gt;
Capacidad: 1.4 litros</v>
      </c>
      <c r="AD11" s="168" t="str">
        <f t="shared" si="10"/>
        <v>&lt;p&gt;- Banqueta color: Violeta, Tapiz: Dubai, relleno: Espuma paraiso, algodón, resortes y estructura: Madera tornillo
&lt;p&gt;Característica: 
 &lt;li&gt;Patas contorneadas&lt;/li&gt; 
&lt;/li&gt;&lt;/ul&gt;&lt;p&gt;
Capacidad: 1.4 litros&lt;p&gt;
- Sofa 2 cuerpos color: Rojo vino, Tapiz: Dubai, relleno: Espuma paraiso y algodón y estructura: Madera tornillo
&lt;p&gt;Característica: 
 &lt;li&gt;Patas contorneadas&lt;/li&gt; 
&lt;/li&gt;&lt;/ul&gt;&lt;p&gt;
Capacidad: 1.4 litros&lt;p&gt;</v>
      </c>
      <c r="AE11" s="168" t="str">
        <f>CONCATENATE("&lt;p&gt;¿Cómo lavar un mueble con tapiz: ",X11,"?","&lt;p&gt;",CHAR(10),IFERROR(VLOOKUP(G11,'Base de datos'!A:B,2,0),"Humedecer un paño de tela y frotar la estructura del producto&lt;p&gt;"))</f>
        <v>&lt;p&gt;¿Cómo lavar un mueble con tapiz: Dubai?&lt;p&gt;
Humedecer un paño de tela y frotar la estructura del producto&lt;p&gt;</v>
      </c>
      <c r="AF11"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1" s="151" t="s">
        <v>1041</v>
      </c>
      <c r="AH11" s="168"/>
      <c r="AJ11" s="142" t="str">
        <f t="shared" si="12"/>
        <v>INSERT INTO combos VALUES(NULL,"Combo3","Seccional + Banqueta",164,164.1,"Banqueta","Vintage","Violeta","Dubai","Espuma paraiso, algodón, resortes","Madera tornillo","No",45,100,45,15,12,1,"Patas contorneadas","","","1",10,"1");</v>
      </c>
    </row>
    <row r="12" spans="1:36" ht="45" customHeight="1" x14ac:dyDescent="0.2">
      <c r="A12" s="143" t="s">
        <v>1107</v>
      </c>
      <c r="B12" s="170" t="s">
        <v>1045</v>
      </c>
      <c r="C12" s="150">
        <f>VLOOKUP(Tabla5[[#This Row],[skuproveedor-web]],Detalle!A:B,2,0)</f>
        <v>165</v>
      </c>
      <c r="D12" s="146">
        <f>IFERROR(IF(C13=Tabla5[[#This Row],[Codigo]],Tabla5[[#Headers],[Sub_cod (orden)]]+0.1,Tabla5[[#This Row],[Codigo]]+0.1),Tabla5[[#This Row],[Codigo]]+0.1)</f>
        <v>165.1</v>
      </c>
      <c r="E12" s="157" t="s">
        <v>436</v>
      </c>
      <c r="F12" s="159" t="s">
        <v>421</v>
      </c>
      <c r="G12" s="157" t="s">
        <v>1095</v>
      </c>
      <c r="H12" s="159" t="s">
        <v>422</v>
      </c>
      <c r="I12" s="159" t="s">
        <v>419</v>
      </c>
      <c r="J12" s="159" t="s">
        <v>423</v>
      </c>
      <c r="K12" s="96" t="s">
        <v>45</v>
      </c>
      <c r="L12" s="96">
        <v>80</v>
      </c>
      <c r="M12" s="96">
        <v>145</v>
      </c>
      <c r="N12" s="96">
        <v>75</v>
      </c>
      <c r="O12" s="96">
        <v>24</v>
      </c>
      <c r="P12" s="96">
        <v>12</v>
      </c>
      <c r="Q12" s="96">
        <v>1</v>
      </c>
      <c r="R12" s="165" t="s">
        <v>895</v>
      </c>
      <c r="S12" s="101"/>
      <c r="T12" s="96"/>
      <c r="U12" s="96">
        <v>1</v>
      </c>
      <c r="V12" s="96">
        <v>10</v>
      </c>
      <c r="W12" s="160">
        <v>1</v>
      </c>
      <c r="X12" s="177" t="str">
        <f t="shared" si="6"/>
        <v>Dubai</v>
      </c>
      <c r="Y12" s="168" t="str">
        <f>CONCATENATE("En HOGAR &amp; SPACIOS encontraras lo mejor para tu hogar con este excelente ",Tabla5[[#This Row],[Nombre item]]," con un acabado detallista al estilo ",F12,"&lt;/p&gt;",CHAR(10),CHAR(10),":&lt;p&gt;&lt;strong&gt;&lt;span style=text-decoration: underline;&gt;Detalle:&lt;/span&gt;&lt;/strong&gt;&lt;/p&gt;",CHAR(10),AD12,CHAR(10),CHAR(10),"&lt;p&gt;&lt;span style='text-decoration: underline;'&gt; Medidas aproximadas: &lt;/span&gt;&lt;/p&gt;","&lt;p&gt; ",CHAR(10),AB12,"&lt;p&gt; &lt;/li&gt;",CHAR(10),CHAR(10),Tabla5[[#This Row],[Parte 6]],CHAR(10),CHAR(10),AE12)</f>
        <v>En HOGAR &amp; SPACIOS encontraras lo mejor para tu hogar con este excelente Sofa 2 cuerpos con un acabado detallista al estilo Vintage&lt;/p&gt;
:&lt;p&gt;&lt;strong&gt;&lt;span style=text-decoration: underline;&gt;Detalle:&lt;/span&gt;&lt;/strong&gt;&lt;/p&gt;
- Sofa 2 cuerpos color: Rojo vino, Tapiz: Dubai, relleno: Espuma paraiso y algodón y estructura: Madera tornillo
&lt;p&gt;Característica: 
 &lt;li&gt;Patas contorneadas&lt;/li&gt; 
&lt;/li&gt;&lt;/ul&gt;&lt;p&gt;
Capacidad: 1.4 litros&lt;p&gt;
- Sillón color: Gris claro, Tapiz: Dubai, relleno: Espuma paraiso, algodón, resortes y estructura: Madera tornillo
&lt;p&gt;Característica: 
 &lt;li&gt;Patas contorneadas&lt;/li&gt; 
&lt;/li&gt;&lt;/ul&gt;&lt;p&gt;
Capacidad: 1.4 litros&lt;p&gt;
- Banqueta color: Gris claro, Tapiz: Dubai, relleno: Espuma paraiso, algodón, resortes y estructura: Madera tornillo
&lt;p&gt;Característica: 
 &lt;li&gt;Patas contorneadas&lt;/li&gt; 
&lt;/li&gt;&lt;/ul&gt;&lt;p&gt;
Capacidad: 1.4 litros&lt;p&gt;
&lt;p&gt;&lt;span style='text-decoration: underline;'&gt; Medidas aproximadas: &lt;/span&gt;&lt;/p&gt;&lt;p&gt; 
Sofa 2 cuerpos: &lt;p&gt;&lt;li&gt;Altura(cm): 80&lt;/li&gt;&lt;li&gt; Ancho(cm): 145&lt;/li&gt;&lt;li&gt; Profundo(cm): 75&lt;/li&gt;&lt;/ul&gt;
&lt;p&gt;Sillón: &lt;p&gt;&lt;li&gt;Altura(cm): 80&lt;/li&gt;&lt;li&gt; Ancho(cm): 75&lt;/li&gt;&lt;li&gt; Profundo(cm): 75&lt;/li&gt;&lt;/ul&gt;&lt;p&gt;
Banqueta: &lt;p&gt;&lt;li&gt;Altura(cm): 35&lt;/li&gt;&lt;li&gt; Ancho(cm): 70&lt;/li&gt;&lt;li&gt; Profundo(cm): 45&lt;/li&gt;&lt;/ul&gt;&lt;p&gt;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v>
      </c>
      <c r="Z12" s="177">
        <f t="shared" si="7"/>
        <v>3</v>
      </c>
      <c r="AA12" s="168" t="str">
        <f t="shared" si="8"/>
        <v>Sofa 2 cuerpos: &lt;p&gt;&lt;li&gt;Altura(cm): 80&lt;/li&gt;&lt;li&gt; Ancho(cm): 145&lt;/li&gt;&lt;li&gt; Profundo(cm): 75&lt;/li&gt;&lt;/ul&gt;</v>
      </c>
      <c r="AB12" s="168" t="str">
        <f t="shared" si="9"/>
        <v>Sofa 2 cuerpos: &lt;p&gt;&lt;li&gt;Altura(cm): 80&lt;/li&gt;&lt;li&gt; Ancho(cm): 145&lt;/li&gt;&lt;li&gt; Profundo(cm): 75&lt;/li&gt;&lt;/ul&gt;
&lt;p&gt;Sillón: &lt;p&gt;&lt;li&gt;Altura(cm): 80&lt;/li&gt;&lt;li&gt; Ancho(cm): 75&lt;/li&gt;&lt;li&gt; Profundo(cm): 75&lt;/li&gt;&lt;/ul&gt;&lt;p&gt;
Banqueta: &lt;p&gt;&lt;li&gt;Altura(cm): 35&lt;/li&gt;&lt;li&gt; Ancho(cm): 70&lt;/li&gt;&lt;li&gt; Profundo(cm): 45&lt;/li&gt;&lt;/ul&gt;</v>
      </c>
      <c r="AC12" s="168" t="str">
        <f>CONCATENATE(E12," color: ",IF(VLOOKUP(C12,Colores!H:I,2,0)&gt;1,"Varios colores",Tabla5[[#This Row],[Caract: Color tapiz]]),IF(H12="","",CONCATENATE(", Tapiz: ",H12)),IF(I12="","",CONCATENATE(",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Sofa 2 cuerpos color: Rojo vino, Tapiz: Dubai, relleno: Espuma paraiso y algodón y estructura: Madera tornillo
&lt;p&gt;Característica: 
 &lt;li&gt;Patas contorneadas&lt;/li&gt; 
&lt;/li&gt;&lt;/ul&gt;&lt;p&gt;
Capacidad: 1.4 litros</v>
      </c>
      <c r="AD12" s="168" t="str">
        <f t="shared" si="10"/>
        <v>- Sofa 2 cuerpos color: Rojo vino, Tapiz: Dubai, relleno: Espuma paraiso y algodón y estructura: Madera tornillo
&lt;p&gt;Característica: 
 &lt;li&gt;Patas contorneadas&lt;/li&gt; 
&lt;/li&gt;&lt;/ul&gt;&lt;p&gt;
Capacidad: 1.4 litros&lt;p&gt;
- Sillón color: Gris claro, Tapiz: Dubai, relleno: Espuma paraiso, algodón, resortes y estructura: Madera tornillo
&lt;p&gt;Característica: 
 &lt;li&gt;Patas contorneadas&lt;/li&gt; 
&lt;/li&gt;&lt;/ul&gt;&lt;p&gt;
Capacidad: 1.4 litros&lt;p&gt;
- Banqueta color: Gris claro, Tapiz: Dubai, relleno: Espuma paraiso, algodón, resortes y estructura: Madera tornillo
&lt;p&gt;Característica: 
 &lt;li&gt;Patas contorneadas&lt;/li&gt; 
&lt;/li&gt;&lt;/ul&gt;&lt;p&gt;
Capacidad: 1.4 litros&lt;p&gt;</v>
      </c>
      <c r="AE12" s="168" t="str">
        <f>CONCATENATE("&lt;p&gt;¿Cómo lavar un mueble con tapiz: ",X12,"?","&lt;p&gt;",CHAR(10),IFERROR(VLOOKUP(G12,'Base de datos'!A:B,2,0),"Humedecer un paño de tela y frotar la estructura del producto&lt;p&gt;"))</f>
        <v>&lt;p&gt;¿Cómo lavar un mueble con tapiz: Dubai?&lt;p&gt;
Humedecer un paño de tela y frotar la estructura del producto&lt;p&gt;</v>
      </c>
      <c r="AF12"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2" s="151" t="s">
        <v>1041</v>
      </c>
      <c r="AH12" s="168"/>
      <c r="AJ12" s="142" t="str">
        <f t="shared" si="12"/>
        <v>INSERT INTO combos VALUES(NULL,"Combo4","Juego de sala 2 + Sillón + Banqueta",165,165.1,"Sofa 2 cuerpos","Vintage","Rojo vino","Dubai","Espuma paraiso y algodón","Madera tornillo","No",80,145,75,24,12,1,"Patas contorneadas","","","1",10,"1");</v>
      </c>
    </row>
    <row r="13" spans="1:36" ht="45" customHeight="1" x14ac:dyDescent="0.2">
      <c r="A13" s="143" t="s">
        <v>1107</v>
      </c>
      <c r="B13" s="170" t="s">
        <v>1045</v>
      </c>
      <c r="C13" s="150">
        <f>VLOOKUP(Tabla5[[#This Row],[skuproveedor-web]],Detalle!A:B,2,0)</f>
        <v>165</v>
      </c>
      <c r="D13" s="146">
        <f>IFERROR(IF(C14=Tabla5[[#This Row],[Codigo]],Tabla5[[#Headers],[Sub_cod (orden)]]+0.1,Tabla5[[#This Row],[Codigo]]+0.1),Tabla5[[#This Row],[Codigo]]+0.1)</f>
        <v>165.1</v>
      </c>
      <c r="E13" s="157" t="s">
        <v>462</v>
      </c>
      <c r="F13" s="159" t="s">
        <v>421</v>
      </c>
      <c r="G13" s="157" t="s">
        <v>280</v>
      </c>
      <c r="H13" s="159" t="s">
        <v>422</v>
      </c>
      <c r="I13" s="159" t="s">
        <v>890</v>
      </c>
      <c r="J13" s="159" t="s">
        <v>423</v>
      </c>
      <c r="K13" s="96" t="s">
        <v>45</v>
      </c>
      <c r="L13" s="96">
        <v>80</v>
      </c>
      <c r="M13" s="96">
        <v>75</v>
      </c>
      <c r="N13" s="96">
        <v>75</v>
      </c>
      <c r="O13" s="96">
        <v>15</v>
      </c>
      <c r="P13" s="96">
        <v>12</v>
      </c>
      <c r="Q13" s="96">
        <v>1</v>
      </c>
      <c r="R13" s="165" t="s">
        <v>895</v>
      </c>
      <c r="S13" s="101"/>
      <c r="T13" s="96"/>
      <c r="U13" s="96">
        <v>1</v>
      </c>
      <c r="V13" s="96">
        <v>10</v>
      </c>
      <c r="W13" s="160">
        <v>1</v>
      </c>
      <c r="X13" s="177" t="str">
        <f t="shared" si="6"/>
        <v>Dubai</v>
      </c>
      <c r="Y13" s="168" t="str">
        <f>CONCATENATE("En HOGAR &amp; SPACIOS encontraras lo mejor para tu hogar con este excelente ",Tabla5[[#This Row],[Nombre item]]," con un acabado detallista al estilo ",F13,"&lt;/p&gt;",CHAR(10),CHAR(10),":&lt;p&gt;&lt;strong&gt;&lt;span style=text-decoration: underline;&gt;Detalle:&lt;/span&gt;&lt;/strong&gt;&lt;/p&gt;",CHAR(10),AD13,CHAR(10),CHAR(10),"&lt;p&gt;&lt;span style='text-decoration: underline;'&gt; Medidas aproximadas: &lt;/span&gt;&lt;/p&gt;","&lt;p&gt; ",CHAR(10),AB13,"&lt;p&gt; &lt;/li&gt;",CHAR(10),CHAR(10),Tabla5[[#This Row],[Parte 6]],CHAR(10),CHAR(10),AE13)</f>
        <v>En HOGAR &amp; SPACIOS encontraras lo mejor para tu hogar con este excelente Sillón con un acabado detallista al estilo Vintage&lt;/p&gt;
:&lt;p&gt;&lt;strong&gt;&lt;span style=text-decoration: underline;&gt;Detalle:&lt;/span&gt;&lt;/strong&gt;&lt;/p&gt;
- Sillón color: Gris claro, Tapiz: Dubai, relleno: Espuma paraiso, algodón, resortes y estructura: Madera tornillo
&lt;p&gt;Característica: 
 &lt;li&gt;Patas contorneadas&lt;/li&gt; 
&lt;/li&gt;&lt;/ul&gt;&lt;p&gt;
Capacidad: 1.4 litros&lt;p&gt;
- Banqueta color: Gris claro, Tapiz: Dubai, relleno: Espuma paraiso, algodón, resortes y estructura: Madera tornillo
&lt;p&gt;Característica: 
 &lt;li&gt;Patas contorneadas&lt;/li&gt; 
&lt;/li&gt;&lt;/ul&gt;&lt;p&gt;
Capacidad: 1.4 litros&lt;p&gt;
- Sillón color: Rojo, Tapiz: Dubai, relleno: Espuma paraiso, algodón, resortes y estructura: Madera tornillo
&lt;p&gt;Característica: 
 &lt;li&gt;Patas contorneadas&lt;/li&gt; 
&lt;/li&gt;&lt;/ul&gt;&lt;p&gt;
Capacidad: 1.4 litros&lt;p&gt;
&lt;p&gt;&lt;span style='text-decoration: underline;'&gt; Medidas aproximadas: &lt;/span&gt;&lt;/p&gt;&lt;p&gt; 
Sillón: &lt;p&gt;&lt;li&gt;Altura(cm): 80&lt;/li&gt;&lt;li&gt; Ancho(cm): 75&lt;/li&gt;&lt;li&gt; Profundo(cm): 75&lt;/li&gt;&lt;/ul&gt;
&lt;p&gt;Banqueta: &lt;p&gt;&lt;li&gt;Altura(cm): 35&lt;/li&gt;&lt;li&gt; Ancho(cm): 70&lt;/li&gt;&lt;li&gt; Profundo(cm): 45&lt;/li&gt;&lt;/ul&gt;&lt;p&gt;
Sillón: &lt;p&gt;&lt;li&gt;Altura(cm): 80&lt;/li&gt;&lt;li&gt; Ancho(cm): 55&lt;/li&gt;&lt;li&gt; Profundo(cm): 75&lt;/li&gt;&lt;/ul&gt;&lt;p&gt;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v>
      </c>
      <c r="Z13" s="177">
        <f t="shared" si="7"/>
        <v>3</v>
      </c>
      <c r="AA13" s="168" t="str">
        <f t="shared" si="8"/>
        <v>Sillón: &lt;p&gt;&lt;li&gt;Altura(cm): 80&lt;/li&gt;&lt;li&gt; Ancho(cm): 75&lt;/li&gt;&lt;li&gt; Profundo(cm): 75&lt;/li&gt;&lt;/ul&gt;</v>
      </c>
      <c r="AB13" s="168" t="str">
        <f t="shared" si="9"/>
        <v>Sillón: &lt;p&gt;&lt;li&gt;Altura(cm): 80&lt;/li&gt;&lt;li&gt; Ancho(cm): 75&lt;/li&gt;&lt;li&gt; Profundo(cm): 75&lt;/li&gt;&lt;/ul&gt;
&lt;p&gt;Banqueta: &lt;p&gt;&lt;li&gt;Altura(cm): 35&lt;/li&gt;&lt;li&gt; Ancho(cm): 70&lt;/li&gt;&lt;li&gt; Profundo(cm): 45&lt;/li&gt;&lt;/ul&gt;&lt;p&gt;
Sillón: &lt;p&gt;&lt;li&gt;Altura(cm): 80&lt;/li&gt;&lt;li&gt; Ancho(cm): 55&lt;/li&gt;&lt;li&gt; Profundo(cm): 75&lt;/li&gt;&lt;/ul&gt;</v>
      </c>
      <c r="AC13" s="168" t="str">
        <f>CONCATENATE(E13," color: ",IF(VLOOKUP(C13,Colores!H:I,2,0)&gt;1,"Varios colores",Tabla5[[#This Row],[Caract: Color tapiz]]),IF(H13="","",CONCATENATE(", Tapiz: ",H13)),IF(I13="","",CONCATENATE(",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Sillón color: Gris claro, Tapiz: Dubai, relleno: Espuma paraiso, algodón, resortes y estructura: Madera tornillo
&lt;p&gt;Característica: 
 &lt;li&gt;Patas contorneadas&lt;/li&gt; 
&lt;/li&gt;&lt;/ul&gt;&lt;p&gt;
Capacidad: 1.4 litros</v>
      </c>
      <c r="AD13" s="168" t="str">
        <f t="shared" si="10"/>
        <v>- Sillón color: Gris claro, Tapiz: Dubai, relleno: Espuma paraiso, algodón, resortes y estructura: Madera tornillo
&lt;p&gt;Característica: 
 &lt;li&gt;Patas contorneadas&lt;/li&gt; 
&lt;/li&gt;&lt;/ul&gt;&lt;p&gt;
Capacidad: 1.4 litros&lt;p&gt;
- Banqueta color: Gris claro, Tapiz: Dubai, relleno: Espuma paraiso, algodón, resortes y estructura: Madera tornillo
&lt;p&gt;Característica: 
 &lt;li&gt;Patas contorneadas&lt;/li&gt; 
&lt;/li&gt;&lt;/ul&gt;&lt;p&gt;
Capacidad: 1.4 litros&lt;p&gt;
- Sillón color: Rojo, Tapiz: Dubai, relleno: Espuma paraiso, algodón, resortes y estructura: Madera tornillo
&lt;p&gt;Característica: 
 &lt;li&gt;Patas contorneadas&lt;/li&gt; 
&lt;/li&gt;&lt;/ul&gt;&lt;p&gt;
Capacidad: 1.4 litros&lt;p&gt;</v>
      </c>
      <c r="AE13" s="168" t="str">
        <f>CONCATENATE("&lt;p&gt;¿Cómo lavar un mueble con tapiz: ",X13,"?","&lt;p&gt;",CHAR(10),IFERROR(VLOOKUP(G13,'Base de datos'!A:B,2,0),"Humedecer un paño de tela y frotar la estructura del producto&lt;p&gt;"))</f>
        <v>&lt;p&gt;¿Cómo lavar un mueble con tapiz: Dubai?&lt;p&gt;
Humedecer un paño de tela y frotar la estructura del producto&lt;p&gt;</v>
      </c>
      <c r="AF13"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3" s="151" t="s">
        <v>1041</v>
      </c>
      <c r="AH13" s="168"/>
      <c r="AJ13" s="142" t="str">
        <f t="shared" si="12"/>
        <v>INSERT INTO combos VALUES(NULL,"Combo4","Juego de sala 2 + Sillón + Banqueta",165,165.1,"Sillón","Vintage","Gris claro","Dubai","Espuma paraiso, algodón, resortes","Madera tornillo","No",80,75,75,15,12,1,"Patas contorneadas","","","1",10,"1");</v>
      </c>
    </row>
    <row r="14" spans="1:36" s="92" customFormat="1" ht="55.5" customHeight="1" x14ac:dyDescent="0.2">
      <c r="A14" s="143" t="s">
        <v>1107</v>
      </c>
      <c r="B14" s="170" t="s">
        <v>1045</v>
      </c>
      <c r="C14" s="150">
        <f>VLOOKUP(Tabla5[[#This Row],[skuproveedor-web]],Detalle!A:B,2,0)</f>
        <v>165</v>
      </c>
      <c r="D14" s="146">
        <f>IFERROR(IF(C15=Tabla5[[#This Row],[Codigo]],Tabla5[[#Headers],[Sub_cod (orden)]]+0.1,Tabla5[[#This Row],[Codigo]]+0.1),Tabla5[[#This Row],[Codigo]]+0.1)</f>
        <v>165.1</v>
      </c>
      <c r="E14" s="157" t="s">
        <v>386</v>
      </c>
      <c r="F14" s="159" t="s">
        <v>421</v>
      </c>
      <c r="G14" s="157" t="s">
        <v>280</v>
      </c>
      <c r="H14" s="159" t="s">
        <v>422</v>
      </c>
      <c r="I14" s="159" t="s">
        <v>890</v>
      </c>
      <c r="J14" s="159" t="s">
        <v>423</v>
      </c>
      <c r="K14" s="96" t="s">
        <v>45</v>
      </c>
      <c r="L14" s="159">
        <v>35</v>
      </c>
      <c r="M14" s="159">
        <v>70</v>
      </c>
      <c r="N14" s="159">
        <v>45</v>
      </c>
      <c r="O14" s="159">
        <v>10</v>
      </c>
      <c r="P14" s="96">
        <v>12</v>
      </c>
      <c r="Q14" s="96">
        <v>1</v>
      </c>
      <c r="R14" s="165" t="s">
        <v>895</v>
      </c>
      <c r="S14" s="101"/>
      <c r="T14" s="96"/>
      <c r="U14" s="96">
        <v>1</v>
      </c>
      <c r="V14" s="96">
        <v>10</v>
      </c>
      <c r="W14" s="160">
        <v>1</v>
      </c>
      <c r="X14" s="177" t="str">
        <f t="shared" si="6"/>
        <v>Dubai</v>
      </c>
      <c r="Y14" s="168" t="str">
        <f>CONCATENATE("En HOGAR &amp; SPACIOS encontraras lo mejor para tu hogar con este excelente ",Tabla5[[#This Row],[Nombre item]]," con un acabado detallista al estilo ",F14,"&lt;/p&gt;",CHAR(10),CHAR(10),":&lt;p&gt;&lt;strong&gt;&lt;span style=text-decoration: underline;&gt;Detalle:&lt;/span&gt;&lt;/strong&gt;&lt;/p&gt;",CHAR(10),AD14,CHAR(10),CHAR(10),"&lt;p&gt;&lt;span style='text-decoration: underline;'&gt; Medidas aproximadas: &lt;/span&gt;&lt;/p&gt;","&lt;p&gt; ",CHAR(10),AB14,"&lt;p&gt; &lt;/li&gt;",CHAR(10),CHAR(10),Tabla5[[#This Row],[Parte 6]],CHAR(10),CHAR(10),AE14)</f>
        <v>En HOGAR &amp; SPACIOS encontraras lo mejor para tu hogar con este excelente Banqueta con un acabado detallista al estilo Vintage&lt;/p&gt;
:&lt;p&gt;&lt;strong&gt;&lt;span style=text-decoration: underline;&gt;Detalle:&lt;/span&gt;&lt;/strong&gt;&lt;/p&gt;
- Banqueta color: Gris claro, Tapiz: Dubai, relleno: Espuma paraiso, algodón, resortes y estructura: Madera tornillo
&lt;p&gt;Característica: 
 &lt;li&gt;Patas contorneadas&lt;/li&gt; 
&lt;/li&gt;&lt;/ul&gt;&lt;p&gt;
Capacidad: 1.4 litros&lt;p&gt;
- Sillón color: Rojo, Tapiz: Dubai, relleno: Espuma paraiso, algodón, resortes y estructura: Madera tornillo
&lt;p&gt;Característica: 
 &lt;li&gt;Patas contorneadas&lt;/li&gt; 
&lt;/li&gt;&lt;/ul&gt;&lt;p&gt;
Capacidad: 1.4 litros&lt;p&gt;
- Sofa 3 cuerpos color: Azul oscuro, Tapiz: Dubai, relleno: Espuma paraiso, algodón, resortes y estructura: Madera tornillo
&lt;p&gt;Característica: 
 &lt;li&gt;Patas contorneadas&lt;/li&gt; 
&lt;/li&gt;&lt;/ul&gt;&lt;p&gt;
Capacidad: 1.4 litros&lt;p&gt;
&lt;p&gt;&lt;span style='text-decoration: underline;'&gt; Medidas aproximadas: &lt;/span&gt;&lt;/p&gt;&lt;p&gt; 
Banqueta: &lt;p&gt;&lt;li&gt;Altura(cm): 35&lt;/li&gt;&lt;li&gt; Ancho(cm): 70&lt;/li&gt;&lt;li&gt; Profundo(cm): 45&lt;/li&gt;&lt;/ul&gt;
&lt;p&gt;Sillón: &lt;p&gt;&lt;li&gt;Altura(cm): 80&lt;/li&gt;&lt;li&gt; Ancho(cm): 55&lt;/li&gt;&lt;li&gt; Profundo(cm): 75&lt;/li&gt;&lt;/ul&gt;&lt;p&gt;
Sofa 3 cuerpos: &lt;p&gt;&lt;li&gt;Altura(cm): 80&lt;/li&gt;&lt;li&gt; Ancho(cm): 140&lt;/li&gt;&lt;li&gt; Profundo(cm): 75&lt;/li&gt;&lt;/ul&gt;&lt;p&gt;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v>
      </c>
      <c r="Z14" s="177">
        <f t="shared" si="7"/>
        <v>3</v>
      </c>
      <c r="AA14" s="168" t="str">
        <f t="shared" si="8"/>
        <v>Banqueta: &lt;p&gt;&lt;li&gt;Altura(cm): 35&lt;/li&gt;&lt;li&gt; Ancho(cm): 70&lt;/li&gt;&lt;li&gt; Profundo(cm): 45&lt;/li&gt;&lt;/ul&gt;</v>
      </c>
      <c r="AB14" s="168" t="str">
        <f t="shared" si="9"/>
        <v>Banqueta: &lt;p&gt;&lt;li&gt;Altura(cm): 35&lt;/li&gt;&lt;li&gt; Ancho(cm): 70&lt;/li&gt;&lt;li&gt; Profundo(cm): 45&lt;/li&gt;&lt;/ul&gt;
&lt;p&gt;Sillón: &lt;p&gt;&lt;li&gt;Altura(cm): 80&lt;/li&gt;&lt;li&gt; Ancho(cm): 55&lt;/li&gt;&lt;li&gt; Profundo(cm): 75&lt;/li&gt;&lt;/ul&gt;&lt;p&gt;
Sofa 3 cuerpos: &lt;p&gt;&lt;li&gt;Altura(cm): 80&lt;/li&gt;&lt;li&gt; Ancho(cm): 140&lt;/li&gt;&lt;li&gt; Profundo(cm): 75&lt;/li&gt;&lt;/ul&gt;</v>
      </c>
      <c r="AC14" s="168" t="str">
        <f>CONCATENATE(E14," color: ",IF(VLOOKUP(C14,Colores!H:I,2,0)&gt;1,"Varios colores",Tabla5[[#This Row],[Caract: Color tapiz]]),IF(H14="","",CONCATENATE(", Tapiz: ",H14)),IF(I14="","",CONCATENATE(",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Banqueta color: Gris claro, Tapiz: Dubai, relleno: Espuma paraiso, algodón, resortes y estructura: Madera tornillo
&lt;p&gt;Característica: 
 &lt;li&gt;Patas contorneadas&lt;/li&gt; 
&lt;/li&gt;&lt;/ul&gt;&lt;p&gt;
Capacidad: 1.4 litros</v>
      </c>
      <c r="AD14" s="168" t="str">
        <f t="shared" si="10"/>
        <v>- Banqueta color: Gris claro, Tapiz: Dubai, relleno: Espuma paraiso, algodón, resortes y estructura: Madera tornillo
&lt;p&gt;Característica: 
 &lt;li&gt;Patas contorneadas&lt;/li&gt; 
&lt;/li&gt;&lt;/ul&gt;&lt;p&gt;
Capacidad: 1.4 litros&lt;p&gt;
- Sillón color: Rojo, Tapiz: Dubai, relleno: Espuma paraiso, algodón, resortes y estructura: Madera tornillo
&lt;p&gt;Característica: 
 &lt;li&gt;Patas contorneadas&lt;/li&gt; 
&lt;/li&gt;&lt;/ul&gt;&lt;p&gt;
Capacidad: 1.4 litros&lt;p&gt;
- Sofa 3 cuerpos color: Azul oscuro, Tapiz: Dubai, relleno: Espuma paraiso, algodón, resortes y estructura: Madera tornillo
&lt;p&gt;Característica: 
 &lt;li&gt;Patas contorneadas&lt;/li&gt; 
&lt;/li&gt;&lt;/ul&gt;&lt;p&gt;
Capacidad: 1.4 litros&lt;p&gt;</v>
      </c>
      <c r="AE14" s="168" t="str">
        <f>CONCATENATE("&lt;p&gt;¿Cómo lavar un mueble con tapiz: ",X14,"?","&lt;p&gt;",CHAR(10),IFERROR(VLOOKUP(G14,'Base de datos'!A:B,2,0),"Humedecer un paño de tela y frotar la estructura del producto&lt;p&gt;"))</f>
        <v>&lt;p&gt;¿Cómo lavar un mueble con tapiz: Dubai?&lt;p&gt;
Humedecer un paño de tela y frotar la estructura del producto&lt;p&gt;</v>
      </c>
      <c r="AF14"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4" s="151" t="s">
        <v>1041</v>
      </c>
      <c r="AH14" s="168"/>
      <c r="AJ14" s="142" t="str">
        <f t="shared" si="12"/>
        <v>INSERT INTO combos VALUES(NULL,"Combo4","Juego de sala 2 + Sillón + Banqueta",165,165.1,"Banqueta","Vintage","Gris claro","Dubai","Espuma paraiso, algodón, resortes","Madera tornillo","No",35,70,45,10,12,1,"Patas contorneadas","","","1",10,"1");</v>
      </c>
    </row>
    <row r="15" spans="1:36" ht="45" customHeight="1" x14ac:dyDescent="0.2">
      <c r="A15" s="143" t="s">
        <v>1108</v>
      </c>
      <c r="B15" s="170" t="s">
        <v>1097</v>
      </c>
      <c r="C15" s="150">
        <f>VLOOKUP(Tabla5[[#This Row],[skuproveedor-web]],Detalle!A:B,2,0)</f>
        <v>166</v>
      </c>
      <c r="D15" s="146">
        <f>IFERROR(IF(C16=Tabla5[[#This Row],[Codigo]],Tabla5[[#Headers],[Sub_cod (orden)]]+0.1,Tabla5[[#This Row],[Codigo]]+0.1),Tabla5[[#This Row],[Codigo]]+0.1)</f>
        <v>166.1</v>
      </c>
      <c r="E15" s="157" t="s">
        <v>462</v>
      </c>
      <c r="F15" s="159" t="s">
        <v>421</v>
      </c>
      <c r="G15" s="157" t="s">
        <v>51</v>
      </c>
      <c r="H15" s="159" t="s">
        <v>422</v>
      </c>
      <c r="I15" s="159" t="s">
        <v>890</v>
      </c>
      <c r="J15" s="159" t="s">
        <v>423</v>
      </c>
      <c r="K15" s="96" t="s">
        <v>45</v>
      </c>
      <c r="L15" s="96">
        <v>80</v>
      </c>
      <c r="M15" s="96">
        <v>55</v>
      </c>
      <c r="N15" s="96">
        <v>75</v>
      </c>
      <c r="O15" s="96">
        <v>15</v>
      </c>
      <c r="P15" s="96">
        <v>12</v>
      </c>
      <c r="Q15" s="96">
        <v>1</v>
      </c>
      <c r="R15" s="165" t="s">
        <v>895</v>
      </c>
      <c r="S15" s="101"/>
      <c r="T15" s="96"/>
      <c r="U15" s="96">
        <v>1</v>
      </c>
      <c r="V15" s="96">
        <v>10</v>
      </c>
      <c r="W15" s="160">
        <v>1</v>
      </c>
      <c r="X15" s="177" t="str">
        <f t="shared" si="6"/>
        <v>Dubai</v>
      </c>
      <c r="Y15" s="168" t="str">
        <f>CONCATENATE("En HOGAR &amp; SPACIOS encontraras lo mejor para tu hogar con este excelente ",Tabla5[[#This Row],[Nombre item]]," con un acabado detallista al estilo ",F15,"&lt;/p&gt;",CHAR(10),CHAR(10),":&lt;p&gt;&lt;strong&gt;&lt;span style=text-decoration: underline;&gt;Detalle:&lt;/span&gt;&lt;/strong&gt;&lt;/p&gt;",CHAR(10),AD15,CHAR(10),CHAR(10),"&lt;p&gt;&lt;span style='text-decoration: underline;'&gt; Medidas aproximadas: &lt;/span&gt;&lt;/p&gt;","&lt;p&gt; ",CHAR(10),AB15,"&lt;p&gt; &lt;/li&gt;",CHAR(10),CHAR(10),Tabla5[[#This Row],[Parte 6]],CHAR(10),CHAR(10),AE15)</f>
        <v>En HOGAR &amp; SPACIOS encontraras lo mejor para tu hogar con este excelente Sillón con un acabado detallista al estilo Vintage&lt;/p&gt;
:&lt;p&gt;&lt;strong&gt;&lt;span style=text-decoration: underline;&gt;Detalle:&lt;/span&gt;&lt;/strong&gt;&lt;/p&gt;
- Sillón color: Rojo, Tapiz: Dubai, relleno: Espuma paraiso, algodón, resortes y estructura: Madera tornillo
&lt;p&gt;Característica: 
 &lt;li&gt;Patas contorneadas&lt;/li&gt; 
&lt;/li&gt;&lt;/ul&gt;&lt;p&gt;
Capacidad: 1.4 litros&lt;p&gt;
- Sofa 3 cuerpos color: Azul oscuro, Tapiz: Dubai, relleno: Espuma paraiso, algodón, resortes y estructura: Madera tornillo
&lt;p&gt;Característica: 
 &lt;li&gt;Patas contorneadas&lt;/li&gt; 
&lt;/li&gt;&lt;/ul&gt;&lt;p&gt;
Capacidad: 1.4 litros&lt;p&gt;
- Mesa de centro color: Blanco y estructura: Melamine + MDF
&lt;p&gt;Característica: 
 &lt;li&gt;Patas contorneadas&lt;/li&gt; 
&lt;/li&gt;&lt;/ul&gt;&lt;p&gt;
Capacidad: 1.4 litros&lt;p&gt;
&lt;p&gt;&lt;span style='text-decoration: underline;'&gt; Medidas aproximadas: &lt;/span&gt;&lt;/p&gt;&lt;p&gt; 
Sillón: &lt;p&gt;&lt;li&gt;Altura(cm): 80&lt;/li&gt;&lt;li&gt; Ancho(cm): 55&lt;/li&gt;&lt;li&gt; Profundo(cm): 75&lt;/li&gt;&lt;/ul&gt;
&lt;p&gt;Sofa 3 cuerpos: &lt;p&gt;&lt;li&gt;Altura(cm): 80&lt;/li&gt;&lt;li&gt; Ancho(cm): 140&lt;/li&gt;&lt;li&gt; Profundo(cm): 75&lt;/li&gt;&lt;/ul&gt;&lt;p&gt;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v>
      </c>
      <c r="Z15" s="177">
        <f t="shared" si="7"/>
        <v>3</v>
      </c>
      <c r="AA15" s="168" t="str">
        <f t="shared" si="8"/>
        <v>Sillón: &lt;p&gt;&lt;li&gt;Altura(cm): 80&lt;/li&gt;&lt;li&gt; Ancho(cm): 55&lt;/li&gt;&lt;li&gt; Profundo(cm): 75&lt;/li&gt;&lt;/ul&gt;</v>
      </c>
      <c r="AB15" s="168" t="str">
        <f t="shared" si="9"/>
        <v>Sillón: &lt;p&gt;&lt;li&gt;Altura(cm): 80&lt;/li&gt;&lt;li&gt; Ancho(cm): 55&lt;/li&gt;&lt;li&gt; Profundo(cm): 75&lt;/li&gt;&lt;/ul&gt;
&lt;p&gt;Sofa 3 cuerpos: &lt;p&gt;&lt;li&gt;Altura(cm): 80&lt;/li&gt;&lt;li&gt; Ancho(cm): 140&lt;/li&gt;&lt;li&gt; Profundo(cm): 75&lt;/li&gt;&lt;/ul&gt;&lt;p&gt;
Mesa de centro: &lt;p&gt;&lt;li&gt;Altura(cm): 40&lt;/li&gt;&lt;li&gt; Ancho(cm): 90&lt;/li&gt;&lt;li&gt; Profundo(cm): 50&lt;/li&gt;&lt;/ul&gt;</v>
      </c>
      <c r="AC15" s="168" t="str">
        <f>CONCATENATE(E15," color: ",IF(VLOOKUP(C15,Colores!H:I,2,0)&gt;1,"Varios colores",Tabla5[[#This Row],[Caract: Color tapiz]]),IF(H15="","",CONCATENATE(", Tapiz: ",H15)),IF(I15="","",CONCATENATE(",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Sillón color: Rojo, Tapiz: Dubai, relleno: Espuma paraiso, algodón, resortes y estructura: Madera tornillo
&lt;p&gt;Característica: 
 &lt;li&gt;Patas contorneadas&lt;/li&gt; 
&lt;/li&gt;&lt;/ul&gt;&lt;p&gt;
Capacidad: 1.4 litros</v>
      </c>
      <c r="AD15" s="168" t="str">
        <f t="shared" si="10"/>
        <v>- Sillón color: Rojo, Tapiz: Dubai, relleno: Espuma paraiso, algodón, resortes y estructura: Madera tornillo
&lt;p&gt;Característica: 
 &lt;li&gt;Patas contorneadas&lt;/li&gt; 
&lt;/li&gt;&lt;/ul&gt;&lt;p&gt;
Capacidad: 1.4 litros&lt;p&gt;
- Sofa 3 cuerpos color: Azul oscuro, Tapiz: Dubai, relleno: Espuma paraiso, algodón, resortes y estructura: Madera tornillo
&lt;p&gt;Característica: 
 &lt;li&gt;Patas contorneadas&lt;/li&gt; 
&lt;/li&gt;&lt;/ul&gt;&lt;p&gt;
Capacidad: 1.4 litros&lt;p&gt;
- Mesa de centro color: Blanco y estructura: Melamine + MDF
&lt;p&gt;Característica: 
 &lt;li&gt;Patas contorneadas&lt;/li&gt; 
&lt;/li&gt;&lt;/ul&gt;&lt;p&gt;
Capacidad: 1.4 litros&lt;p&gt;</v>
      </c>
      <c r="AE15" s="168" t="str">
        <f>CONCATENATE("&lt;p&gt;¿Cómo lavar un mueble con tapiz: ",X15,"?","&lt;p&gt;",CHAR(10),IFERROR(VLOOKUP(G15,'Base de datos'!A:B,2,0),"Humedecer un paño de tela y frotar la estructura del producto&lt;p&gt;"))</f>
        <v>&lt;p&gt;¿Cómo lavar un mueble con tapiz: Dubai?&lt;p&gt;
Humedecer un paño de tela y frotar la estructura del producto&lt;p&gt;</v>
      </c>
      <c r="AF15"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5" s="151" t="s">
        <v>1041</v>
      </c>
      <c r="AH15" s="168"/>
      <c r="AJ15" s="142" t="str">
        <f t="shared" si="12"/>
        <v>INSERT INTO combos VALUES(NULL,"Combo5","Juego de sala 3 + 1 mesa de centro",166,166.1,"Sillón","Vintage","Rojo","Dubai","Espuma paraiso, algodón, resortes","Madera tornillo","No",80,55,75,15,12,1,"Patas contorneadas","","","1",10,"1");</v>
      </c>
    </row>
    <row r="16" spans="1:36" ht="45" customHeight="1" x14ac:dyDescent="0.2">
      <c r="A16" s="143" t="s">
        <v>1108</v>
      </c>
      <c r="B16" s="170" t="s">
        <v>1097</v>
      </c>
      <c r="C16" s="150">
        <f>VLOOKUP(Tabla5[[#This Row],[skuproveedor-web]],Detalle!A:B,2,0)</f>
        <v>166</v>
      </c>
      <c r="D16" s="146">
        <f>IFERROR(IF(C17=Tabla5[[#This Row],[Codigo]],Tabla5[[#Headers],[Sub_cod (orden)]]+0.1,Tabla5[[#This Row],[Codigo]]+0.1),Tabla5[[#This Row],[Codigo]]+0.1)</f>
        <v>166.1</v>
      </c>
      <c r="E16" s="157" t="s">
        <v>440</v>
      </c>
      <c r="F16" s="159" t="s">
        <v>421</v>
      </c>
      <c r="G16" s="157" t="s">
        <v>1098</v>
      </c>
      <c r="H16" s="159" t="s">
        <v>422</v>
      </c>
      <c r="I16" s="159" t="s">
        <v>890</v>
      </c>
      <c r="J16" s="159" t="s">
        <v>423</v>
      </c>
      <c r="K16" s="96" t="s">
        <v>45</v>
      </c>
      <c r="L16" s="96">
        <v>80</v>
      </c>
      <c r="M16" s="96">
        <v>140</v>
      </c>
      <c r="N16" s="96">
        <v>75</v>
      </c>
      <c r="O16" s="96">
        <v>25</v>
      </c>
      <c r="P16" s="96">
        <v>12</v>
      </c>
      <c r="Q16" s="96">
        <v>1</v>
      </c>
      <c r="R16" s="165" t="s">
        <v>895</v>
      </c>
      <c r="S16" s="101"/>
      <c r="T16" s="96"/>
      <c r="U16" s="96">
        <v>1</v>
      </c>
      <c r="V16" s="96">
        <v>10</v>
      </c>
      <c r="W16" s="160">
        <v>1</v>
      </c>
      <c r="X16" s="177" t="str">
        <f t="shared" si="6"/>
        <v>Dubai</v>
      </c>
      <c r="Y16" s="168" t="str">
        <f>CONCATENATE("En HOGAR &amp; SPACIOS encontraras lo mejor para tu hogar con este excelente ",Tabla5[[#This Row],[Nombre item]]," con un acabado detallista al estilo ",F16,"&lt;/p&gt;",CHAR(10),CHAR(10),":&lt;p&gt;&lt;strong&gt;&lt;span style=text-decoration: underline;&gt;Detalle:&lt;/span&gt;&lt;/strong&gt;&lt;/p&gt;",CHAR(10),AD16,CHAR(10),CHAR(10),"&lt;p&gt;&lt;span style='text-decoration: underline;'&gt; Medidas aproximadas: &lt;/span&gt;&lt;/p&gt;","&lt;p&gt; ",CHAR(10),AB16,"&lt;p&gt; &lt;/li&gt;",CHAR(10),CHAR(10),Tabla5[[#This Row],[Parte 6]],CHAR(10),CHAR(10),AE16)</f>
        <v>En HOGAR &amp; SPACIOS encontraras lo mejor para tu hogar con este excelente Sofa 3 cuerpos con un acabado detallista al estilo Vintage&lt;/p&gt;
:&lt;p&gt;&lt;strong&gt;&lt;span style=text-decoration: underline;&gt;Detalle:&lt;/span&gt;&lt;/strong&gt;&lt;/p&gt;
- Sofa 3 cuerpos color: Azul oscuro, Tapiz: Dubai, relleno: Espuma paraiso, algodón, resortes y estructura: Madera tornillo
&lt;p&gt;Característica: 
 &lt;li&gt;Patas contorneadas&lt;/li&gt; 
&lt;/li&gt;&lt;/ul&gt;&lt;p&gt;
Capacidad: 1.4 litros&lt;p&gt;
- Mesa de centro color: Blanco y estructura: Melamine + MDF
&lt;p&gt;Característica: 
 &lt;li&gt;Patas contorneadas&lt;/li&gt; 
&lt;/li&gt;&lt;/ul&gt;&lt;p&gt;
Capacidad: 1.4 litros&lt;p&gt;
- Sofa 3 cuerpos color: Plomo, Tapiz: Dubai, relleno: Espuma paraiso, algodón, resortes y estructura: Madera tornillo
&lt;p&gt;Característica: 
 &lt;li&gt;Patas contorneadas&lt;/li&gt; 
&lt;/li&gt;&lt;/ul&gt;&lt;p&gt;
Capacidad: 1.4 litros&lt;p&gt;
&lt;p&gt;&lt;span style='text-decoration: underline;'&gt; Medidas aproximadas: &lt;/span&gt;&lt;/p&gt;&lt;p&gt; 
Sofa 3 cuerpos: &lt;p&gt;&lt;li&gt;Altura(cm): 80&lt;/li&gt;&lt;li&gt; Ancho(cm): 140&lt;/li&gt;&lt;li&gt; Profundo(cm): 75&lt;/li&gt;&lt;/ul&gt;
&lt;p&gt;Mesa de centro: &lt;p&gt;&lt;li&gt;Altura(cm): 40&lt;/li&gt;&lt;li&gt; Ancho(cm): 90&lt;/li&gt;&lt;li&gt; Profundo(cm): 50&lt;/li&gt;&lt;/ul&gt;&lt;p&gt;
Sofa 3 cuerpos: &lt;p&gt;&lt;li&gt;Altura(cm): 85&lt;/li&gt;&lt;li&gt; Ancho(cm): 180&lt;/li&gt;&lt;li&gt; Profundo(cm): 75&lt;/li&gt;&lt;/ul&gt;&lt;p&gt;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v>
      </c>
      <c r="Z16" s="177">
        <f t="shared" si="7"/>
        <v>3</v>
      </c>
      <c r="AA16" s="168" t="str">
        <f t="shared" si="8"/>
        <v>Sofa 3 cuerpos: &lt;p&gt;&lt;li&gt;Altura(cm): 80&lt;/li&gt;&lt;li&gt; Ancho(cm): 140&lt;/li&gt;&lt;li&gt; Profundo(cm): 75&lt;/li&gt;&lt;/ul&gt;</v>
      </c>
      <c r="AB16" s="168" t="str">
        <f t="shared" si="9"/>
        <v>Sofa 3 cuerpos: &lt;p&gt;&lt;li&gt;Altura(cm): 80&lt;/li&gt;&lt;li&gt; Ancho(cm): 140&lt;/li&gt;&lt;li&gt; Profundo(cm): 75&lt;/li&gt;&lt;/ul&gt;
&lt;p&gt;Mesa de centro: &lt;p&gt;&lt;li&gt;Altura(cm): 40&lt;/li&gt;&lt;li&gt; Ancho(cm): 90&lt;/li&gt;&lt;li&gt; Profundo(cm): 50&lt;/li&gt;&lt;/ul&gt;&lt;p&gt;
Sofa 3 cuerpos: &lt;p&gt;&lt;li&gt;Altura(cm): 85&lt;/li&gt;&lt;li&gt; Ancho(cm): 180&lt;/li&gt;&lt;li&gt; Profundo(cm): 75&lt;/li&gt;&lt;/ul&gt;</v>
      </c>
      <c r="AC16" s="168" t="str">
        <f>CONCATENATE(E16," color: ",IF(VLOOKUP(C16,Colores!H:I,2,0)&gt;1,"Varios colores",Tabla5[[#This Row],[Caract: Color tapiz]]),IF(H16="","",CONCATENATE(", Tapiz: ",H16)),IF(I16="","",CONCATENATE(",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Sofa 3 cuerpos color: Azul oscuro, Tapiz: Dubai, relleno: Espuma paraiso, algodón, resortes y estructura: Madera tornillo
&lt;p&gt;Característica: 
 &lt;li&gt;Patas contorneadas&lt;/li&gt; 
&lt;/li&gt;&lt;/ul&gt;&lt;p&gt;
Capacidad: 1.4 litros</v>
      </c>
      <c r="AD16" s="168" t="str">
        <f t="shared" si="10"/>
        <v>- Sofa 3 cuerpos color: Azul oscuro, Tapiz: Dubai, relleno: Espuma paraiso, algodón, resortes y estructura: Madera tornillo
&lt;p&gt;Característica: 
 &lt;li&gt;Patas contorneadas&lt;/li&gt; 
&lt;/li&gt;&lt;/ul&gt;&lt;p&gt;
Capacidad: 1.4 litros&lt;p&gt;
- Mesa de centro color: Blanco y estructura: Melamine + MDF
&lt;p&gt;Característica: 
 &lt;li&gt;Patas contorneadas&lt;/li&gt; 
&lt;/li&gt;&lt;/ul&gt;&lt;p&gt;
Capacidad: 1.4 litros&lt;p&gt;
- Sofa 3 cuerpos color: Plomo, Tapiz: Dubai, relleno: Espuma paraiso, algodón, resortes y estructura: Madera tornillo
&lt;p&gt;Característica: 
 &lt;li&gt;Patas contorneadas&lt;/li&gt; 
&lt;/li&gt;&lt;/ul&gt;&lt;p&gt;
Capacidad: 1.4 litros&lt;p&gt;</v>
      </c>
      <c r="AE16" s="168" t="str">
        <f>CONCATENATE("&lt;p&gt;¿Cómo lavar un mueble con tapiz: ",X16,"?","&lt;p&gt;",CHAR(10),IFERROR(VLOOKUP(G16,'Base de datos'!A:B,2,0),"Humedecer un paño de tela y frotar la estructura del producto&lt;p&gt;"))</f>
        <v>&lt;p&gt;¿Cómo lavar un mueble con tapiz: Dubai?&lt;p&gt;
Humedecer un paño de tela y frotar la estructura del producto&lt;p&gt;</v>
      </c>
      <c r="AF16"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6" s="151" t="s">
        <v>1041</v>
      </c>
      <c r="AH16" s="168"/>
      <c r="AJ16" s="142" t="str">
        <f t="shared" si="12"/>
        <v>INSERT INTO combos VALUES(NULL,"Combo5","Juego de sala 3 + 1 mesa de centro",166,166.1,"Sofa 3 cuerpos","Vintage","Azul oscuro","Dubai","Espuma paraiso, algodón, resortes","Madera tornillo","No",80,140,75,25,12,1,"Patas contorneadas","","","1",10,"1");</v>
      </c>
    </row>
    <row r="17" spans="1:36" ht="45" customHeight="1" x14ac:dyDescent="0.2">
      <c r="A17" s="143" t="s">
        <v>1108</v>
      </c>
      <c r="B17" s="170" t="s">
        <v>1097</v>
      </c>
      <c r="C17" s="150">
        <f>VLOOKUP(Tabla5[[#This Row],[skuproveedor-web]],Detalle!A:B,2,0)</f>
        <v>166</v>
      </c>
      <c r="D17" s="146">
        <f>IFERROR(IF(C18=Tabla5[[#This Row],[Codigo]],Tabla5[[#Headers],[Sub_cod (orden)]]+0.1,Tabla5[[#This Row],[Codigo]]+0.1),Tabla5[[#This Row],[Codigo]]+0.1)</f>
        <v>166.1</v>
      </c>
      <c r="E17" s="157" t="s">
        <v>42</v>
      </c>
      <c r="F17" s="159" t="s">
        <v>421</v>
      </c>
      <c r="G17" s="157" t="s">
        <v>35</v>
      </c>
      <c r="H17" s="174"/>
      <c r="I17" s="174"/>
      <c r="J17" s="174" t="s">
        <v>1090</v>
      </c>
      <c r="K17" s="96" t="s">
        <v>45</v>
      </c>
      <c r="L17" s="174">
        <v>40</v>
      </c>
      <c r="M17" s="174">
        <v>90</v>
      </c>
      <c r="N17" s="174">
        <v>50</v>
      </c>
      <c r="O17" s="174">
        <v>10</v>
      </c>
      <c r="P17" s="96">
        <v>12</v>
      </c>
      <c r="Q17" s="96">
        <v>1</v>
      </c>
      <c r="R17" s="173" t="s">
        <v>895</v>
      </c>
      <c r="S17" s="173"/>
      <c r="T17" s="174"/>
      <c r="U17" s="96">
        <v>1</v>
      </c>
      <c r="V17" s="96">
        <v>10</v>
      </c>
      <c r="W17" s="160">
        <v>1</v>
      </c>
      <c r="X17" s="177" t="str">
        <f t="shared" si="6"/>
        <v>Blanco</v>
      </c>
      <c r="Y17" s="168" t="str">
        <f>CONCATENATE("En HOGAR &amp; SPACIOS encontraras lo mejor para tu hogar con este excelente ",Tabla5[[#This Row],[Nombre item]]," con un acabado detallista al estilo ",F17,"&lt;/p&gt;",CHAR(10),CHAR(10),":&lt;p&gt;&lt;strong&gt;&lt;span style=text-decoration: underline;&gt;Detalle:&lt;/span&gt;&lt;/strong&gt;&lt;/p&gt;",CHAR(10),AD17,CHAR(10),CHAR(10),"&lt;p&gt;&lt;span style='text-decoration: underline;'&gt; Medidas aproximadas: &lt;/span&gt;&lt;/p&gt;","&lt;p&gt; ",CHAR(10),AB17,"&lt;p&gt; &lt;/li&gt;",CHAR(10),CHAR(10),Tabla5[[#This Row],[Parte 6]],CHAR(10),CHAR(10),AE17)</f>
        <v>En HOGAR &amp; SPACIOS encontraras lo mejor para tu hogar con este excelente Mesa de centro con un acabado detallista al estilo Vintage&lt;/p&gt;
:&lt;p&gt;&lt;strong&gt;&lt;span style=text-decoration: underline;&gt;Detalle:&lt;/span&gt;&lt;/strong&gt;&lt;/p&gt;
- Mesa de centro color: Blanco y estructura: Melamine + MDF
&lt;p&gt;Característica: 
 &lt;li&gt;Patas contorneadas&lt;/li&gt; 
&lt;/li&gt;&lt;/ul&gt;&lt;p&gt;
Capacidad: 1.4 litros&lt;p&gt;
- Sofa 3 cuerpos color: Plomo, Tapiz: Dubai, relleno: Espuma paraiso, algodón, resortes y estructura: Madera tornillo
&lt;p&gt;Característica: 
 &lt;li&gt;Patas contorneadas&lt;/li&gt; 
&lt;/li&gt;&lt;/ul&gt;&lt;p&gt;
Capacidad: 1.4 litros&lt;p&gt;
- Sofa 2 cuerpos color: Plomo, Tapiz: Dubai, relleno: Espuma paraiso, algodón, resortes y estructura: Madera tornillo
&lt;p&gt;Característica: 
 &lt;li&gt;Patas contorneadas&lt;/li&gt; 
&lt;/li&gt;&lt;/ul&gt;&lt;p&gt;
Capacidad: 1.4 litros&lt;p&gt;
&lt;p&gt;&lt;span style='text-decoration: underline;'&gt; Medidas aproximadas: &lt;/span&gt;&lt;/p&gt;&lt;p&gt; 
Mesa de centro: &lt;p&gt;&lt;li&gt;Altura(cm): 40&lt;/li&gt;&lt;li&gt; Ancho(cm): 90&lt;/li&gt;&lt;li&gt; Profundo(cm): 50&lt;/li&gt;&lt;/ul&gt;
&lt;p&gt;Sofa 3 cuerpos: &lt;p&gt;&lt;li&gt;Altura(cm): 85&lt;/li&gt;&lt;li&gt; Ancho(cm): 180&lt;/li&gt;&lt;li&gt; Profundo(cm): 75&lt;/li&gt;&lt;/ul&gt;&lt;p&gt;
Sofa 2 cuerpos: &lt;p&gt;&lt;li&gt;Altura(cm): 85&lt;/li&gt;&lt;li&gt; Ancho(cm): 140&lt;/li&gt;&lt;li&gt; Profundo(cm): 75&lt;/li&gt;&lt;/ul&gt;&lt;p&gt;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Blanco?&lt;p&gt;
Humedecer un paño de tela y frotar la estructura del producto&lt;p&gt;</v>
      </c>
      <c r="Z17" s="177">
        <f t="shared" si="7"/>
        <v>3</v>
      </c>
      <c r="AA17" s="168" t="str">
        <f t="shared" si="8"/>
        <v>Mesa de centro: &lt;p&gt;&lt;li&gt;Altura(cm): 40&lt;/li&gt;&lt;li&gt; Ancho(cm): 90&lt;/li&gt;&lt;li&gt; Profundo(cm): 50&lt;/li&gt;&lt;/ul&gt;</v>
      </c>
      <c r="AB17" s="168" t="str">
        <f t="shared" si="9"/>
        <v>Mesa de centro: &lt;p&gt;&lt;li&gt;Altura(cm): 40&lt;/li&gt;&lt;li&gt; Ancho(cm): 90&lt;/li&gt;&lt;li&gt; Profundo(cm): 50&lt;/li&gt;&lt;/ul&gt;
&lt;p&gt;Sofa 3 cuerpos: &lt;p&gt;&lt;li&gt;Altura(cm): 85&lt;/li&gt;&lt;li&gt; Ancho(cm): 180&lt;/li&gt;&lt;li&gt; Profundo(cm): 75&lt;/li&gt;&lt;/ul&gt;&lt;p&gt;
Sofa 2 cuerpos: &lt;p&gt;&lt;li&gt;Altura(cm): 85&lt;/li&gt;&lt;li&gt; Ancho(cm): 140&lt;/li&gt;&lt;li&gt; Profundo(cm): 75&lt;/li&gt;&lt;/ul&gt;</v>
      </c>
      <c r="AC17" s="168" t="str">
        <f>CONCATENATE(E17," color: ",IF(VLOOKUP(C17,Colores!H:I,2,0)&gt;1,"Varios colores",Tabla5[[#This Row],[Caract: Color tapiz]]),IF(H17="","",CONCATENATE(", Tapiz: ",H17)),IF(I17="","",CONCATENATE(",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Mesa de centro color: Blanco y estructura: Melamine + MDF
&lt;p&gt;Característica: 
 &lt;li&gt;Patas contorneadas&lt;/li&gt; 
&lt;/li&gt;&lt;/ul&gt;&lt;p&gt;
Capacidad: 1.4 litros</v>
      </c>
      <c r="AD17" s="168" t="str">
        <f t="shared" si="10"/>
        <v>- Mesa de centro color: Blanco y estructura: Melamine + MDF
&lt;p&gt;Característica: 
 &lt;li&gt;Patas contorneadas&lt;/li&gt; 
&lt;/li&gt;&lt;/ul&gt;&lt;p&gt;
Capacidad: 1.4 litros&lt;p&gt;
- Sofa 3 cuerpos color: Plomo, Tapiz: Dubai, relleno: Espuma paraiso, algodón, resortes y estructura: Madera tornillo
&lt;p&gt;Característica: 
 &lt;li&gt;Patas contorneadas&lt;/li&gt; 
&lt;/li&gt;&lt;/ul&gt;&lt;p&gt;
Capacidad: 1.4 litros&lt;p&gt;
- Sofa 2 cuerpos color: Plomo, Tapiz: Dubai, relleno: Espuma paraiso, algodón, resortes y estructura: Madera tornillo
&lt;p&gt;Característica: 
 &lt;li&gt;Patas contorneadas&lt;/li&gt; 
&lt;/li&gt;&lt;/ul&gt;&lt;p&gt;
Capacidad: 1.4 litros&lt;p&gt;</v>
      </c>
      <c r="AE17" s="168" t="str">
        <f>CONCATENATE("&lt;p&gt;¿Cómo lavar un mueble con tapiz: ",X17,"?","&lt;p&gt;",CHAR(10),IFERROR(VLOOKUP(G17,'Base de datos'!A:B,2,0),"Humedecer un paño de tela y frotar la estructura del producto&lt;p&gt;"))</f>
        <v>&lt;p&gt;¿Cómo lavar un mueble con tapiz: Blanco?&lt;p&gt;
Humedecer un paño de tela y frotar la estructura del producto&lt;p&gt;</v>
      </c>
      <c r="AF17"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7" s="151" t="s">
        <v>1041</v>
      </c>
      <c r="AH17" s="168"/>
      <c r="AJ17" s="142" t="str">
        <f t="shared" si="12"/>
        <v>INSERT INTO combos VALUES(NULL,"Combo5","Juego de sala 3 + 1 mesa de centro",166,166.1,"Mesa de centro","Vintage","Blanco","","","Melamine + MDF","No",40,90,50,10,12,1,"Patas contorneadas","","","1",10,"1");</v>
      </c>
    </row>
    <row r="18" spans="1:36" ht="45" customHeight="1" x14ac:dyDescent="0.2">
      <c r="A18" s="143" t="s">
        <v>1109</v>
      </c>
      <c r="B18" s="170" t="s">
        <v>1099</v>
      </c>
      <c r="C18" s="150">
        <f>VLOOKUP(Tabla5[[#This Row],[skuproveedor-web]],Detalle!A:B,2,0)</f>
        <v>167</v>
      </c>
      <c r="D18" s="146">
        <f>IFERROR(IF(C19=Tabla5[[#This Row],[Codigo]],Tabla5[[#Headers],[Sub_cod (orden)]]+0.1,Tabla5[[#This Row],[Codigo]]+0.1),Tabla5[[#This Row],[Codigo]]+0.1)</f>
        <v>167.1</v>
      </c>
      <c r="E18" s="157" t="s">
        <v>440</v>
      </c>
      <c r="F18" s="159" t="s">
        <v>421</v>
      </c>
      <c r="G18" s="159" t="s">
        <v>446</v>
      </c>
      <c r="H18" s="159" t="s">
        <v>422</v>
      </c>
      <c r="I18" s="159" t="s">
        <v>890</v>
      </c>
      <c r="J18" s="159" t="s">
        <v>423</v>
      </c>
      <c r="K18" s="96" t="s">
        <v>45</v>
      </c>
      <c r="L18" s="96">
        <v>85</v>
      </c>
      <c r="M18" s="96">
        <v>180</v>
      </c>
      <c r="N18" s="96">
        <v>75</v>
      </c>
      <c r="O18" s="96">
        <v>25</v>
      </c>
      <c r="P18" s="96">
        <v>12</v>
      </c>
      <c r="Q18" s="96">
        <v>1</v>
      </c>
      <c r="R18" s="165" t="s">
        <v>895</v>
      </c>
      <c r="S18" s="101"/>
      <c r="T18" s="96"/>
      <c r="U18" s="96">
        <v>1</v>
      </c>
      <c r="V18" s="96">
        <v>10</v>
      </c>
      <c r="W18" s="160">
        <v>1</v>
      </c>
      <c r="X18" s="177" t="str">
        <f t="shared" si="6"/>
        <v>Dubai</v>
      </c>
      <c r="Y18" s="168" t="str">
        <f>CONCATENATE("En HOGAR &amp; SPACIOS encontraras lo mejor para tu hogar con este excelente ",Tabla5[[#This Row],[Nombre item]]," con un acabado detallista al estilo ",F18,"&lt;/p&gt;",CHAR(10),CHAR(10),":&lt;p&gt;&lt;strong&gt;&lt;span style=text-decoration: underline;&gt;Detalle:&lt;/span&gt;&lt;/strong&gt;&lt;/p&gt;",CHAR(10),AD18,CHAR(10),CHAR(10),"&lt;p&gt;&lt;span style='text-decoration: underline;'&gt; Medidas aproximadas: &lt;/span&gt;&lt;/p&gt;","&lt;p&gt; ",CHAR(10),AB18,"&lt;p&gt; &lt;/li&gt;",CHAR(10),CHAR(10),Tabla5[[#This Row],[Parte 6]],CHAR(10),CHAR(10),AE18)</f>
        <v>En HOGAR &amp; SPACIOS encontraras lo mejor para tu hogar con este excelente Sofa 3 cuerpos con un acabado detallista al estilo Vintage&lt;/p&gt;
:&lt;p&gt;&lt;strong&gt;&lt;span style=text-decoration: underline;&gt;Detalle:&lt;/span&gt;&lt;/strong&gt;&lt;/p&gt;
- Sofa 3 cuerpos color: Plomo, Tapiz: Dubai, relleno: Espuma paraiso, algodón, resortes y estructura: Madera tornillo
&lt;p&gt;Característica: 
 &lt;li&gt;Patas contorneadas&lt;/li&gt; 
&lt;/li&gt;&lt;/ul&gt;&lt;p&gt;
Capacidad: 1.4 litros&lt;p&gt;
- Sofa 2 cuerpos color: Plomo, Tapiz: Dubai, relleno: Espuma paraiso, algodón, resortes y estructura: Madera tornillo
&lt;p&gt;Característica: 
 &lt;li&gt;Patas contorneadas&lt;/li&gt; 
&lt;/li&gt;&lt;/ul&gt;&lt;p&gt;
Capacidad: 1.4 litros&lt;p&gt;
- Mesa de centro color: Cedro y estructura: Melamine + MDF
&lt;p&gt;Característica: 
 &lt;li&gt;Patas contorneadas&lt;/li&gt; 
&lt;/li&gt;&lt;/ul&gt;&lt;p&gt;
Capacidad: 1.4 litros&lt;p&gt;
&lt;p&gt;&lt;span style='text-decoration: underline;'&gt; Medidas aproximadas: &lt;/span&gt;&lt;/p&gt;&lt;p&gt; 
Sofa 3 cuerpos: &lt;p&gt;&lt;li&gt;Altura(cm): 85&lt;/li&gt;&lt;li&gt; Ancho(cm): 180&lt;/li&gt;&lt;li&gt; Profundo(cm): 75&lt;/li&gt;&lt;/ul&gt;
&lt;p&gt;Sofa 2 cuerpos: &lt;p&gt;&lt;li&gt;Altura(cm): 85&lt;/li&gt;&lt;li&gt; Ancho(cm): 140&lt;/li&gt;&lt;li&gt; Profundo(cm): 75&lt;/li&gt;&lt;/ul&gt;&lt;p&gt;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v>
      </c>
      <c r="Z18" s="177">
        <f t="shared" si="7"/>
        <v>3</v>
      </c>
      <c r="AA18" s="168" t="str">
        <f t="shared" si="8"/>
        <v>Sofa 3 cuerpos: &lt;p&gt;&lt;li&gt;Altura(cm): 85&lt;/li&gt;&lt;li&gt; Ancho(cm): 180&lt;/li&gt;&lt;li&gt; Profundo(cm): 75&lt;/li&gt;&lt;/ul&gt;</v>
      </c>
      <c r="AB18" s="168" t="str">
        <f t="shared" si="9"/>
        <v>Sofa 3 cuerpos: &lt;p&gt;&lt;li&gt;Altura(cm): 85&lt;/li&gt;&lt;li&gt; Ancho(cm): 180&lt;/li&gt;&lt;li&gt; Profundo(cm): 75&lt;/li&gt;&lt;/ul&gt;
&lt;p&gt;Sofa 2 cuerpos: &lt;p&gt;&lt;li&gt;Altura(cm): 85&lt;/li&gt;&lt;li&gt; Ancho(cm): 140&lt;/li&gt;&lt;li&gt; Profundo(cm): 75&lt;/li&gt;&lt;/ul&gt;&lt;p&gt;
Mesa de centro: &lt;p&gt;&lt;li&gt;Altura(cm): 40&lt;/li&gt;&lt;li&gt; Ancho(cm): 90&lt;/li&gt;&lt;li&gt; Profundo(cm): 50&lt;/li&gt;&lt;/ul&gt;</v>
      </c>
      <c r="AC18" s="168" t="str">
        <f>CONCATENATE(E18," color: ",IF(VLOOKUP(C18,Colores!H:I,2,0)&gt;1,"Varios colores",Tabla5[[#This Row],[Caract: Color tapiz]]),IF(H18="","",CONCATENATE(", Tapiz: ",H18)),IF(I18="","",CONCATENATE(",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Sofa 3 cuerpos color: Plomo, Tapiz: Dubai, relleno: Espuma paraiso, algodón, resortes y estructura: Madera tornillo
&lt;p&gt;Característica: 
 &lt;li&gt;Patas contorneadas&lt;/li&gt; 
&lt;/li&gt;&lt;/ul&gt;&lt;p&gt;
Capacidad: 1.4 litros</v>
      </c>
      <c r="AD18" s="168" t="str">
        <f t="shared" si="10"/>
        <v>- Sofa 3 cuerpos color: Plomo, Tapiz: Dubai, relleno: Espuma paraiso, algodón, resortes y estructura: Madera tornillo
&lt;p&gt;Característica: 
 &lt;li&gt;Patas contorneadas&lt;/li&gt; 
&lt;/li&gt;&lt;/ul&gt;&lt;p&gt;
Capacidad: 1.4 litros&lt;p&gt;
- Sofa 2 cuerpos color: Plomo, Tapiz: Dubai, relleno: Espuma paraiso, algodón, resortes y estructura: Madera tornillo
&lt;p&gt;Característica: 
 &lt;li&gt;Patas contorneadas&lt;/li&gt; 
&lt;/li&gt;&lt;/ul&gt;&lt;p&gt;
Capacidad: 1.4 litros&lt;p&gt;
- Mesa de centro color: Cedro y estructura: Melamine + MDF
&lt;p&gt;Característica: 
 &lt;li&gt;Patas contorneadas&lt;/li&gt; 
&lt;/li&gt;&lt;/ul&gt;&lt;p&gt;
Capacidad: 1.4 litros&lt;p&gt;</v>
      </c>
      <c r="AE18" s="168" t="str">
        <f>CONCATENATE("&lt;p&gt;¿Cómo lavar un mueble con tapiz: ",X18,"?","&lt;p&gt;",CHAR(10),IFERROR(VLOOKUP(G18,'Base de datos'!A:B,2,0),"Humedecer un paño de tela y frotar la estructura del producto&lt;p&gt;"))</f>
        <v>&lt;p&gt;¿Cómo lavar un mueble con tapiz: Dubai?&lt;p&gt;
Humedecer un paño de tela y frotar la estructura del producto&lt;p&gt;</v>
      </c>
      <c r="AF18"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8" s="151" t="s">
        <v>1041</v>
      </c>
      <c r="AH18" s="168"/>
      <c r="AJ18" s="142" t="str">
        <f t="shared" si="12"/>
        <v>INSERT INTO combos VALUES(NULL,"Combo6","Juego de sala 3 + 2 + mesa de centro",167,167.1,"Sofa 3 cuerpos","Vintage","Plomo","Dubai","Espuma paraiso, algodón, resortes","Madera tornillo","No",85,180,75,25,12,1,"Patas contorneadas","","","1",10,"1");</v>
      </c>
    </row>
    <row r="19" spans="1:36" ht="45" customHeight="1" x14ac:dyDescent="0.2">
      <c r="A19" s="143" t="s">
        <v>1109</v>
      </c>
      <c r="B19" s="170" t="s">
        <v>1099</v>
      </c>
      <c r="C19" s="150">
        <f>VLOOKUP(Tabla5[[#This Row],[skuproveedor-web]],Detalle!A:B,2,0)</f>
        <v>167</v>
      </c>
      <c r="D19" s="146">
        <f>IFERROR(IF(C20=Tabla5[[#This Row],[Codigo]],Tabla5[[#Headers],[Sub_cod (orden)]]+0.1,Tabla5[[#This Row],[Codigo]]+0.1),Tabla5[[#This Row],[Codigo]]+0.1)</f>
        <v>167.1</v>
      </c>
      <c r="E19" s="157" t="s">
        <v>436</v>
      </c>
      <c r="F19" s="159" t="s">
        <v>421</v>
      </c>
      <c r="G19" s="159" t="s">
        <v>446</v>
      </c>
      <c r="H19" s="159" t="s">
        <v>422</v>
      </c>
      <c r="I19" s="159" t="s">
        <v>890</v>
      </c>
      <c r="J19" s="159" t="s">
        <v>423</v>
      </c>
      <c r="K19" s="96" t="s">
        <v>45</v>
      </c>
      <c r="L19" s="96">
        <v>85</v>
      </c>
      <c r="M19" s="96">
        <v>140</v>
      </c>
      <c r="N19" s="96">
        <v>75</v>
      </c>
      <c r="O19" s="96">
        <v>25</v>
      </c>
      <c r="P19" s="96">
        <v>12</v>
      </c>
      <c r="Q19" s="96">
        <v>1</v>
      </c>
      <c r="R19" s="165" t="s">
        <v>895</v>
      </c>
      <c r="S19" s="101"/>
      <c r="T19" s="96"/>
      <c r="U19" s="96">
        <v>1</v>
      </c>
      <c r="V19" s="96">
        <v>10</v>
      </c>
      <c r="W19" s="160">
        <v>1</v>
      </c>
      <c r="X19" s="177" t="str">
        <f t="shared" si="6"/>
        <v>Dubai</v>
      </c>
      <c r="Y19" s="168" t="str">
        <f>CONCATENATE("En HOGAR &amp; SPACIOS encontraras lo mejor para tu hogar con este excelente ",Tabla5[[#This Row],[Nombre item]]," con un acabado detallista al estilo ",F19,"&lt;/p&gt;",CHAR(10),CHAR(10),":&lt;p&gt;&lt;strong&gt;&lt;span style=text-decoration: underline;&gt;Detalle:&lt;/span&gt;&lt;/strong&gt;&lt;/p&gt;",CHAR(10),AD19,CHAR(10),CHAR(10),"&lt;p&gt;&lt;span style='text-decoration: underline;'&gt; Medidas aproximadas: &lt;/span&gt;&lt;/p&gt;","&lt;p&gt; ",CHAR(10),AB19,"&lt;p&gt; &lt;/li&gt;",CHAR(10),CHAR(10),Tabla5[[#This Row],[Parte 6]],CHAR(10),CHAR(10),AE19)</f>
        <v>En HOGAR &amp; SPACIOS encontraras lo mejor para tu hogar con este excelente Sofa 2 cuerpos con un acabado detallista al estilo Vintage&lt;/p&gt;
:&lt;p&gt;&lt;strong&gt;&lt;span style=text-decoration: underline;&gt;Detalle:&lt;/span&gt;&lt;/strong&gt;&lt;/p&gt;
- Sofa 2 cuerpos color: Plomo, Tapiz: Dubai, relleno: Espuma paraiso, algodón, resortes y estructura: Madera tornillo
&lt;p&gt;Característica: 
 &lt;li&gt;Patas contorneadas&lt;/li&gt; 
&lt;/li&gt;&lt;/ul&gt;&lt;p&gt;
Capacidad: 1.4 litros&lt;p&gt;
- Mesa de centro color: Cedro y estructura: Melamine + MDF
&lt;p&gt;Característica: 
 &lt;li&gt;Patas contorneadas&lt;/li&gt; 
&lt;/li&gt;&lt;/ul&gt;&lt;p&gt;
Capacidad: 1.4 litros&lt;p&gt;
- Sofa 3 cuerpos color: Plomo, Tapiz: Dubai, relleno: Espuma paraiso, algodón, resortes y estructura: Madera tornillo
&lt;p&gt;Característica: 
 &lt;li&gt;Patas contorneadas&lt;/li&gt; 
&lt;/li&gt;&lt;/ul&gt;&lt;p&gt;
Capacidad: 1.4 litros&lt;p&gt;
&lt;p&gt;&lt;span style='text-decoration: underline;'&gt; Medidas aproximadas: &lt;/span&gt;&lt;/p&gt;&lt;p&gt; 
Sofa 2 cuerpos: &lt;p&gt;&lt;li&gt;Altura(cm): 85&lt;/li&gt;&lt;li&gt; Ancho(cm): 140&lt;/li&gt;&lt;li&gt; Profundo(cm): 75&lt;/li&gt;&lt;/ul&gt;
&lt;p&gt;Mesa de centro: &lt;p&gt;&lt;li&gt;Altura(cm): 40&lt;/li&gt;&lt;li&gt; Ancho(cm): 90&lt;/li&gt;&lt;li&gt; Profundo(cm): 50&lt;/li&gt;&lt;/ul&gt;&lt;p&gt;
Sofa 3 cuerpos: &lt;p&gt;&lt;li&gt;Altura(cm): 85&lt;/li&gt;&lt;li&gt; Ancho(cm): 150&lt;/li&gt;&lt;li&gt; Profundo(cm): 70&lt;/li&gt;&lt;/ul&gt;&lt;p&gt;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v>
      </c>
      <c r="Z19" s="177">
        <f t="shared" si="7"/>
        <v>3</v>
      </c>
      <c r="AA19" s="168" t="str">
        <f t="shared" si="8"/>
        <v>Sofa 2 cuerpos: &lt;p&gt;&lt;li&gt;Altura(cm): 85&lt;/li&gt;&lt;li&gt; Ancho(cm): 140&lt;/li&gt;&lt;li&gt; Profundo(cm): 75&lt;/li&gt;&lt;/ul&gt;</v>
      </c>
      <c r="AB19" s="168" t="str">
        <f t="shared" si="9"/>
        <v>Sofa 2 cuerpos: &lt;p&gt;&lt;li&gt;Altura(cm): 85&lt;/li&gt;&lt;li&gt; Ancho(cm): 140&lt;/li&gt;&lt;li&gt; Profundo(cm): 75&lt;/li&gt;&lt;/ul&gt;
&lt;p&gt;Mesa de centro: &lt;p&gt;&lt;li&gt;Altura(cm): 40&lt;/li&gt;&lt;li&gt; Ancho(cm): 90&lt;/li&gt;&lt;li&gt; Profundo(cm): 50&lt;/li&gt;&lt;/ul&gt;&lt;p&gt;
Sofa 3 cuerpos: &lt;p&gt;&lt;li&gt;Altura(cm): 85&lt;/li&gt;&lt;li&gt; Ancho(cm): 150&lt;/li&gt;&lt;li&gt; Profundo(cm): 70&lt;/li&gt;&lt;/ul&gt;</v>
      </c>
      <c r="AC19" s="168" t="str">
        <f>CONCATENATE(E19," color: ",IF(VLOOKUP(C19,Colores!H:I,2,0)&gt;1,"Varios colores",Tabla5[[#This Row],[Caract: Color tapiz]]),IF(H19="","",CONCATENATE(", Tapiz: ",H19)),IF(I19="","",CONCATENATE(",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Sofa 2 cuerpos color: Plomo, Tapiz: Dubai, relleno: Espuma paraiso, algodón, resortes y estructura: Madera tornillo
&lt;p&gt;Característica: 
 &lt;li&gt;Patas contorneadas&lt;/li&gt; 
&lt;/li&gt;&lt;/ul&gt;&lt;p&gt;
Capacidad: 1.4 litros</v>
      </c>
      <c r="AD19" s="168" t="str">
        <f t="shared" si="10"/>
        <v>- Sofa 2 cuerpos color: Plomo, Tapiz: Dubai, relleno: Espuma paraiso, algodón, resortes y estructura: Madera tornillo
&lt;p&gt;Característica: 
 &lt;li&gt;Patas contorneadas&lt;/li&gt; 
&lt;/li&gt;&lt;/ul&gt;&lt;p&gt;
Capacidad: 1.4 litros&lt;p&gt;
- Mesa de centro color: Cedro y estructura: Melamine + MDF
&lt;p&gt;Característica: 
 &lt;li&gt;Patas contorneadas&lt;/li&gt; 
&lt;/li&gt;&lt;/ul&gt;&lt;p&gt;
Capacidad: 1.4 litros&lt;p&gt;
- Sofa 3 cuerpos color: Plomo, Tapiz: Dubai, relleno: Espuma paraiso, algodón, resortes y estructura: Madera tornillo
&lt;p&gt;Característica: 
 &lt;li&gt;Patas contorneadas&lt;/li&gt; 
&lt;/li&gt;&lt;/ul&gt;&lt;p&gt;
Capacidad: 1.4 litros&lt;p&gt;</v>
      </c>
      <c r="AE19" s="168" t="str">
        <f>CONCATENATE("&lt;p&gt;¿Cómo lavar un mueble con tapiz: ",X19,"?","&lt;p&gt;",CHAR(10),IFERROR(VLOOKUP(G19,'Base de datos'!A:B,2,0),"Humedecer un paño de tela y frotar la estructura del producto&lt;p&gt;"))</f>
        <v>&lt;p&gt;¿Cómo lavar un mueble con tapiz: Dubai?&lt;p&gt;
Humedecer un paño de tela y frotar la estructura del producto&lt;p&gt;</v>
      </c>
      <c r="AF19"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19" s="151" t="s">
        <v>1041</v>
      </c>
      <c r="AH19" s="168"/>
      <c r="AJ19" s="142" t="str">
        <f t="shared" si="12"/>
        <v>INSERT INTO combos VALUES(NULL,"Combo6","Juego de sala 3 + 2 + mesa de centro",167,167.1,"Sofa 2 cuerpos","Vintage","Plomo","Dubai","Espuma paraiso, algodón, resortes","Madera tornillo","No",85,140,75,25,12,1,"Patas contorneadas","","","1",10,"1");</v>
      </c>
    </row>
    <row r="20" spans="1:36" ht="45" customHeight="1" x14ac:dyDescent="0.2">
      <c r="A20" s="143" t="s">
        <v>1109</v>
      </c>
      <c r="B20" s="170" t="s">
        <v>1099</v>
      </c>
      <c r="C20" s="150">
        <f>VLOOKUP(Tabla5[[#This Row],[skuproveedor-web]],Detalle!A:B,2,0)</f>
        <v>167</v>
      </c>
      <c r="D20" s="146">
        <f>IFERROR(IF(C21=Tabla5[[#This Row],[Codigo]],Tabla5[[#Headers],[Sub_cod (orden)]]+0.1,Tabla5[[#This Row],[Codigo]]+0.1),Tabla5[[#This Row],[Codigo]]+0.1)</f>
        <v>167.1</v>
      </c>
      <c r="E20" s="157" t="s">
        <v>42</v>
      </c>
      <c r="F20" s="159" t="s">
        <v>421</v>
      </c>
      <c r="G20" s="174" t="s">
        <v>1089</v>
      </c>
      <c r="H20" s="174"/>
      <c r="I20" s="174"/>
      <c r="J20" s="174" t="s">
        <v>1090</v>
      </c>
      <c r="K20" s="96" t="s">
        <v>45</v>
      </c>
      <c r="L20" s="174">
        <v>40</v>
      </c>
      <c r="M20" s="174">
        <v>90</v>
      </c>
      <c r="N20" s="174">
        <v>50</v>
      </c>
      <c r="O20" s="174">
        <v>10</v>
      </c>
      <c r="P20" s="96">
        <v>12</v>
      </c>
      <c r="Q20" s="96">
        <v>1</v>
      </c>
      <c r="R20" s="173" t="s">
        <v>895</v>
      </c>
      <c r="S20" s="173"/>
      <c r="T20" s="174"/>
      <c r="U20" s="96">
        <v>1</v>
      </c>
      <c r="V20" s="96">
        <v>10</v>
      </c>
      <c r="W20" s="160">
        <v>1</v>
      </c>
      <c r="X20" s="177" t="str">
        <f t="shared" si="6"/>
        <v>Cedro</v>
      </c>
      <c r="Y20" s="168" t="str">
        <f>CONCATENATE("En HOGAR &amp; SPACIOS encontraras lo mejor para tu hogar con este excelente ",Tabla5[[#This Row],[Nombre item]]," con un acabado detallista al estilo ",F20,"&lt;/p&gt;",CHAR(10),CHAR(10),":&lt;p&gt;&lt;strong&gt;&lt;span style=text-decoration: underline;&gt;Detalle:&lt;/span&gt;&lt;/strong&gt;&lt;/p&gt;",CHAR(10),AD20,CHAR(10),CHAR(10),"&lt;p&gt;&lt;span style='text-decoration: underline;'&gt; Medidas aproximadas: &lt;/span&gt;&lt;/p&gt;","&lt;p&gt; ",CHAR(10),AB20,"&lt;p&gt; &lt;/li&gt;",CHAR(10),CHAR(10),Tabla5[[#This Row],[Parte 6]],CHAR(10),CHAR(10),AE20)</f>
        <v>En HOGAR &amp; SPACIOS encontraras lo mejor para tu hogar con este excelente Mesa de centro con un acabado detallista al estilo Vintage&lt;/p&gt;
:&lt;p&gt;&lt;strong&gt;&lt;span style=text-decoration: underline;&gt;Detalle:&lt;/span&gt;&lt;/strong&gt;&lt;/p&gt;
- Mesa de centro color: Cedro y estructura: Melamine + MDF
&lt;p&gt;Característica: 
 &lt;li&gt;Patas contorneadas&lt;/li&gt; 
&lt;/li&gt;&lt;/ul&gt;&lt;p&gt;
Capacidad: 1.4 litros&lt;p&gt;
- Sofa 3 cuerpos color: Plomo, Tapiz: Dubai, relleno: Espuma paraiso, algodón, resortes y estructura: Madera tornillo
&lt;p&gt;Característica: 
 &lt;li&gt;Patas contorneadas&lt;/li&gt; 
&lt;/li&gt;&lt;/ul&gt;&lt;p&gt;
Capacidad: 1.4 litros&lt;p&gt;
- Sofa 2 cuerpos color: Plomo, Tapiz: Dubai, relleno: Espuma paraiso, algodón, resortes y estructura: Madera tornillo
&lt;p&gt;Característica: 
 &lt;li&gt;Patas contorneadas&lt;/li&gt; 
&lt;/li&gt;&lt;/ul&gt;&lt;p&gt;
Capacidad: 1.4 litros&lt;p&gt;
&lt;p&gt;&lt;span style='text-decoration: underline;'&gt; Medidas aproximadas: &lt;/span&gt;&lt;/p&gt;&lt;p&gt; 
Mesa de centro: &lt;p&gt;&lt;li&gt;Altura(cm): 40&lt;/li&gt;&lt;li&gt; Ancho(cm): 90&lt;/li&gt;&lt;li&gt; Profundo(cm): 50&lt;/li&gt;&lt;/ul&gt;
&lt;p&gt;Sofa 3 cuerpos: &lt;p&gt;&lt;li&gt;Altura(cm): 85&lt;/li&gt;&lt;li&gt; Ancho(cm): 150&lt;/li&gt;&lt;li&gt; Profundo(cm): 70&lt;/li&gt;&lt;/ul&gt;&lt;p&gt;
Sofa 2 cuerpos: &lt;p&gt;&lt;li&gt;Altura(cm): 85&lt;/li&gt;&lt;li&gt; Ancho(cm): 150&lt;/li&gt;&lt;li&gt; Profundo(cm): 70&lt;/li&gt;&lt;/ul&gt;&lt;p&gt;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Cedro?&lt;p&gt;
Humedecer un paño de tela y frotar la estructura del producto&lt;p&gt;</v>
      </c>
      <c r="Z20" s="177">
        <f t="shared" si="7"/>
        <v>3</v>
      </c>
      <c r="AA20" s="168" t="str">
        <f t="shared" si="8"/>
        <v>Mesa de centro: &lt;p&gt;&lt;li&gt;Altura(cm): 40&lt;/li&gt;&lt;li&gt; Ancho(cm): 90&lt;/li&gt;&lt;li&gt; Profundo(cm): 50&lt;/li&gt;&lt;/ul&gt;</v>
      </c>
      <c r="AB20" s="168" t="str">
        <f t="shared" si="9"/>
        <v>Mesa de centro: &lt;p&gt;&lt;li&gt;Altura(cm): 40&lt;/li&gt;&lt;li&gt; Ancho(cm): 90&lt;/li&gt;&lt;li&gt; Profundo(cm): 50&lt;/li&gt;&lt;/ul&gt;
&lt;p&gt;Sofa 3 cuerpos: &lt;p&gt;&lt;li&gt;Altura(cm): 85&lt;/li&gt;&lt;li&gt; Ancho(cm): 150&lt;/li&gt;&lt;li&gt; Profundo(cm): 70&lt;/li&gt;&lt;/ul&gt;&lt;p&gt;
Sofa 2 cuerpos: &lt;p&gt;&lt;li&gt;Altura(cm): 85&lt;/li&gt;&lt;li&gt; Ancho(cm): 150&lt;/li&gt;&lt;li&gt; Profundo(cm): 70&lt;/li&gt;&lt;/ul&gt;</v>
      </c>
      <c r="AC20" s="168" t="str">
        <f>CONCATENATE(E20," color: ",IF(VLOOKUP(C20,Colores!H:I,2,0)&gt;1,"Varios colores",Tabla5[[#This Row],[Caract: Color tapiz]]),IF(H20="","",CONCATENATE(", Tapiz: ",H20)),IF(I20="","",CONCATENATE(",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Mesa de centro color: Cedro y estructura: Melamine + MDF
&lt;p&gt;Característica: 
 &lt;li&gt;Patas contorneadas&lt;/li&gt; 
&lt;/li&gt;&lt;/ul&gt;&lt;p&gt;
Capacidad: 1.4 litros</v>
      </c>
      <c r="AD20" s="168" t="str">
        <f t="shared" si="10"/>
        <v>- Mesa de centro color: Cedro y estructura: Melamine + MDF
&lt;p&gt;Característica: 
 &lt;li&gt;Patas contorneadas&lt;/li&gt; 
&lt;/li&gt;&lt;/ul&gt;&lt;p&gt;
Capacidad: 1.4 litros&lt;p&gt;
- Sofa 3 cuerpos color: Plomo, Tapiz: Dubai, relleno: Espuma paraiso, algodón, resortes y estructura: Madera tornillo
&lt;p&gt;Característica: 
 &lt;li&gt;Patas contorneadas&lt;/li&gt; 
&lt;/li&gt;&lt;/ul&gt;&lt;p&gt;
Capacidad: 1.4 litros&lt;p&gt;
- Sofa 2 cuerpos color: Plomo, Tapiz: Dubai, relleno: Espuma paraiso, algodón, resortes y estructura: Madera tornillo
&lt;p&gt;Característica: 
 &lt;li&gt;Patas contorneadas&lt;/li&gt; 
&lt;/li&gt;&lt;/ul&gt;&lt;p&gt;
Capacidad: 1.4 litros&lt;p&gt;</v>
      </c>
      <c r="AE20" s="168" t="str">
        <f>CONCATENATE("&lt;p&gt;¿Cómo lavar un mueble con tapiz: ",X20,"?","&lt;p&gt;",CHAR(10),IFERROR(VLOOKUP(G20,'Base de datos'!A:B,2,0),"Humedecer un paño de tela y frotar la estructura del producto&lt;p&gt;"))</f>
        <v>&lt;p&gt;¿Cómo lavar un mueble con tapiz: Cedro?&lt;p&gt;
Humedecer un paño de tela y frotar la estructura del producto&lt;p&gt;</v>
      </c>
      <c r="AF20"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20" s="151" t="s">
        <v>1041</v>
      </c>
      <c r="AH20" s="168"/>
      <c r="AJ20" s="142" t="str">
        <f t="shared" si="12"/>
        <v>INSERT INTO combos VALUES(NULL,"Combo6","Juego de sala 3 + 2 + mesa de centro",167,167.1,"Mesa de centro","Vintage","Cedro","","","Melamine + MDF","No",40,90,50,10,12,1,"Patas contorneadas","","","1",10,"1");</v>
      </c>
    </row>
    <row r="21" spans="1:36" ht="45" customHeight="1" x14ac:dyDescent="0.2">
      <c r="A21" s="143" t="s">
        <v>1110</v>
      </c>
      <c r="B21" s="170" t="s">
        <v>1101</v>
      </c>
      <c r="C21" s="150">
        <f>VLOOKUP(Tabla5[[#This Row],[skuproveedor-web]],Detalle!A:B,2,0)</f>
        <v>168</v>
      </c>
      <c r="D21" s="146">
        <f>IFERROR(IF(C22=Tabla5[[#This Row],[Codigo]],Tabla5[[#Headers],[Sub_cod (orden)]]+0.1,Tabla5[[#This Row],[Codigo]]+0.1),Tabla5[[#This Row],[Codigo]]+0.1)</f>
        <v>168.1</v>
      </c>
      <c r="E21" s="157" t="s">
        <v>440</v>
      </c>
      <c r="F21" s="159" t="s">
        <v>421</v>
      </c>
      <c r="G21" s="159" t="s">
        <v>446</v>
      </c>
      <c r="H21" s="159" t="s">
        <v>422</v>
      </c>
      <c r="I21" s="159" t="s">
        <v>890</v>
      </c>
      <c r="J21" s="159" t="s">
        <v>423</v>
      </c>
      <c r="K21" s="96" t="s">
        <v>45</v>
      </c>
      <c r="L21" s="96">
        <v>85</v>
      </c>
      <c r="M21" s="96">
        <v>150</v>
      </c>
      <c r="N21" s="96">
        <v>70</v>
      </c>
      <c r="O21" s="96">
        <v>22</v>
      </c>
      <c r="P21" s="96">
        <v>12</v>
      </c>
      <c r="Q21" s="96">
        <v>1</v>
      </c>
      <c r="R21" s="165" t="s">
        <v>895</v>
      </c>
      <c r="S21" s="101"/>
      <c r="T21" s="96"/>
      <c r="U21" s="96">
        <v>1</v>
      </c>
      <c r="V21" s="96">
        <v>10</v>
      </c>
      <c r="W21" s="160">
        <v>1</v>
      </c>
      <c r="X21" s="177" t="str">
        <f t="shared" si="6"/>
        <v>Dubai</v>
      </c>
      <c r="Y21" s="168" t="str">
        <f>CONCATENATE("En HOGAR &amp; SPACIOS encontraras lo mejor para tu hogar con este excelente ",Tabla5[[#This Row],[Nombre item]]," con un acabado detallista al estilo ",F21,"&lt;/p&gt;",CHAR(10),CHAR(10),":&lt;p&gt;&lt;strong&gt;&lt;span style=text-decoration: underline;&gt;Detalle:&lt;/span&gt;&lt;/strong&gt;&lt;/p&gt;",CHAR(10),AD21,CHAR(10),CHAR(10),"&lt;p&gt;&lt;span style='text-decoration: underline;'&gt; Medidas aproximadas: &lt;/span&gt;&lt;/p&gt;","&lt;p&gt; ",CHAR(10),AB21,"&lt;p&gt; &lt;/li&gt;",CHAR(10),CHAR(10),Tabla5[[#This Row],[Parte 6]],CHAR(10),CHAR(10),AE21)</f>
        <v>En HOGAR &amp; SPACIOS encontraras lo mejor para tu hogar con este excelente Sofa 3 cuerpos con un acabado detallista al estilo Vintage&lt;/p&gt;
:&lt;p&gt;&lt;strong&gt;&lt;span style=text-decoration: underline;&gt;Detalle:&lt;/span&gt;&lt;/strong&gt;&lt;/p&gt;
- Sofa 3 cuerpos color: Plomo, Tapiz: Dubai, relleno: Espuma paraiso, algodón, resortes y estructura: Madera tornillo
&lt;p&gt;Característica: 
 &lt;li&gt;Patas contorneadas&lt;/li&gt; 
&lt;/li&gt;&lt;/ul&gt;&lt;p&gt;
Capacidad: 1.4 litros&lt;p&gt;
- Sofa 2 cuerpos color: Plomo, Tapiz: Dubai, relleno: Espuma paraiso, algodón, resortes y estructura: Madera tornillo
&lt;p&gt;Característica: 
 &lt;li&gt;Patas contorneadas&lt;/li&gt; 
&lt;/li&gt;&lt;/ul&gt;&lt;p&gt;
Capacidad: 1.4 litros&lt;p&gt;
- Mesa de centro color: Blanco y estructura: Melamine + MDF
&lt;p&gt;Característica: 
 &lt;li&gt;Patas contorneadas&lt;/li&gt; 
&lt;/li&gt;&lt;/ul&gt;&lt;p&gt;
Capacidad: 1.4 litros&lt;p&gt;
- Mesa de entreteniemiento color: Blanco y estructura: Melamine
&lt;p&gt;Característica: 
 &lt;li&gt;Patas contorneadas&lt;/li&gt; 
&lt;/li&gt;&lt;/ul&gt;&lt;p&gt;
Capacidad: 1.4 litros&lt;p&gt;
- Sillón  color: Dorado, Tapiz: Ultracuero, relleno: Espuma paraiso, algodón, resortes y estructura: Madera tornillo
&lt;p&gt;Característica: 
 &lt;li&gt;Patas aceradas&lt;/li&gt; 
&lt;/li&gt;&lt;/ul&gt;&lt;p&gt;
Capacidad: 1.4 litros
&lt;p&gt;&lt;span style='text-decoration: underline;'&gt; Medidas aproximadas: &lt;/span&gt;&lt;/p&gt;&lt;p&gt; 
Sofa 3 cuerpos: &lt;p&gt;&lt;li&gt;Altura(cm): 85&lt;/li&gt;&lt;li&gt; Ancho(cm): 150&lt;/li&gt;&lt;li&gt; Profundo(cm): 70&lt;/li&gt;&lt;/ul&gt;
&lt;p&gt;Sofa 2 cuerpos: &lt;p&gt;&lt;li&gt;Altura(cm): 85&lt;/li&gt;&lt;li&gt; Ancho(cm): 150&lt;/li&gt;&lt;li&gt; Profundo(cm): 70&lt;/li&gt;&lt;/ul&gt;
&lt;p&gt;Mesa de centro: &lt;p&gt;&lt;li&gt;Altura(cm): 40&lt;/li&gt;&lt;li&gt; Ancho(cm): 90&lt;/li&gt;&lt;li&gt; Profundo(cm): 50&lt;/li&gt;&lt;/ul&gt;
&lt;p&gt;Mesa de entreteniemiento: &lt;p&gt;&lt;li&gt;Altura(cm): 50&lt;/li&gt;&lt;li&gt; Ancho(cm): 160&lt;/li&gt;&lt;li&gt; Profundo(cm): 50&lt;/li&gt;&lt;/ul&gt;
&lt;p&gt;Sillón : &lt;p&gt;&lt;li&gt;Altura(cm): 85&lt;/li&gt;&lt;li&gt; Ancho(cm): 60&lt;/li&gt;&lt;li&gt; Profundo(cm): 55&lt;/li&gt;&lt;/ul&gt;&lt;p&gt;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v>
      </c>
      <c r="Z21" s="177">
        <f t="shared" si="7"/>
        <v>5</v>
      </c>
      <c r="AA21" s="168" t="str">
        <f t="shared" si="8"/>
        <v>Sofa 3 cuerpos: &lt;p&gt;&lt;li&gt;Altura(cm): 85&lt;/li&gt;&lt;li&gt; Ancho(cm): 150&lt;/li&gt;&lt;li&gt; Profundo(cm): 70&lt;/li&gt;&lt;/ul&gt;</v>
      </c>
      <c r="AB21" s="168" t="str">
        <f t="shared" si="9"/>
        <v>Sofa 3 cuerpos: &lt;p&gt;&lt;li&gt;Altura(cm): 85&lt;/li&gt;&lt;li&gt; Ancho(cm): 150&lt;/li&gt;&lt;li&gt; Profundo(cm): 70&lt;/li&gt;&lt;/ul&gt;
&lt;p&gt;Sofa 2 cuerpos: &lt;p&gt;&lt;li&gt;Altura(cm): 85&lt;/li&gt;&lt;li&gt; Ancho(cm): 150&lt;/li&gt;&lt;li&gt; Profundo(cm): 70&lt;/li&gt;&lt;/ul&gt;
&lt;p&gt;Mesa de centro: &lt;p&gt;&lt;li&gt;Altura(cm): 40&lt;/li&gt;&lt;li&gt; Ancho(cm): 90&lt;/li&gt;&lt;li&gt; Profundo(cm): 50&lt;/li&gt;&lt;/ul&gt;
&lt;p&gt;Mesa de entreteniemiento: &lt;p&gt;&lt;li&gt;Altura(cm): 50&lt;/li&gt;&lt;li&gt; Ancho(cm): 160&lt;/li&gt;&lt;li&gt; Profundo(cm): 50&lt;/li&gt;&lt;/ul&gt;
&lt;p&gt;Sillón : &lt;p&gt;&lt;li&gt;Altura(cm): 85&lt;/li&gt;&lt;li&gt; Ancho(cm): 60&lt;/li&gt;&lt;li&gt; Profundo(cm): 55&lt;/li&gt;&lt;/ul&gt;</v>
      </c>
      <c r="AC21" s="168" t="str">
        <f>CONCATENATE(E21," color: ",IF(VLOOKUP(C21,Colores!H:I,2,0)&gt;1,"Varios colores",Tabla5[[#This Row],[Caract: Color tapiz]]),IF(H21="","",CONCATENATE(", Tapiz: ",H21)),IF(I21="","",CONCATENATE(",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Sofa 3 cuerpos color: Plomo, Tapiz: Dubai, relleno: Espuma paraiso, algodón, resortes y estructura: Madera tornillo
&lt;p&gt;Característica: 
 &lt;li&gt;Patas contorneadas&lt;/li&gt; 
&lt;/li&gt;&lt;/ul&gt;&lt;p&gt;
Capacidad: 1.4 litros</v>
      </c>
      <c r="AD21" s="168" t="str">
        <f t="shared" si="10"/>
        <v>- Sofa 3 cuerpos color: Plomo, Tapiz: Dubai, relleno: Espuma paraiso, algodón, resortes y estructura: Madera tornillo
&lt;p&gt;Característica: 
 &lt;li&gt;Patas contorneadas&lt;/li&gt; 
&lt;/li&gt;&lt;/ul&gt;&lt;p&gt;
Capacidad: 1.4 litros&lt;p&gt;
- Sofa 2 cuerpos color: Plomo, Tapiz: Dubai, relleno: Espuma paraiso, algodón, resortes y estructura: Madera tornillo
&lt;p&gt;Característica: 
 &lt;li&gt;Patas contorneadas&lt;/li&gt; 
&lt;/li&gt;&lt;/ul&gt;&lt;p&gt;
Capacidad: 1.4 litros&lt;p&gt;
- Mesa de centro color: Blanco y estructura: Melamine + MDF
&lt;p&gt;Característica: 
 &lt;li&gt;Patas contorneadas&lt;/li&gt; 
&lt;/li&gt;&lt;/ul&gt;&lt;p&gt;
Capacidad: 1.4 litros&lt;p&gt;
- Mesa de entreteniemiento color: Blanco y estructura: Melamine
&lt;p&gt;Característica: 
 &lt;li&gt;Patas contorneadas&lt;/li&gt; 
&lt;/li&gt;&lt;/ul&gt;&lt;p&gt;
Capacidad: 1.4 litros&lt;p&gt;
- Sillón  color: Dorado, Tapiz: Ultracuero, relleno: Espuma paraiso, algodón, resortes y estructura: Madera tornillo
&lt;p&gt;Característica: 
 &lt;li&gt;Patas aceradas&lt;/li&gt; 
&lt;/li&gt;&lt;/ul&gt;&lt;p&gt;
Capacidad: 1.4 litros</v>
      </c>
      <c r="AE21" s="168" t="str">
        <f>CONCATENATE("&lt;p&gt;¿Cómo lavar un mueble con tapiz: ",X21,"?","&lt;p&gt;",CHAR(10),IFERROR(VLOOKUP(G21,'Base de datos'!A:B,2,0),"Humedecer un paño de tela y frotar la estructura del producto&lt;p&gt;"))</f>
        <v>&lt;p&gt;¿Cómo lavar un mueble con tapiz: Dubai?&lt;p&gt;
Humedecer un paño de tela y frotar la estructura del producto&lt;p&gt;</v>
      </c>
      <c r="AF21"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21" s="151" t="s">
        <v>1041</v>
      </c>
      <c r="AH21" s="168"/>
      <c r="AJ21" s="142" t="str">
        <f t="shared" si="12"/>
        <v>INSERT INTO combos VALUES(NULL,"Combo7","Juego de sala 3 + 2 + Entretenimiento + sillón + mesa de centro",168,168.1,"Sofa 3 cuerpos","Vintage","Plomo","Dubai","Espuma paraiso, algodón, resortes","Madera tornillo","No",85,150,70,22,12,1,"Patas contorneadas","","","1",10,"1");</v>
      </c>
    </row>
    <row r="22" spans="1:36" ht="45" customHeight="1" x14ac:dyDescent="0.2">
      <c r="A22" s="143" t="s">
        <v>1110</v>
      </c>
      <c r="B22" s="170" t="s">
        <v>1101</v>
      </c>
      <c r="C22" s="150">
        <f>VLOOKUP(Tabla5[[#This Row],[skuproveedor-web]],Detalle!A:B,2,0)</f>
        <v>168</v>
      </c>
      <c r="D22" s="146">
        <f>IFERROR(IF(C23=Tabla5[[#This Row],[Codigo]],Tabla5[[#Headers],[Sub_cod (orden)]]+0.1,Tabla5[[#This Row],[Codigo]]+0.1),Tabla5[[#This Row],[Codigo]]+0.1)</f>
        <v>168.1</v>
      </c>
      <c r="E22" s="81" t="s">
        <v>436</v>
      </c>
      <c r="F22" s="159" t="s">
        <v>421</v>
      </c>
      <c r="G22" s="159" t="s">
        <v>446</v>
      </c>
      <c r="H22" s="159" t="s">
        <v>422</v>
      </c>
      <c r="I22" s="159" t="s">
        <v>890</v>
      </c>
      <c r="J22" s="159" t="s">
        <v>423</v>
      </c>
      <c r="K22" s="96" t="s">
        <v>45</v>
      </c>
      <c r="L22" s="96">
        <v>85</v>
      </c>
      <c r="M22" s="96">
        <v>150</v>
      </c>
      <c r="N22" s="96">
        <v>70</v>
      </c>
      <c r="O22" s="96">
        <v>22</v>
      </c>
      <c r="P22" s="96">
        <v>12</v>
      </c>
      <c r="Q22" s="96">
        <v>1</v>
      </c>
      <c r="R22" s="165" t="s">
        <v>895</v>
      </c>
      <c r="S22" s="101"/>
      <c r="T22" s="96"/>
      <c r="U22" s="96">
        <v>1</v>
      </c>
      <c r="V22" s="96">
        <v>10</v>
      </c>
      <c r="W22" s="160">
        <v>1</v>
      </c>
      <c r="X22" s="177" t="str">
        <f t="shared" si="6"/>
        <v>Dubai</v>
      </c>
      <c r="Y22" s="168" t="str">
        <f>CONCATENATE("En HOGAR &amp; SPACIOS encontraras lo mejor para tu hogar con este excelente ",Tabla5[[#This Row],[Nombre item]]," con un acabado detallista al estilo ",F22,"&lt;/p&gt;",CHAR(10),CHAR(10),":&lt;p&gt;&lt;strong&gt;&lt;span style=text-decoration: underline;&gt;Detalle:&lt;/span&gt;&lt;/strong&gt;&lt;/p&gt;",CHAR(10),AD22,CHAR(10),CHAR(10),"&lt;p&gt;&lt;span style='text-decoration: underline;'&gt; Medidas aproximadas: &lt;/span&gt;&lt;/p&gt;","&lt;p&gt; ",CHAR(10),AB22,"&lt;p&gt; &lt;/li&gt;",CHAR(10),CHAR(10),Tabla5[[#This Row],[Parte 6]],CHAR(10),CHAR(10),AE22)</f>
        <v>En HOGAR &amp; SPACIOS encontraras lo mejor para tu hogar con este excelente Sofa 2 cuerpos con un acabado detallista al estilo Vintage&lt;/p&gt;
:&lt;p&gt;&lt;strong&gt;&lt;span style=text-decoration: underline;&gt;Detalle:&lt;/span&gt;&lt;/strong&gt;&lt;/p&gt;
- Sofa 2 cuerpos color: Plomo, Tapiz: Dubai, relleno: Espuma paraiso, algodón, resortes y estructura: Madera tornillo
&lt;p&gt;Característica: 
 &lt;li&gt;Patas contorneadas&lt;/li&gt; 
&lt;/li&gt;&lt;/ul&gt;&lt;p&gt;
Capacidad: 1.4 litros&lt;p&gt;
- Mesa de centro color: Blanco y estructura: Melamine + MDF
&lt;p&gt;Característica: 
 &lt;li&gt;Patas contorneadas&lt;/li&gt; 
&lt;/li&gt;&lt;/ul&gt;&lt;p&gt;
Capacidad: 1.4 litros&lt;p&gt;
- Mesa de entreteniemiento color: Blanco y estructura: Melamine
&lt;p&gt;Característica: 
 &lt;li&gt;Patas contorneadas&lt;/li&gt; 
&lt;/li&gt;&lt;/ul&gt;&lt;p&gt;
Capacidad: 1.4 litros&lt;p&gt;
- Sillón  color: Dorado, Tapiz: Ultracuero, relleno: Espuma paraiso, algodón, resortes y estructura: Madera tornillo
&lt;p&gt;Característica: 
 &lt;li&gt;Patas aceradas&lt;/li&gt; 
&lt;/li&gt;&lt;/ul&gt;&lt;p&gt;
Capacidad: 1.4 litros&lt;p&gt;
- sofa 3 cuerpos color: Azul oscuro, Tapiz: Dubai, relleno: Espuma paraiso, algodón, resortes y estructura: Madera tornillo
&lt;p&gt;Característica: 
 &lt;li&gt;Patas contorneadas&lt;/li&gt; 
&lt;/li&gt;&lt;/ul&gt;&lt;p&gt;
Capacidad: 1.4 litros
&lt;p&gt;&lt;span style='text-decoration: underline;'&gt; Medidas aproximadas: &lt;/span&gt;&lt;/p&gt;&lt;p&gt; 
Sofa 2 cuerpos: &lt;p&gt;&lt;li&gt;Altura(cm): 85&lt;/li&gt;&lt;li&gt; Ancho(cm): 150&lt;/li&gt;&lt;li&gt; Profundo(cm): 70&lt;/li&gt;&lt;/ul&gt;
&lt;p&gt;Mesa de centro: &lt;p&gt;&lt;li&gt;Altura(cm): 40&lt;/li&gt;&lt;li&gt; Ancho(cm): 90&lt;/li&gt;&lt;li&gt; Profundo(cm): 50&lt;/li&gt;&lt;/ul&gt;
&lt;p&gt;Mesa de entreteniemiento: &lt;p&gt;&lt;li&gt;Altura(cm): 50&lt;/li&gt;&lt;li&gt; Ancho(cm): 160&lt;/li&gt;&lt;li&gt; Profundo(cm): 50&lt;/li&gt;&lt;/ul&gt;
&lt;p&gt;Sillón : &lt;p&gt;&lt;li&gt;Altura(cm): 85&lt;/li&gt;&lt;li&gt; Ancho(cm): 60&lt;/li&gt;&lt;li&gt; Profundo(cm): 55&lt;/li&gt;&lt;/ul&gt;
&lt;p&gt;sofa 3 cuerpos: &lt;p&gt;&lt;li&gt;Altura(cm): 85&lt;/li&gt;&lt;li&gt; Ancho(cm): 150&lt;/li&gt;&lt;li&gt; Profundo(cm): 70&lt;/li&gt;&lt;/ul&gt;&lt;p&gt;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v>
      </c>
      <c r="Z22" s="177">
        <f t="shared" si="7"/>
        <v>5</v>
      </c>
      <c r="AA22" s="168" t="str">
        <f t="shared" si="8"/>
        <v>Sofa 2 cuerpos: &lt;p&gt;&lt;li&gt;Altura(cm): 85&lt;/li&gt;&lt;li&gt; Ancho(cm): 150&lt;/li&gt;&lt;li&gt; Profundo(cm): 70&lt;/li&gt;&lt;/ul&gt;</v>
      </c>
      <c r="AB22" s="168" t="str">
        <f t="shared" si="9"/>
        <v>Sofa 2 cuerpos: &lt;p&gt;&lt;li&gt;Altura(cm): 85&lt;/li&gt;&lt;li&gt; Ancho(cm): 150&lt;/li&gt;&lt;li&gt; Profundo(cm): 70&lt;/li&gt;&lt;/ul&gt;
&lt;p&gt;Mesa de centro: &lt;p&gt;&lt;li&gt;Altura(cm): 40&lt;/li&gt;&lt;li&gt; Ancho(cm): 90&lt;/li&gt;&lt;li&gt; Profundo(cm): 50&lt;/li&gt;&lt;/ul&gt;
&lt;p&gt;Mesa de entreteniemiento: &lt;p&gt;&lt;li&gt;Altura(cm): 50&lt;/li&gt;&lt;li&gt; Ancho(cm): 160&lt;/li&gt;&lt;li&gt; Profundo(cm): 50&lt;/li&gt;&lt;/ul&gt;
&lt;p&gt;Sillón : &lt;p&gt;&lt;li&gt;Altura(cm): 85&lt;/li&gt;&lt;li&gt; Ancho(cm): 60&lt;/li&gt;&lt;li&gt; Profundo(cm): 55&lt;/li&gt;&lt;/ul&gt;
&lt;p&gt;sofa 3 cuerpos: &lt;p&gt;&lt;li&gt;Altura(cm): 85&lt;/li&gt;&lt;li&gt; Ancho(cm): 150&lt;/li&gt;&lt;li&gt; Profundo(cm): 70&lt;/li&gt;&lt;/ul&gt;</v>
      </c>
      <c r="AC22" s="168" t="str">
        <f>CONCATENATE(E22," color: ",IF(VLOOKUP(C22,Colores!H:I,2,0)&gt;1,"Varios colores",Tabla5[[#This Row],[Caract: Color tapiz]]),IF(H22="","",CONCATENATE(", Tapiz: ",H22)),IF(I22="","",CONCATENATE(",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Sofa 2 cuerpos color: Plomo, Tapiz: Dubai, relleno: Espuma paraiso, algodón, resortes y estructura: Madera tornillo
&lt;p&gt;Característica: 
 &lt;li&gt;Patas contorneadas&lt;/li&gt; 
&lt;/li&gt;&lt;/ul&gt;&lt;p&gt;
Capacidad: 1.4 litros</v>
      </c>
      <c r="AD22" s="168" t="str">
        <f t="shared" si="10"/>
        <v>- Sofa 2 cuerpos color: Plomo, Tapiz: Dubai, relleno: Espuma paraiso, algodón, resortes y estructura: Madera tornillo
&lt;p&gt;Característica: 
 &lt;li&gt;Patas contorneadas&lt;/li&gt; 
&lt;/li&gt;&lt;/ul&gt;&lt;p&gt;
Capacidad: 1.4 litros&lt;p&gt;
- Mesa de centro color: Blanco y estructura: Melamine + MDF
&lt;p&gt;Característica: 
 &lt;li&gt;Patas contorneadas&lt;/li&gt; 
&lt;/li&gt;&lt;/ul&gt;&lt;p&gt;
Capacidad: 1.4 litros&lt;p&gt;
- Mesa de entreteniemiento color: Blanco y estructura: Melamine
&lt;p&gt;Característica: 
 &lt;li&gt;Patas contorneadas&lt;/li&gt; 
&lt;/li&gt;&lt;/ul&gt;&lt;p&gt;
Capacidad: 1.4 litros&lt;p&gt;
- Sillón  color: Dorado, Tapiz: Ultracuero, relleno: Espuma paraiso, algodón, resortes y estructura: Madera tornillo
&lt;p&gt;Característica: 
 &lt;li&gt;Patas aceradas&lt;/li&gt; 
&lt;/li&gt;&lt;/ul&gt;&lt;p&gt;
Capacidad: 1.4 litros&lt;p&gt;
- sofa 3 cuerpos color: Azul oscuro, Tapiz: Dubai, relleno: Espuma paraiso, algodón, resortes y estructura: Madera tornillo
&lt;p&gt;Característica: 
 &lt;li&gt;Patas contorneadas&lt;/li&gt; 
&lt;/li&gt;&lt;/ul&gt;&lt;p&gt;
Capacidad: 1.4 litros</v>
      </c>
      <c r="AE22" s="168" t="str">
        <f>CONCATENATE("&lt;p&gt;¿Cómo lavar un mueble con tapiz: ",X22,"?","&lt;p&gt;",CHAR(10),IFERROR(VLOOKUP(G22,'Base de datos'!A:B,2,0),"Humedecer un paño de tela y frotar la estructura del producto&lt;p&gt;"))</f>
        <v>&lt;p&gt;¿Cómo lavar un mueble con tapiz: Dubai?&lt;p&gt;
Humedecer un paño de tela y frotar la estructura del producto&lt;p&gt;</v>
      </c>
      <c r="AF22"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22" s="151" t="s">
        <v>1041</v>
      </c>
      <c r="AH22" s="168"/>
      <c r="AJ22" s="142" t="str">
        <f t="shared" si="12"/>
        <v>INSERT INTO combos VALUES(NULL,"Combo7","Juego de sala 3 + 2 + Entretenimiento + sillón + mesa de centro",168,168.1,"Sofa 2 cuerpos","Vintage","Plomo","Dubai","Espuma paraiso, algodón, resortes","Madera tornillo","No",85,150,70,22,12,1,"Patas contorneadas","","","1",10,"1");</v>
      </c>
    </row>
    <row r="23" spans="1:36" ht="45" customHeight="1" x14ac:dyDescent="0.2">
      <c r="A23" s="143" t="s">
        <v>1110</v>
      </c>
      <c r="B23" s="170" t="s">
        <v>1101</v>
      </c>
      <c r="C23" s="150">
        <f>VLOOKUP(Tabla5[[#This Row],[skuproveedor-web]],Detalle!A:B,2,0)</f>
        <v>168</v>
      </c>
      <c r="D23" s="146">
        <f>IFERROR(IF(C24=Tabla5[[#This Row],[Codigo]],Tabla5[[#Headers],[Sub_cod (orden)]]+0.1,Tabla5[[#This Row],[Codigo]]+0.1),Tabla5[[#This Row],[Codigo]]+0.1)</f>
        <v>168.1</v>
      </c>
      <c r="E23" s="81" t="s">
        <v>42</v>
      </c>
      <c r="F23" s="159" t="s">
        <v>421</v>
      </c>
      <c r="G23" s="174" t="s">
        <v>35</v>
      </c>
      <c r="H23" s="174"/>
      <c r="I23" s="174"/>
      <c r="J23" s="174" t="s">
        <v>1090</v>
      </c>
      <c r="K23" s="96" t="s">
        <v>45</v>
      </c>
      <c r="L23" s="174">
        <v>40</v>
      </c>
      <c r="M23" s="174">
        <v>90</v>
      </c>
      <c r="N23" s="174">
        <v>50</v>
      </c>
      <c r="O23" s="174">
        <v>10</v>
      </c>
      <c r="P23" s="96">
        <v>12</v>
      </c>
      <c r="Q23" s="96">
        <v>1</v>
      </c>
      <c r="R23" s="173" t="s">
        <v>895</v>
      </c>
      <c r="S23" s="173"/>
      <c r="T23" s="174"/>
      <c r="U23" s="96">
        <v>1</v>
      </c>
      <c r="V23" s="96">
        <v>10</v>
      </c>
      <c r="W23" s="160">
        <v>1</v>
      </c>
      <c r="X23" s="177" t="str">
        <f t="shared" si="6"/>
        <v>Blanco</v>
      </c>
      <c r="Y23" s="168" t="str">
        <f>CONCATENATE("En HOGAR &amp; SPACIOS encontraras lo mejor para tu hogar con este excelente ",Tabla5[[#This Row],[Nombre item]]," con un acabado detallista al estilo ",F23,"&lt;/p&gt;",CHAR(10),CHAR(10),":&lt;p&gt;&lt;strong&gt;&lt;span style=text-decoration: underline;&gt;Detalle:&lt;/span&gt;&lt;/strong&gt;&lt;/p&gt;",CHAR(10),AD23,CHAR(10),CHAR(10),"&lt;p&gt;&lt;span style='text-decoration: underline;'&gt; Medidas aproximadas: &lt;/span&gt;&lt;/p&gt;","&lt;p&gt; ",CHAR(10),AB23,"&lt;p&gt; &lt;/li&gt;",CHAR(10),CHAR(10),Tabla5[[#This Row],[Parte 6]],CHAR(10),CHAR(10),AE23)</f>
        <v>En HOGAR &amp; SPACIOS encontraras lo mejor para tu hogar con este excelente Mesa de centro con un acabado detallista al estilo Vintage&lt;/p&gt;
:&lt;p&gt;&lt;strong&gt;&lt;span style=text-decoration: underline;&gt;Detalle:&lt;/span&gt;&lt;/strong&gt;&lt;/p&gt;
- Mesa de centro color: Blanco y estructura: Melamine + MDF
&lt;p&gt;Característica: 
 &lt;li&gt;Patas contorneadas&lt;/li&gt; 
&lt;/li&gt;&lt;/ul&gt;&lt;p&gt;
Capacidad: 1.4 litros&lt;p&gt;
- Mesa de entreteniemiento color: Blanco y estructura: Melamine
&lt;p&gt;Característica: 
 &lt;li&gt;Patas contorneadas&lt;/li&gt; 
&lt;/li&gt;&lt;/ul&gt;&lt;p&gt;
Capacidad: 1.4 litros&lt;p&gt;
- Sillón  color: Dorado, Tapiz: Ultracuero, relleno: Espuma paraiso, algodón, resortes y estructura: Madera tornillo
&lt;p&gt;Característica: 
 &lt;li&gt;Patas aceradas&lt;/li&gt; 
&lt;/li&gt;&lt;/ul&gt;&lt;p&gt;
Capacidad: 1.4 litros&lt;p&gt;
- sofa 3 cuerpos color: Azul oscuro, Tapiz: Dubai, relleno: Espuma paraiso, algodón, resortes y estructura: Madera tornillo
&lt;p&gt;Característica: 
 &lt;li&gt;Patas contorneadas&lt;/li&gt; 
&lt;/li&gt;&lt;/ul&gt;&lt;p&gt;
Capacidad: 1.4 litros&lt;p&gt;
- Banqueta color: Rojo vino, Tapiz: Dubai, relleno: Espuma paraiso, algodón, resortes y estructura: Madera tornillo
&lt;p&gt;Característica: 
 &lt;li&gt;Patas contorneadas&lt;/li&gt; 
&lt;/li&gt;&lt;/ul&gt;&lt;p&gt;
Capacidad: 1.4 litros
&lt;p&gt;&lt;span style='text-decoration: underline;'&gt; Medidas aproximadas: &lt;/span&gt;&lt;/p&gt;&lt;p&gt; 
Mesa de centro: &lt;p&gt;&lt;li&gt;Altura(cm): 40&lt;/li&gt;&lt;li&gt; Ancho(cm): 90&lt;/li&gt;&lt;li&gt; Profundo(cm): 50&lt;/li&gt;&lt;/ul&gt;
&lt;p&gt;Mesa de entreteniemiento: &lt;p&gt;&lt;li&gt;Altura(cm): 50&lt;/li&gt;&lt;li&gt; Ancho(cm): 160&lt;/li&gt;&lt;li&gt; Profundo(cm): 50&lt;/li&gt;&lt;/ul&gt;
&lt;p&gt;Sillón : &lt;p&gt;&lt;li&gt;Altura(cm): 85&lt;/li&gt;&lt;li&gt; Ancho(cm): 60&lt;/li&gt;&lt;li&gt; Profundo(cm): 55&lt;/li&gt;&lt;/ul&gt;
&lt;p&gt;sofa 3 cuerpos: &lt;p&gt;&lt;li&gt;Altura(cm): 85&lt;/li&gt;&lt;li&gt; Ancho(cm): 150&lt;/li&gt;&lt;li&gt; Profundo(cm): 70&lt;/li&gt;&lt;/ul&gt;
&lt;p&gt;Banqueta: &lt;p&gt;&lt;li&gt;Altura(cm): 35&lt;/li&gt;&lt;li&gt; Ancho(cm): 70&lt;/li&gt;&lt;li&gt; Profundo(cm): 45&lt;/li&gt;&lt;/ul&gt;&lt;p&gt;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Blanco?&lt;p&gt;
Humedecer un paño de tela y frotar la estructura del producto&lt;p&gt;</v>
      </c>
      <c r="Z23" s="177">
        <f t="shared" si="7"/>
        <v>5</v>
      </c>
      <c r="AA23" s="168" t="str">
        <f t="shared" si="8"/>
        <v>Mesa de centro: &lt;p&gt;&lt;li&gt;Altura(cm): 40&lt;/li&gt;&lt;li&gt; Ancho(cm): 90&lt;/li&gt;&lt;li&gt; Profundo(cm): 50&lt;/li&gt;&lt;/ul&gt;</v>
      </c>
      <c r="AB23" s="168" t="str">
        <f t="shared" si="9"/>
        <v>Mesa de centro: &lt;p&gt;&lt;li&gt;Altura(cm): 40&lt;/li&gt;&lt;li&gt; Ancho(cm): 90&lt;/li&gt;&lt;li&gt; Profundo(cm): 50&lt;/li&gt;&lt;/ul&gt;
&lt;p&gt;Mesa de entreteniemiento: &lt;p&gt;&lt;li&gt;Altura(cm): 50&lt;/li&gt;&lt;li&gt; Ancho(cm): 160&lt;/li&gt;&lt;li&gt; Profundo(cm): 50&lt;/li&gt;&lt;/ul&gt;
&lt;p&gt;Sillón : &lt;p&gt;&lt;li&gt;Altura(cm): 85&lt;/li&gt;&lt;li&gt; Ancho(cm): 60&lt;/li&gt;&lt;li&gt; Profundo(cm): 55&lt;/li&gt;&lt;/ul&gt;
&lt;p&gt;sofa 3 cuerpos: &lt;p&gt;&lt;li&gt;Altura(cm): 85&lt;/li&gt;&lt;li&gt; Ancho(cm): 150&lt;/li&gt;&lt;li&gt; Profundo(cm): 70&lt;/li&gt;&lt;/ul&gt;
&lt;p&gt;Banqueta: &lt;p&gt;&lt;li&gt;Altura(cm): 35&lt;/li&gt;&lt;li&gt; Ancho(cm): 70&lt;/li&gt;&lt;li&gt; Profundo(cm): 45&lt;/li&gt;&lt;/ul&gt;</v>
      </c>
      <c r="AC23" s="168" t="str">
        <f>CONCATENATE(E23," color: ",IF(VLOOKUP(C23,Colores!H:I,2,0)&gt;1,"Varios colores",Tabla5[[#This Row],[Caract: Color tapiz]]),IF(H23="","",CONCATENATE(", Tapiz: ",H23)),IF(I23="","",CONCATENATE(",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Mesa de centro color: Blanco y estructura: Melamine + MDF
&lt;p&gt;Característica: 
 &lt;li&gt;Patas contorneadas&lt;/li&gt; 
&lt;/li&gt;&lt;/ul&gt;&lt;p&gt;
Capacidad: 1.4 litros</v>
      </c>
      <c r="AD23" s="168" t="str">
        <f t="shared" si="10"/>
        <v>- Mesa de centro color: Blanco y estructura: Melamine + MDF
&lt;p&gt;Característica: 
 &lt;li&gt;Patas contorneadas&lt;/li&gt; 
&lt;/li&gt;&lt;/ul&gt;&lt;p&gt;
Capacidad: 1.4 litros&lt;p&gt;
- Mesa de entreteniemiento color: Blanco y estructura: Melamine
&lt;p&gt;Característica: 
 &lt;li&gt;Patas contorneadas&lt;/li&gt; 
&lt;/li&gt;&lt;/ul&gt;&lt;p&gt;
Capacidad: 1.4 litros&lt;p&gt;
- Sillón  color: Dorado, Tapiz: Ultracuero, relleno: Espuma paraiso, algodón, resortes y estructura: Madera tornillo
&lt;p&gt;Característica: 
 &lt;li&gt;Patas aceradas&lt;/li&gt; 
&lt;/li&gt;&lt;/ul&gt;&lt;p&gt;
Capacidad: 1.4 litros&lt;p&gt;
- sofa 3 cuerpos color: Azul oscuro, Tapiz: Dubai, relleno: Espuma paraiso, algodón, resortes y estructura: Madera tornillo
&lt;p&gt;Característica: 
 &lt;li&gt;Patas contorneadas&lt;/li&gt; 
&lt;/li&gt;&lt;/ul&gt;&lt;p&gt;
Capacidad: 1.4 litros&lt;p&gt;
- Banqueta color: Rojo vino, Tapiz: Dubai, relleno: Espuma paraiso, algodón, resortes y estructura: Madera tornillo
&lt;p&gt;Característica: 
 &lt;li&gt;Patas contorneadas&lt;/li&gt; 
&lt;/li&gt;&lt;/ul&gt;&lt;p&gt;
Capacidad: 1.4 litros</v>
      </c>
      <c r="AE23" s="168" t="str">
        <f>CONCATENATE("&lt;p&gt;¿Cómo lavar un mueble con tapiz: ",X23,"?","&lt;p&gt;",CHAR(10),IFERROR(VLOOKUP(G23,'Base de datos'!A:B,2,0),"Humedecer un paño de tela y frotar la estructura del producto&lt;p&gt;"))</f>
        <v>&lt;p&gt;¿Cómo lavar un mueble con tapiz: Blanco?&lt;p&gt;
Humedecer un paño de tela y frotar la estructura del producto&lt;p&gt;</v>
      </c>
      <c r="AF23"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23" s="151" t="s">
        <v>1041</v>
      </c>
      <c r="AH23" s="168"/>
      <c r="AJ23" s="142" t="str">
        <f t="shared" si="12"/>
        <v>INSERT INTO combos VALUES(NULL,"Combo7","Juego de sala 3 + 2 + Entretenimiento + sillón + mesa de centro",168,168.1,"Mesa de centro","Vintage","Blanco","","","Melamine + MDF","No",40,90,50,10,12,1,"Patas contorneadas","","","1",10,"1");</v>
      </c>
    </row>
    <row r="24" spans="1:36" ht="45" customHeight="1" x14ac:dyDescent="0.2">
      <c r="A24" s="143" t="s">
        <v>1110</v>
      </c>
      <c r="B24" s="170" t="s">
        <v>1101</v>
      </c>
      <c r="C24" s="150">
        <f>VLOOKUP(Tabla5[[#This Row],[skuproveedor-web]],Detalle!A:B,2,0)</f>
        <v>168</v>
      </c>
      <c r="D24" s="146">
        <f>IFERROR(IF(C25=Tabla5[[#This Row],[Codigo]],Tabla5[[#Headers],[Sub_cod (orden)]]+0.1,Tabla5[[#This Row],[Codigo]]+0.1),Tabla5[[#This Row],[Codigo]]+0.1)</f>
        <v>168.1</v>
      </c>
      <c r="E24" s="157" t="s">
        <v>1102</v>
      </c>
      <c r="F24" s="159" t="s">
        <v>421</v>
      </c>
      <c r="G24" s="174" t="s">
        <v>35</v>
      </c>
      <c r="H24" s="174"/>
      <c r="I24" s="174"/>
      <c r="J24" s="174" t="s">
        <v>919</v>
      </c>
      <c r="K24" s="96" t="s">
        <v>45</v>
      </c>
      <c r="L24" s="174">
        <v>50</v>
      </c>
      <c r="M24" s="174">
        <v>160</v>
      </c>
      <c r="N24" s="174">
        <v>50</v>
      </c>
      <c r="O24" s="174">
        <v>30</v>
      </c>
      <c r="P24" s="96">
        <v>12</v>
      </c>
      <c r="Q24" s="96">
        <v>1</v>
      </c>
      <c r="R24" s="173" t="s">
        <v>895</v>
      </c>
      <c r="S24" s="173"/>
      <c r="T24" s="174"/>
      <c r="U24" s="96">
        <v>1</v>
      </c>
      <c r="V24" s="96">
        <v>10</v>
      </c>
      <c r="W24" s="160">
        <v>1</v>
      </c>
      <c r="X24" s="177" t="str">
        <f t="shared" si="6"/>
        <v>Blanco</v>
      </c>
      <c r="Y24" s="168" t="str">
        <f>CONCATENATE("En HOGAR &amp; SPACIOS encontraras lo mejor para tu hogar con este excelente ",Tabla5[[#This Row],[Nombre item]]," con un acabado detallista al estilo ",F24,"&lt;/p&gt;",CHAR(10),CHAR(10),":&lt;p&gt;&lt;strong&gt;&lt;span style=text-decoration: underline;&gt;Detalle:&lt;/span&gt;&lt;/strong&gt;&lt;/p&gt;",CHAR(10),AD24,CHAR(10),CHAR(10),"&lt;p&gt;&lt;span style='text-decoration: underline;'&gt; Medidas aproximadas: &lt;/span&gt;&lt;/p&gt;","&lt;p&gt; ",CHAR(10),AB24,"&lt;p&gt; &lt;/li&gt;",CHAR(10),CHAR(10),Tabla5[[#This Row],[Parte 6]],CHAR(10),CHAR(10),AE24)</f>
        <v>En HOGAR &amp; SPACIOS encontraras lo mejor para tu hogar con este excelente Mesa de entreteniemiento con un acabado detallista al estilo Vintage&lt;/p&gt;
:&lt;p&gt;&lt;strong&gt;&lt;span style=text-decoration: underline;&gt;Detalle:&lt;/span&gt;&lt;/strong&gt;&lt;/p&gt;
- Mesa de entreteniemiento color: Blanco y estructura: Melamine
&lt;p&gt;Característica: 
 &lt;li&gt;Patas contorneadas&lt;/li&gt; 
&lt;/li&gt;&lt;/ul&gt;&lt;p&gt;
Capacidad: 1.4 litros&lt;p&gt;
- Sillón  color: Dorado, Tapiz: Ultracuero, relleno: Espuma paraiso, algodón, resortes y estructura: Madera tornillo
&lt;p&gt;Característica: 
 &lt;li&gt;Patas aceradas&lt;/li&gt; 
&lt;/li&gt;&lt;/ul&gt;&lt;p&gt;
Capacidad: 1.4 litros&lt;p&gt;
- sofa 3 cuerpos color: Azul oscuro, Tapiz: Dubai, relleno: Espuma paraiso, algodón, resortes y estructura: Madera tornillo
&lt;p&gt;Característica: 
 &lt;li&gt;Patas contorneadas&lt;/li&gt; 
&lt;/li&gt;&lt;/ul&gt;&lt;p&gt;
Capacidad: 1.4 litros&lt;p&gt;
- Banqueta color: Rojo vino, Tapiz: Dubai, relleno: Espuma paraiso, algodón, resortes y estructura: Madera tornillo
&lt;p&gt;Característica: 
 &lt;li&gt;Patas contorneadas&lt;/li&gt; 
&lt;/li&gt;&lt;/ul&gt;&lt;p&gt;
Capacidad: 1.4 litros&lt;p&gt;
- Mesa de entretenimiento color: Blanco y estructura: Melamine
&lt;p&gt;Característica: 
 &lt;li&gt;Patas contorneadas&lt;/li&gt; 
&lt;/li&gt;&lt;/ul&gt;&lt;p&gt;
Capacidad: 1.4 litros
&lt;p&gt;&lt;span style='text-decoration: underline;'&gt; Medidas aproximadas: &lt;/span&gt;&lt;/p&gt;&lt;p&gt; 
Mesa de entreteniemiento: &lt;p&gt;&lt;li&gt;Altura(cm): 50&lt;/li&gt;&lt;li&gt; Ancho(cm): 160&lt;/li&gt;&lt;li&gt; Profundo(cm): 50&lt;/li&gt;&lt;/ul&gt;
&lt;p&gt;Sillón : &lt;p&gt;&lt;li&gt;Altura(cm): 85&lt;/li&gt;&lt;li&gt; Ancho(cm): 60&lt;/li&gt;&lt;li&gt; Profundo(cm): 55&lt;/li&gt;&lt;/ul&gt;
&lt;p&gt;sofa 3 cuerpos: &lt;p&gt;&lt;li&gt;Altura(cm): 85&lt;/li&gt;&lt;li&gt; Ancho(cm): 150&lt;/li&gt;&lt;li&gt; Profundo(cm): 70&lt;/li&gt;&lt;/ul&gt;
&lt;p&gt;Banqueta: &lt;p&gt;&lt;li&gt;Altura(cm): 35&lt;/li&gt;&lt;li&gt; Ancho(cm): 70&lt;/li&gt;&lt;li&gt; Profundo(cm): 45&lt;/li&gt;&lt;/ul&gt;
&lt;p&gt;Mesa de entretenimiento: &lt;p&gt;&lt;li&gt;Altura(cm): 50&lt;/li&gt;&lt;li&gt; Ancho(cm): 160&lt;/li&gt;&lt;li&gt; Profundo(cm): 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Blanco?&lt;p&gt;
Humedecer un paño de tela y frotar la estructura del producto&lt;p&gt;</v>
      </c>
      <c r="Z24" s="177">
        <f t="shared" si="7"/>
        <v>5</v>
      </c>
      <c r="AA24" s="168" t="str">
        <f t="shared" si="8"/>
        <v>Mesa de entreteniemiento: &lt;p&gt;&lt;li&gt;Altura(cm): 50&lt;/li&gt;&lt;li&gt; Ancho(cm): 160&lt;/li&gt;&lt;li&gt; Profundo(cm): 50&lt;/li&gt;&lt;/ul&gt;</v>
      </c>
      <c r="AB24" s="168" t="str">
        <f t="shared" si="9"/>
        <v>Mesa de entreteniemiento: &lt;p&gt;&lt;li&gt;Altura(cm): 50&lt;/li&gt;&lt;li&gt; Ancho(cm): 160&lt;/li&gt;&lt;li&gt; Profundo(cm): 50&lt;/li&gt;&lt;/ul&gt;
&lt;p&gt;Sillón : &lt;p&gt;&lt;li&gt;Altura(cm): 85&lt;/li&gt;&lt;li&gt; Ancho(cm): 60&lt;/li&gt;&lt;li&gt; Profundo(cm): 55&lt;/li&gt;&lt;/ul&gt;
&lt;p&gt;sofa 3 cuerpos: &lt;p&gt;&lt;li&gt;Altura(cm): 85&lt;/li&gt;&lt;li&gt; Ancho(cm): 150&lt;/li&gt;&lt;li&gt; Profundo(cm): 70&lt;/li&gt;&lt;/ul&gt;
&lt;p&gt;Banqueta: &lt;p&gt;&lt;li&gt;Altura(cm): 35&lt;/li&gt;&lt;li&gt; Ancho(cm): 70&lt;/li&gt;&lt;li&gt; Profundo(cm): 45&lt;/li&gt;&lt;/ul&gt;
&lt;p&gt;Mesa de entretenimiento: &lt;p&gt;&lt;li&gt;Altura(cm): 50&lt;/li&gt;&lt;li&gt; Ancho(cm): 160&lt;/li&gt;&lt;li&gt; Profundo(cm): 50&lt;/li&gt;&lt;/ul&gt;</v>
      </c>
      <c r="AC24" s="168" t="str">
        <f>CONCATENATE(E24," color: ",IF(VLOOKUP(C24,Colores!H:I,2,0)&gt;1,"Varios colores",Tabla5[[#This Row],[Caract: Color tapiz]]),IF(H24="","",CONCATENATE(", Tapiz: ",H24)),IF(I24="","",CONCATENATE(",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Mesa de entreteniemiento color: Blanco y estructura: Melamine
&lt;p&gt;Característica: 
 &lt;li&gt;Patas contorneadas&lt;/li&gt; 
&lt;/li&gt;&lt;/ul&gt;&lt;p&gt;
Capacidad: 1.4 litros</v>
      </c>
      <c r="AD24" s="168" t="str">
        <f t="shared" si="10"/>
        <v>- Mesa de entreteniemiento color: Blanco y estructura: Melamine
&lt;p&gt;Característica: 
 &lt;li&gt;Patas contorneadas&lt;/li&gt; 
&lt;/li&gt;&lt;/ul&gt;&lt;p&gt;
Capacidad: 1.4 litros&lt;p&gt;
- Sillón  color: Dorado, Tapiz: Ultracuero, relleno: Espuma paraiso, algodón, resortes y estructura: Madera tornillo
&lt;p&gt;Característica: 
 &lt;li&gt;Patas aceradas&lt;/li&gt; 
&lt;/li&gt;&lt;/ul&gt;&lt;p&gt;
Capacidad: 1.4 litros&lt;p&gt;
- sofa 3 cuerpos color: Azul oscuro, Tapiz: Dubai, relleno: Espuma paraiso, algodón, resortes y estructura: Madera tornillo
&lt;p&gt;Característica: 
 &lt;li&gt;Patas contorneadas&lt;/li&gt; 
&lt;/li&gt;&lt;/ul&gt;&lt;p&gt;
Capacidad: 1.4 litros&lt;p&gt;
- Banqueta color: Rojo vino, Tapiz: Dubai, relleno: Espuma paraiso, algodón, resortes y estructura: Madera tornillo
&lt;p&gt;Característica: 
 &lt;li&gt;Patas contorneadas&lt;/li&gt; 
&lt;/li&gt;&lt;/ul&gt;&lt;p&gt;
Capacidad: 1.4 litros&lt;p&gt;
- Mesa de entretenimiento color: Blanco y estructura: Melamine
&lt;p&gt;Característica: 
 &lt;li&gt;Patas contorneadas&lt;/li&gt; 
&lt;/li&gt;&lt;/ul&gt;&lt;p&gt;
Capacidad: 1.4 litros</v>
      </c>
      <c r="AE24" s="168" t="str">
        <f>CONCATENATE("&lt;p&gt;¿Cómo lavar un mueble con tapiz: ",X24,"?","&lt;p&gt;",CHAR(10),IFERROR(VLOOKUP(G24,'Base de datos'!A:B,2,0),"Humedecer un paño de tela y frotar la estructura del producto&lt;p&gt;"))</f>
        <v>&lt;p&gt;¿Cómo lavar un mueble con tapiz: Blanco?&lt;p&gt;
Humedecer un paño de tela y frotar la estructura del producto&lt;p&gt;</v>
      </c>
      <c r="AF24"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24" s="151" t="s">
        <v>1041</v>
      </c>
      <c r="AH24" s="168"/>
      <c r="AJ24" s="142" t="str">
        <f t="shared" si="12"/>
        <v>INSERT INTO combos VALUES(NULL,"Combo7","Juego de sala 3 + 2 + Entretenimiento + sillón + mesa de centro",168,168.1,"Mesa de entreteniemiento","Vintage","Blanco","","","Melamine","No",50,160,50,30,12,1,"Patas contorneadas","","","1",10,"1");</v>
      </c>
    </row>
    <row r="25" spans="1:36" ht="45" customHeight="1" x14ac:dyDescent="0.2">
      <c r="A25" s="143" t="s">
        <v>1110</v>
      </c>
      <c r="B25" s="170" t="s">
        <v>1101</v>
      </c>
      <c r="C25" s="150">
        <f>VLOOKUP(Tabla5[[#This Row],[skuproveedor-web]],Detalle!A:B,2,0)</f>
        <v>168</v>
      </c>
      <c r="D25" s="146">
        <f>IFERROR(IF(C26=Tabla5[[#This Row],[Codigo]],Tabla5[[#Headers],[Sub_cod (orden)]]+0.1,Tabla5[[#This Row],[Codigo]]+0.1),Tabla5[[#This Row],[Codigo]]+0.1)</f>
        <v>168.1</v>
      </c>
      <c r="E25" s="157" t="s">
        <v>476</v>
      </c>
      <c r="F25" s="159" t="s">
        <v>43</v>
      </c>
      <c r="G25" s="157" t="s">
        <v>245</v>
      </c>
      <c r="H25" s="159" t="s">
        <v>50</v>
      </c>
      <c r="I25" s="159" t="s">
        <v>890</v>
      </c>
      <c r="J25" s="159" t="s">
        <v>423</v>
      </c>
      <c r="K25" s="96" t="s">
        <v>45</v>
      </c>
      <c r="L25" s="96">
        <v>85</v>
      </c>
      <c r="M25" s="96">
        <v>60</v>
      </c>
      <c r="N25" s="96">
        <v>55</v>
      </c>
      <c r="O25" s="96">
        <v>12</v>
      </c>
      <c r="P25" s="96">
        <v>12</v>
      </c>
      <c r="Q25" s="96">
        <v>1</v>
      </c>
      <c r="R25" s="165" t="s">
        <v>894</v>
      </c>
      <c r="S25" s="101"/>
      <c r="T25" s="96"/>
      <c r="U25" s="96">
        <v>1</v>
      </c>
      <c r="V25" s="96">
        <v>10</v>
      </c>
      <c r="W25" s="160">
        <v>1</v>
      </c>
      <c r="X25" s="177" t="str">
        <f t="shared" si="6"/>
        <v>Ultracuero</v>
      </c>
      <c r="Y25" s="168" t="str">
        <f>CONCATENATE("En HOGAR &amp; SPACIOS encontraras lo mejor para tu hogar con este excelente ",Tabla5[[#This Row],[Nombre item]]," con un acabado detallista al estilo ",F25,"&lt;/p&gt;",CHAR(10),CHAR(10),":&lt;p&gt;&lt;strong&gt;&lt;span style=text-decoration: underline;&gt;Detalle:&lt;/span&gt;&lt;/strong&gt;&lt;/p&gt;",CHAR(10),AD25,CHAR(10),CHAR(10),"&lt;p&gt;&lt;span style='text-decoration: underline;'&gt; Medidas aproximadas: &lt;/span&gt;&lt;/p&gt;","&lt;p&gt; ",CHAR(10),AB25,"&lt;p&gt; &lt;/li&gt;",CHAR(10),CHAR(10),Tabla5[[#This Row],[Parte 6]],CHAR(10),CHAR(10),AE25)</f>
        <v>En HOGAR &amp; SPACIOS encontraras lo mejor para tu hogar con este excelente Sillón  con un acabado detallista al estilo Moderno&lt;/p&gt;
:&lt;p&gt;&lt;strong&gt;&lt;span style=text-decoration: underline;&gt;Detalle:&lt;/span&gt;&lt;/strong&gt;&lt;/p&gt;
- Sillón  color: Dorado, Tapiz: Ultracuero, relleno: Espuma paraiso, algodón, resortes y estructura: Madera tornillo
&lt;p&gt;Característica: 
 &lt;li&gt;Patas aceradas&lt;/li&gt; 
&lt;/li&gt;&lt;/ul&gt;&lt;p&gt;
Capacidad: 1.4 litros&lt;p&gt;
- sofa 3 cuerpos color: Azul oscuro, Tapiz: Dubai, relleno: Espuma paraiso, algodón, resortes y estructura: Madera tornillo
&lt;p&gt;Característica: 
 &lt;li&gt;Patas contorneadas&lt;/li&gt; 
&lt;/li&gt;&lt;/ul&gt;&lt;p&gt;
Capacidad: 1.4 litros&lt;p&gt;
- Banqueta color: Rojo vino, Tapiz: Dubai, relleno: Espuma paraiso, algodón, resortes y estructura: Madera tornillo
&lt;p&gt;Característica: 
 &lt;li&gt;Patas contorneadas&lt;/li&gt; 
&lt;/li&gt;&lt;/ul&gt;&lt;p&gt;
Capacidad: 1.4 litros&lt;p&gt;
- Mesa de entretenimiento color: Blanco y estructura: Melamine
&lt;p&gt;Característica: 
 &lt;li&gt;Patas contorneadas&lt;/li&gt; 
&lt;/li&gt;&lt;/ul&gt;&lt;p&gt;
Capacidad: 1.4 litros&lt;p&gt;
- Sofa 3 cuerpos color: Turquesa, Tapiz: Dubai, relleno: Espuma paraiso, algodón, resortes y estructura: Madera tornillo
&lt;p&gt;Característica: 
 &lt;li&gt;Patas contorneadas&lt;/li&gt; 
&lt;/li&gt;&lt;/ul&gt;&lt;p&gt;
Capacidad: 1.4 litros
&lt;p&gt;&lt;span style='text-decoration: underline;'&gt; Medidas aproximadas: &lt;/span&gt;&lt;/p&gt;&lt;p&gt; 
Sillón : &lt;p&gt;&lt;li&gt;Altura(cm): 85&lt;/li&gt;&lt;li&gt; Ancho(cm): 60&lt;/li&gt;&lt;li&gt; Profundo(cm): 55&lt;/li&gt;&lt;/ul&gt;
&lt;p&gt;sofa 3 cuerpos: &lt;p&gt;&lt;li&gt;Altura(cm): 85&lt;/li&gt;&lt;li&gt; Ancho(cm): 150&lt;/li&gt;&lt;li&gt; Profundo(cm): 70&lt;/li&gt;&lt;/ul&gt;
&lt;p&gt;Banqueta: &lt;p&gt;&lt;li&gt;Altura(cm): 35&lt;/li&gt;&lt;li&gt; Ancho(cm): 70&lt;/li&gt;&lt;li&gt; Profundo(cm): 45&lt;/li&gt;&lt;/ul&gt;
&lt;p&gt;Mesa de entretenimiento: &lt;p&gt;&lt;li&gt;Altura(cm): 50&lt;/li&gt;&lt;li&gt; Ancho(cm): 160&lt;/li&gt;&lt;li&gt; Profundo(cm): 50&lt;/li&gt;&lt;/ul&gt;
&lt;p&gt;Sofa 3 cuerpos: &lt;p&gt;&lt;li&gt;Altura(cm): 80&lt;/li&gt;&lt;li&gt; Ancho(cm): 190&lt;/li&gt;&lt;li&gt; Profundo(cm): 70&lt;/li&gt;&lt;/ul&gt;&lt;p&gt;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Ultracuero?&lt;p&gt;
Humedecer un paño de tela y frotar la estructura del producto&lt;p&gt;</v>
      </c>
      <c r="Z25" s="177">
        <f t="shared" si="7"/>
        <v>5</v>
      </c>
      <c r="AA25" s="168" t="str">
        <f t="shared" si="8"/>
        <v>Sillón : &lt;p&gt;&lt;li&gt;Altura(cm): 85&lt;/li&gt;&lt;li&gt; Ancho(cm): 60&lt;/li&gt;&lt;li&gt; Profundo(cm): 55&lt;/li&gt;&lt;/ul&gt;</v>
      </c>
      <c r="AB25" s="168" t="str">
        <f t="shared" si="9"/>
        <v>Sillón : &lt;p&gt;&lt;li&gt;Altura(cm): 85&lt;/li&gt;&lt;li&gt; Ancho(cm): 60&lt;/li&gt;&lt;li&gt; Profundo(cm): 55&lt;/li&gt;&lt;/ul&gt;
&lt;p&gt;sofa 3 cuerpos: &lt;p&gt;&lt;li&gt;Altura(cm): 85&lt;/li&gt;&lt;li&gt; Ancho(cm): 150&lt;/li&gt;&lt;li&gt; Profundo(cm): 70&lt;/li&gt;&lt;/ul&gt;
&lt;p&gt;Banqueta: &lt;p&gt;&lt;li&gt;Altura(cm): 35&lt;/li&gt;&lt;li&gt; Ancho(cm): 70&lt;/li&gt;&lt;li&gt; Profundo(cm): 45&lt;/li&gt;&lt;/ul&gt;
&lt;p&gt;Mesa de entretenimiento: &lt;p&gt;&lt;li&gt;Altura(cm): 50&lt;/li&gt;&lt;li&gt; Ancho(cm): 160&lt;/li&gt;&lt;li&gt; Profundo(cm): 50&lt;/li&gt;&lt;/ul&gt;
&lt;p&gt;Sofa 3 cuerpos: &lt;p&gt;&lt;li&gt;Altura(cm): 80&lt;/li&gt;&lt;li&gt; Ancho(cm): 190&lt;/li&gt;&lt;li&gt; Profundo(cm): 70&lt;/li&gt;&lt;/ul&gt;</v>
      </c>
      <c r="AC25" s="168" t="str">
        <f>CONCATENATE(E25," color: ",IF(VLOOKUP(C25,Colores!H:I,2,0)&gt;1,"Varios colores",Tabla5[[#This Row],[Caract: Color tapiz]]),IF(H25="","",CONCATENATE(", Tapiz: ",H25)),IF(I25="","",CONCATENATE(",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Sillón  color: Dorado, Tapiz: Ultracuero, relleno: Espuma paraiso, algodón, resortes y estructura: Madera tornillo
&lt;p&gt;Característica: 
 &lt;li&gt;Patas aceradas&lt;/li&gt; 
&lt;/li&gt;&lt;/ul&gt;&lt;p&gt;
Capacidad: 1.4 litros</v>
      </c>
      <c r="AD25" s="168" t="str">
        <f t="shared" si="10"/>
        <v>- Sillón  color: Dorado, Tapiz: Ultracuero, relleno: Espuma paraiso, algodón, resortes y estructura: Madera tornillo
&lt;p&gt;Característica: 
 &lt;li&gt;Patas aceradas&lt;/li&gt; 
&lt;/li&gt;&lt;/ul&gt;&lt;p&gt;
Capacidad: 1.4 litros&lt;p&gt;
- sofa 3 cuerpos color: Azul oscuro, Tapiz: Dubai, relleno: Espuma paraiso, algodón, resortes y estructura: Madera tornillo
&lt;p&gt;Característica: 
 &lt;li&gt;Patas contorneadas&lt;/li&gt; 
&lt;/li&gt;&lt;/ul&gt;&lt;p&gt;
Capacidad: 1.4 litros&lt;p&gt;
- Banqueta color: Rojo vino, Tapiz: Dubai, relleno: Espuma paraiso, algodón, resortes y estructura: Madera tornillo
&lt;p&gt;Característica: 
 &lt;li&gt;Patas contorneadas&lt;/li&gt; 
&lt;/li&gt;&lt;/ul&gt;&lt;p&gt;
Capacidad: 1.4 litros&lt;p&gt;
- Mesa de entretenimiento color: Blanco y estructura: Melamine
&lt;p&gt;Característica: 
 &lt;li&gt;Patas contorneadas&lt;/li&gt; 
&lt;/li&gt;&lt;/ul&gt;&lt;p&gt;
Capacidad: 1.4 litros&lt;p&gt;
- Sofa 3 cuerpos color: Turquesa, Tapiz: Dubai, relleno: Espuma paraiso, algodón, resortes y estructura: Madera tornillo
&lt;p&gt;Característica: 
 &lt;li&gt;Patas contorneadas&lt;/li&gt; 
&lt;/li&gt;&lt;/ul&gt;&lt;p&gt;
Capacidad: 1.4 litros</v>
      </c>
      <c r="AE25" s="168" t="str">
        <f>CONCATENATE("&lt;p&gt;¿Cómo lavar un mueble con tapiz: ",X25,"?","&lt;p&gt;",CHAR(10),IFERROR(VLOOKUP(G25,'Base de datos'!A:B,2,0),"Humedecer un paño de tela y frotar la estructura del producto&lt;p&gt;"))</f>
        <v>&lt;p&gt;¿Cómo lavar un mueble con tapiz: Ultracuero?&lt;p&gt;
Humedecer un paño de tela y frotar la estructura del producto&lt;p&gt;</v>
      </c>
      <c r="AF25"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25" s="151" t="s">
        <v>1041</v>
      </c>
      <c r="AH25" s="168"/>
      <c r="AJ25" s="142" t="str">
        <f t="shared" si="12"/>
        <v>INSERT INTO combos VALUES(NULL,"Combo7","Juego de sala 3 + 2 + Entretenimiento + sillón + mesa de centro",168,168.1,"Sillón ","Moderno","Dorado","Ultracuero","Espuma paraiso, algodón, resortes","Madera tornillo","No",85,60,55,12,12,1,"Patas aceradas","","","1",10,"1");</v>
      </c>
    </row>
    <row r="26" spans="1:36" ht="45" customHeight="1" x14ac:dyDescent="0.2">
      <c r="A26" s="143" t="s">
        <v>1111</v>
      </c>
      <c r="B26" s="170" t="s">
        <v>1047</v>
      </c>
      <c r="C26" s="150">
        <f>VLOOKUP(Tabla5[[#This Row],[skuproveedor-web]],Detalle!A:B,2,0)</f>
        <v>169</v>
      </c>
      <c r="D26" s="146">
        <f>IFERROR(IF(C27=Tabla5[[#This Row],[Codigo]],Tabla5[[#Headers],[Sub_cod (orden)]]+0.1,Tabla5[[#This Row],[Codigo]]+0.1),Tabla5[[#This Row],[Codigo]]+0.1)</f>
        <v>169.1</v>
      </c>
      <c r="E26" s="157" t="s">
        <v>863</v>
      </c>
      <c r="F26" s="159" t="s">
        <v>421</v>
      </c>
      <c r="G26" s="157" t="s">
        <v>1098</v>
      </c>
      <c r="H26" s="159" t="s">
        <v>422</v>
      </c>
      <c r="I26" s="159" t="s">
        <v>890</v>
      </c>
      <c r="J26" s="159" t="s">
        <v>423</v>
      </c>
      <c r="K26" s="96" t="s">
        <v>45</v>
      </c>
      <c r="L26" s="96">
        <v>85</v>
      </c>
      <c r="M26" s="96">
        <v>150</v>
      </c>
      <c r="N26" s="96">
        <v>70</v>
      </c>
      <c r="O26" s="96">
        <v>22</v>
      </c>
      <c r="P26" s="96">
        <v>12</v>
      </c>
      <c r="Q26" s="96">
        <v>1</v>
      </c>
      <c r="R26" s="165" t="s">
        <v>895</v>
      </c>
      <c r="S26" s="101"/>
      <c r="T26" s="96"/>
      <c r="U26" s="96">
        <v>1</v>
      </c>
      <c r="V26" s="96">
        <v>10</v>
      </c>
      <c r="W26" s="160">
        <v>1</v>
      </c>
      <c r="X26" s="177" t="str">
        <f t="shared" si="6"/>
        <v>Dubai</v>
      </c>
      <c r="Y26" s="168" t="str">
        <f>CONCATENATE("En HOGAR &amp; SPACIOS encontraras lo mejor para tu hogar con este excelente ",Tabla5[[#This Row],[Nombre item]]," con un acabado detallista al estilo ",F26,"&lt;/p&gt;",CHAR(10),CHAR(10),":&lt;p&gt;&lt;strong&gt;&lt;span style=text-decoration: underline;&gt;Detalle:&lt;/span&gt;&lt;/strong&gt;&lt;/p&gt;",CHAR(10),AD26,CHAR(10),CHAR(10),"&lt;p&gt;&lt;span style='text-decoration: underline;'&gt; Medidas aproximadas: &lt;/span&gt;&lt;/p&gt;","&lt;p&gt; ",CHAR(10),AB26,"&lt;p&gt; &lt;/li&gt;",CHAR(10),CHAR(10),Tabla5[[#This Row],[Parte 6]],CHAR(10),CHAR(10),AE26)</f>
        <v>En HOGAR &amp; SPACIOS encontraras lo mejor para tu hogar con este excelente sofa 3 cuerpos con un acabado detallista al estilo Vintage&lt;/p&gt;
:&lt;p&gt;&lt;strong&gt;&lt;span style=text-decoration: underline;&gt;Detalle:&lt;/span&gt;&lt;/strong&gt;&lt;/p&gt;
- sofa 3 cuerpos color: Azul oscuro, Tapiz: Dubai, relleno: Espuma paraiso, algodón, resortes y estructura: Madera tornillo
&lt;p&gt;Característica: 
 &lt;li&gt;Patas contorneadas&lt;/li&gt; 
&lt;/li&gt;&lt;/ul&gt;&lt;p&gt;
Capacidad: 1.4 litros&lt;p&gt;
- Banqueta color: Rojo vino, Tapiz: Dubai, relleno: Espuma paraiso, algodón, resortes y estructura: Madera tornillo
&lt;p&gt;Característica: 
 &lt;li&gt;Patas contorneadas&lt;/li&gt; 
&lt;/li&gt;&lt;/ul&gt;&lt;p&gt;
Capacidad: 1.4 litros&lt;p&gt;
- Mesa de entretenimiento color: Blanco y estructura: Melamine
&lt;p&gt;Característica: 
 &lt;li&gt;Patas contorneadas&lt;/li&gt; 
&lt;/li&gt;&lt;/ul&gt;&lt;p&gt;
Capacidad: 1.4 litros&lt;p&gt;
&lt;p&gt;&lt;span style='text-decoration: underline;'&gt; Medidas aproximadas: &lt;/span&gt;&lt;/p&gt;&lt;p&gt; 
sofa 3 cuerpos: &lt;p&gt;&lt;li&gt;Altura(cm): 85&lt;/li&gt;&lt;li&gt; Ancho(cm): 150&lt;/li&gt;&lt;li&gt; Profundo(cm): 70&lt;/li&gt;&lt;/ul&gt;
&lt;p&gt;Banqueta: &lt;p&gt;&lt;li&gt;Altura(cm): 35&lt;/li&gt;&lt;li&gt; Ancho(cm): 70&lt;/li&gt;&lt;li&gt; Profundo(cm): 45&lt;/li&gt;&lt;/ul&gt;&lt;p&gt;
Mesa de entretenimiento: &lt;p&gt;&lt;li&gt;Altura(cm): 50&lt;/li&gt;&lt;li&gt; Ancho(cm): 160&lt;/li&gt;&lt;li&gt; Profundo(cm): 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v>
      </c>
      <c r="Z26" s="177">
        <f t="shared" si="7"/>
        <v>3</v>
      </c>
      <c r="AA26" s="168" t="str">
        <f t="shared" si="8"/>
        <v>sofa 3 cuerpos: &lt;p&gt;&lt;li&gt;Altura(cm): 85&lt;/li&gt;&lt;li&gt; Ancho(cm): 150&lt;/li&gt;&lt;li&gt; Profundo(cm): 70&lt;/li&gt;&lt;/ul&gt;</v>
      </c>
      <c r="AB26" s="168" t="str">
        <f t="shared" si="9"/>
        <v>sofa 3 cuerpos: &lt;p&gt;&lt;li&gt;Altura(cm): 85&lt;/li&gt;&lt;li&gt; Ancho(cm): 150&lt;/li&gt;&lt;li&gt; Profundo(cm): 70&lt;/li&gt;&lt;/ul&gt;
&lt;p&gt;Banqueta: &lt;p&gt;&lt;li&gt;Altura(cm): 35&lt;/li&gt;&lt;li&gt; Ancho(cm): 70&lt;/li&gt;&lt;li&gt; Profundo(cm): 45&lt;/li&gt;&lt;/ul&gt;&lt;p&gt;
Mesa de entretenimiento: &lt;p&gt;&lt;li&gt;Altura(cm): 50&lt;/li&gt;&lt;li&gt; Ancho(cm): 160&lt;/li&gt;&lt;li&gt; Profundo(cm): 50&lt;/li&gt;&lt;/ul&gt;</v>
      </c>
      <c r="AC26" s="168" t="str">
        <f>CONCATENATE(E26," color: ",IF(VLOOKUP(C26,Colores!H:I,2,0)&gt;1,"Varios colores",Tabla5[[#This Row],[Caract: Color tapiz]]),IF(H26="","",CONCATENATE(", Tapiz: ",H26)),IF(I26="","",CONCATENATE(",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sofa 3 cuerpos color: Azul oscuro, Tapiz: Dubai, relleno: Espuma paraiso, algodón, resortes y estructura: Madera tornillo
&lt;p&gt;Característica: 
 &lt;li&gt;Patas contorneadas&lt;/li&gt; 
&lt;/li&gt;&lt;/ul&gt;&lt;p&gt;
Capacidad: 1.4 litros</v>
      </c>
      <c r="AD26" s="168" t="str">
        <f t="shared" si="10"/>
        <v>- sofa 3 cuerpos color: Azul oscuro, Tapiz: Dubai, relleno: Espuma paraiso, algodón, resortes y estructura: Madera tornillo
&lt;p&gt;Característica: 
 &lt;li&gt;Patas contorneadas&lt;/li&gt; 
&lt;/li&gt;&lt;/ul&gt;&lt;p&gt;
Capacidad: 1.4 litros&lt;p&gt;
- Banqueta color: Rojo vino, Tapiz: Dubai, relleno: Espuma paraiso, algodón, resortes y estructura: Madera tornillo
&lt;p&gt;Característica: 
 &lt;li&gt;Patas contorneadas&lt;/li&gt; 
&lt;/li&gt;&lt;/ul&gt;&lt;p&gt;
Capacidad: 1.4 litros&lt;p&gt;
- Mesa de entretenimiento color: Blanco y estructura: Melamine
&lt;p&gt;Característica: 
 &lt;li&gt;Patas contorneadas&lt;/li&gt; 
&lt;/li&gt;&lt;/ul&gt;&lt;p&gt;
Capacidad: 1.4 litros&lt;p&gt;</v>
      </c>
      <c r="AE26" s="168" t="str">
        <f>CONCATENATE("&lt;p&gt;¿Cómo lavar un mueble con tapiz: ",X26,"?","&lt;p&gt;",CHAR(10),IFERROR(VLOOKUP(G26,'Base de datos'!A:B,2,0),"Humedecer un paño de tela y frotar la estructura del producto&lt;p&gt;"))</f>
        <v>&lt;p&gt;¿Cómo lavar un mueble con tapiz: Dubai?&lt;p&gt;
Humedecer un paño de tela y frotar la estructura del producto&lt;p&gt;</v>
      </c>
      <c r="AF26"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26" s="151" t="s">
        <v>1041</v>
      </c>
      <c r="AH26" s="168"/>
      <c r="AJ26" s="142" t="str">
        <f t="shared" si="12"/>
        <v>INSERT INTO combos VALUES(NULL,"Combo8","Juego de sala 3 + Banqueta + Mesa de centro",169,169.1,"sofa 3 cuerpos","Vintage","Azul oscuro","Dubai","Espuma paraiso, algodón, resortes","Madera tornillo","No",85,150,70,22,12,1,"Patas contorneadas","","","1",10,"1");</v>
      </c>
    </row>
    <row r="27" spans="1:36" ht="45" customHeight="1" x14ac:dyDescent="0.2">
      <c r="A27" s="143" t="s">
        <v>1111</v>
      </c>
      <c r="B27" s="170" t="s">
        <v>1047</v>
      </c>
      <c r="C27" s="150">
        <f>VLOOKUP(Tabla5[[#This Row],[skuproveedor-web]],Detalle!A:B,2,0)</f>
        <v>169</v>
      </c>
      <c r="D27" s="146">
        <f>IFERROR(IF(C28=Tabla5[[#This Row],[Codigo]],Tabla5[[#Headers],[Sub_cod (orden)]]+0.1,Tabla5[[#This Row],[Codigo]]+0.1),Tabla5[[#This Row],[Codigo]]+0.1)</f>
        <v>169.1</v>
      </c>
      <c r="E27" s="157" t="s">
        <v>386</v>
      </c>
      <c r="F27" s="159" t="s">
        <v>421</v>
      </c>
      <c r="G27" s="157" t="s">
        <v>1095</v>
      </c>
      <c r="H27" s="159" t="s">
        <v>422</v>
      </c>
      <c r="I27" s="159" t="s">
        <v>890</v>
      </c>
      <c r="J27" s="159" t="s">
        <v>423</v>
      </c>
      <c r="K27" s="96" t="s">
        <v>45</v>
      </c>
      <c r="L27" s="159">
        <v>35</v>
      </c>
      <c r="M27" s="159">
        <v>70</v>
      </c>
      <c r="N27" s="159">
        <v>45</v>
      </c>
      <c r="O27" s="159">
        <v>10</v>
      </c>
      <c r="P27" s="96">
        <v>12</v>
      </c>
      <c r="Q27" s="96">
        <v>1</v>
      </c>
      <c r="R27" s="165" t="s">
        <v>895</v>
      </c>
      <c r="S27" s="101"/>
      <c r="T27" s="96"/>
      <c r="U27" s="96">
        <v>1</v>
      </c>
      <c r="V27" s="96">
        <v>10</v>
      </c>
      <c r="W27" s="160">
        <v>1</v>
      </c>
      <c r="X27" s="177" t="str">
        <f t="shared" si="6"/>
        <v>Dubai</v>
      </c>
      <c r="Y27" s="168" t="str">
        <f>CONCATENATE("En HOGAR &amp; SPACIOS encontraras lo mejor para tu hogar con este excelente ",Tabla5[[#This Row],[Nombre item]]," con un acabado detallista al estilo ",F27,"&lt;/p&gt;",CHAR(10),CHAR(10),":&lt;p&gt;&lt;strong&gt;&lt;span style=text-decoration: underline;&gt;Detalle:&lt;/span&gt;&lt;/strong&gt;&lt;/p&gt;",CHAR(10),AD27,CHAR(10),CHAR(10),"&lt;p&gt;&lt;span style='text-decoration: underline;'&gt; Medidas aproximadas: &lt;/span&gt;&lt;/p&gt;","&lt;p&gt; ",CHAR(10),AB27,"&lt;p&gt; &lt;/li&gt;",CHAR(10),CHAR(10),Tabla5[[#This Row],[Parte 6]],CHAR(10),CHAR(10),AE27)</f>
        <v>En HOGAR &amp; SPACIOS encontraras lo mejor para tu hogar con este excelente Banqueta con un acabado detallista al estilo Vintage&lt;/p&gt;
:&lt;p&gt;&lt;strong&gt;&lt;span style=text-decoration: underline;&gt;Detalle:&lt;/span&gt;&lt;/strong&gt;&lt;/p&gt;
- Banqueta color: Rojo vino, Tapiz: Dubai, relleno: Espuma paraiso, algodón, resortes y estructura: Madera tornillo
&lt;p&gt;Característica: 
 &lt;li&gt;Patas contorneadas&lt;/li&gt; 
&lt;/li&gt;&lt;/ul&gt;&lt;p&gt;
Capacidad: 1.4 litros&lt;p&gt;
- Mesa de entretenimiento color: Blanco y estructura: Melamine
&lt;p&gt;Característica: 
 &lt;li&gt;Patas contorneadas&lt;/li&gt; 
&lt;/li&gt;&lt;/ul&gt;&lt;p&gt;
Capacidad: 1.4 litros&lt;p&gt;
- Sofa 3 cuerpos color: Turquesa, Tapiz: Dubai, relleno: Espuma paraiso, algodón, resortes y estructura: Madera tornillo
&lt;p&gt;Característica: 
 &lt;li&gt;Patas contorneadas&lt;/li&gt; 
&lt;/li&gt;&lt;/ul&gt;&lt;p&gt;
Capacidad: 1.4 litros&lt;p&gt;
&lt;p&gt;&lt;span style='text-decoration: underline;'&gt; Medidas aproximadas: &lt;/span&gt;&lt;/p&gt;&lt;p&gt; 
Banqueta: &lt;p&gt;&lt;li&gt;Altura(cm): 35&lt;/li&gt;&lt;li&gt; Ancho(cm): 70&lt;/li&gt;&lt;li&gt; Profundo(cm): 45&lt;/li&gt;&lt;/ul&gt;
&lt;p&gt;Mesa de entretenimiento: &lt;p&gt;&lt;li&gt;Altura(cm): 50&lt;/li&gt;&lt;li&gt; Ancho(cm): 160&lt;/li&gt;&lt;li&gt; Profundo(cm): 50&lt;/li&gt;&lt;/ul&gt;&lt;p&gt;
Sofa 3 cuerpos: &lt;p&gt;&lt;li&gt;Altura(cm): 80&lt;/li&gt;&lt;li&gt; Ancho(cm): 190&lt;/li&gt;&lt;li&gt; Profundo(cm): 70&lt;/li&gt;&lt;/ul&gt;&lt;p&gt;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v>
      </c>
      <c r="Z27" s="177">
        <f t="shared" si="7"/>
        <v>3</v>
      </c>
      <c r="AA27" s="168" t="str">
        <f t="shared" si="8"/>
        <v>Banqueta: &lt;p&gt;&lt;li&gt;Altura(cm): 35&lt;/li&gt;&lt;li&gt; Ancho(cm): 70&lt;/li&gt;&lt;li&gt; Profundo(cm): 45&lt;/li&gt;&lt;/ul&gt;</v>
      </c>
      <c r="AB27" s="168" t="str">
        <f t="shared" si="9"/>
        <v>Banqueta: &lt;p&gt;&lt;li&gt;Altura(cm): 35&lt;/li&gt;&lt;li&gt; Ancho(cm): 70&lt;/li&gt;&lt;li&gt; Profundo(cm): 45&lt;/li&gt;&lt;/ul&gt;
&lt;p&gt;Mesa de entretenimiento: &lt;p&gt;&lt;li&gt;Altura(cm): 50&lt;/li&gt;&lt;li&gt; Ancho(cm): 160&lt;/li&gt;&lt;li&gt; Profundo(cm): 50&lt;/li&gt;&lt;/ul&gt;&lt;p&gt;
Sofa 3 cuerpos: &lt;p&gt;&lt;li&gt;Altura(cm): 80&lt;/li&gt;&lt;li&gt; Ancho(cm): 190&lt;/li&gt;&lt;li&gt; Profundo(cm): 70&lt;/li&gt;&lt;/ul&gt;</v>
      </c>
      <c r="AC27" s="168" t="str">
        <f>CONCATENATE(E27," color: ",IF(VLOOKUP(C27,Colores!H:I,2,0)&gt;1,"Varios colores",Tabla5[[#This Row],[Caract: Color tapiz]]),IF(H27="","",CONCATENATE(", Tapiz: ",H27)),IF(I27="","",CONCATENATE(",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Banqueta color: Rojo vino, Tapiz: Dubai, relleno: Espuma paraiso, algodón, resortes y estructura: Madera tornillo
&lt;p&gt;Característica: 
 &lt;li&gt;Patas contorneadas&lt;/li&gt; 
&lt;/li&gt;&lt;/ul&gt;&lt;p&gt;
Capacidad: 1.4 litros</v>
      </c>
      <c r="AD27" s="168" t="str">
        <f t="shared" si="10"/>
        <v>- Banqueta color: Rojo vino, Tapiz: Dubai, relleno: Espuma paraiso, algodón, resortes y estructura: Madera tornillo
&lt;p&gt;Característica: 
 &lt;li&gt;Patas contorneadas&lt;/li&gt; 
&lt;/li&gt;&lt;/ul&gt;&lt;p&gt;
Capacidad: 1.4 litros&lt;p&gt;
- Mesa de entretenimiento color: Blanco y estructura: Melamine
&lt;p&gt;Característica: 
 &lt;li&gt;Patas contorneadas&lt;/li&gt; 
&lt;/li&gt;&lt;/ul&gt;&lt;p&gt;
Capacidad: 1.4 litros&lt;p&gt;
- Sofa 3 cuerpos color: Turquesa, Tapiz: Dubai, relleno: Espuma paraiso, algodón, resortes y estructura: Madera tornillo
&lt;p&gt;Característica: 
 &lt;li&gt;Patas contorneadas&lt;/li&gt; 
&lt;/li&gt;&lt;/ul&gt;&lt;p&gt;
Capacidad: 1.4 litros&lt;p&gt;</v>
      </c>
      <c r="AE27" s="168" t="str">
        <f>CONCATENATE("&lt;p&gt;¿Cómo lavar un mueble con tapiz: ",X27,"?","&lt;p&gt;",CHAR(10),IFERROR(VLOOKUP(G27,'Base de datos'!A:B,2,0),"Humedecer un paño de tela y frotar la estructura del producto&lt;p&gt;"))</f>
        <v>&lt;p&gt;¿Cómo lavar un mueble con tapiz: Dubai?&lt;p&gt;
Humedecer un paño de tela y frotar la estructura del producto&lt;p&gt;</v>
      </c>
      <c r="AF27"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27" s="151" t="s">
        <v>1041</v>
      </c>
      <c r="AH27" s="168"/>
      <c r="AJ27" s="142" t="str">
        <f t="shared" si="12"/>
        <v>INSERT INTO combos VALUES(NULL,"Combo8","Juego de sala 3 + Banqueta + Mesa de centro",169,169.1,"Banqueta","Vintage","Rojo vino","Dubai","Espuma paraiso, algodón, resortes","Madera tornillo","No",35,70,45,10,12,1,"Patas contorneadas","","","1",10,"1");</v>
      </c>
    </row>
    <row r="28" spans="1:36" ht="45" customHeight="1" x14ac:dyDescent="0.2">
      <c r="A28" s="143" t="s">
        <v>1111</v>
      </c>
      <c r="B28" s="170" t="s">
        <v>1047</v>
      </c>
      <c r="C28" s="150">
        <f>VLOOKUP(Tabla5[[#This Row],[skuproveedor-web]],Detalle!A:B,2,0)</f>
        <v>169</v>
      </c>
      <c r="D28" s="146">
        <f>IFERROR(IF(C29=Tabla5[[#This Row],[Codigo]],Tabla5[[#Headers],[Sub_cod (orden)]]+0.1,Tabla5[[#This Row],[Codigo]]+0.1),Tabla5[[#This Row],[Codigo]]+0.1)</f>
        <v>169.1</v>
      </c>
      <c r="E28" s="157" t="s">
        <v>1103</v>
      </c>
      <c r="F28" s="159" t="s">
        <v>421</v>
      </c>
      <c r="G28" s="157" t="s">
        <v>35</v>
      </c>
      <c r="H28" s="174"/>
      <c r="I28" s="174"/>
      <c r="J28" s="174" t="s">
        <v>919</v>
      </c>
      <c r="K28" s="96" t="s">
        <v>45</v>
      </c>
      <c r="L28" s="174">
        <v>50</v>
      </c>
      <c r="M28" s="174">
        <v>160</v>
      </c>
      <c r="N28" s="174">
        <v>50</v>
      </c>
      <c r="O28" s="174">
        <v>30</v>
      </c>
      <c r="P28" s="96">
        <v>12</v>
      </c>
      <c r="Q28" s="96">
        <v>1</v>
      </c>
      <c r="R28" s="173" t="s">
        <v>895</v>
      </c>
      <c r="S28" s="173"/>
      <c r="T28" s="174"/>
      <c r="U28" s="96">
        <v>1</v>
      </c>
      <c r="V28" s="96">
        <v>10</v>
      </c>
      <c r="W28" s="160">
        <v>1</v>
      </c>
      <c r="X28" s="177" t="str">
        <f t="shared" si="6"/>
        <v>Blanco</v>
      </c>
      <c r="Y28" s="168" t="str">
        <f>CONCATENATE("En HOGAR &amp; SPACIOS encontraras lo mejor para tu hogar con este excelente ",Tabla5[[#This Row],[Nombre item]]," con un acabado detallista al estilo ",F28,"&lt;/p&gt;",CHAR(10),CHAR(10),":&lt;p&gt;&lt;strong&gt;&lt;span style=text-decoration: underline;&gt;Detalle:&lt;/span&gt;&lt;/strong&gt;&lt;/p&gt;",CHAR(10),AD28,CHAR(10),CHAR(10),"&lt;p&gt;&lt;span style='text-decoration: underline;'&gt; Medidas aproximadas: &lt;/span&gt;&lt;/p&gt;","&lt;p&gt; ",CHAR(10),AB28,"&lt;p&gt; &lt;/li&gt;",CHAR(10),CHAR(10),Tabla5[[#This Row],[Parte 6]],CHAR(10),CHAR(10),AE28)</f>
        <v>En HOGAR &amp; SPACIOS encontraras lo mejor para tu hogar con este excelente Mesa de entretenimiento con un acabado detallista al estilo Vintage&lt;/p&gt;
:&lt;p&gt;&lt;strong&gt;&lt;span style=text-decoration: underline;&gt;Detalle:&lt;/span&gt;&lt;/strong&gt;&lt;/p&gt;
- Mesa de entretenimiento color: Blanco y estructura: Melamine
&lt;p&gt;Característica: 
 &lt;li&gt;Patas contorneadas&lt;/li&gt; 
&lt;/li&gt;&lt;/ul&gt;&lt;p&gt;
Capacidad: 1.4 litros&lt;p&gt;
- Sofa 3 cuerpos color: Turquesa, Tapiz: Dubai, relleno: Espuma paraiso, algodón, resortes y estructura: Madera tornillo
&lt;p&gt;Característica: 
 &lt;li&gt;Patas contorneadas&lt;/li&gt; 
&lt;/li&gt;&lt;/ul&gt;&lt;p&gt;
Capacidad: 1.4 litros&lt;p&gt;
- Sillón 1 cuerpo color: Gris claro, Tapiz: Dubai, relleno: Espuma paraiso y algodón y estructura: Madera tornillo
&lt;p&gt;Característica: 
 &lt;li&gt;Patas contorneadas&lt;/li&gt; 
&lt;/li&gt;&lt;/ul&gt;&lt;p&gt;
Capacidad: 1.4 litros&lt;p&gt;
&lt;p&gt;&lt;span style='text-decoration: underline;'&gt; Medidas aproximadas: &lt;/span&gt;&lt;/p&gt;&lt;p&gt; 
Mesa de entretenimiento: &lt;p&gt;&lt;li&gt;Altura(cm): 50&lt;/li&gt;&lt;li&gt; Ancho(cm): 160&lt;/li&gt;&lt;li&gt; Profundo(cm): 50&lt;/li&gt;&lt;/ul&gt;
&lt;p&gt;Sofa 3 cuerpos: &lt;p&gt;&lt;li&gt;Altura(cm): 80&lt;/li&gt;&lt;li&gt; Ancho(cm): 190&lt;/li&gt;&lt;li&gt; Profundo(cm): 70&lt;/li&gt;&lt;/ul&gt;&lt;p&gt;
Sillón 1 cuerpo: &lt;p&gt;&lt;li&gt;Altura(cm): 85&lt;/li&gt;&lt;li&gt; Ancho(cm): 65&lt;/li&gt;&lt;li&gt; Profundo(cm): 65&lt;/li&gt;&lt;/ul&gt;&lt;p&gt;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Blanco?&lt;p&gt;
Humedecer un paño de tela y frotar la estructura del producto&lt;p&gt;</v>
      </c>
      <c r="Z28" s="177">
        <f t="shared" si="7"/>
        <v>3</v>
      </c>
      <c r="AA28" s="168" t="str">
        <f t="shared" si="8"/>
        <v>Mesa de entretenimiento: &lt;p&gt;&lt;li&gt;Altura(cm): 50&lt;/li&gt;&lt;li&gt; Ancho(cm): 160&lt;/li&gt;&lt;li&gt; Profundo(cm): 50&lt;/li&gt;&lt;/ul&gt;</v>
      </c>
      <c r="AB28" s="168" t="str">
        <f t="shared" si="9"/>
        <v>Mesa de entretenimiento: &lt;p&gt;&lt;li&gt;Altura(cm): 50&lt;/li&gt;&lt;li&gt; Ancho(cm): 160&lt;/li&gt;&lt;li&gt; Profundo(cm): 50&lt;/li&gt;&lt;/ul&gt;
&lt;p&gt;Sofa 3 cuerpos: &lt;p&gt;&lt;li&gt;Altura(cm): 80&lt;/li&gt;&lt;li&gt; Ancho(cm): 190&lt;/li&gt;&lt;li&gt; Profundo(cm): 70&lt;/li&gt;&lt;/ul&gt;&lt;p&gt;
Sillón 1 cuerpo: &lt;p&gt;&lt;li&gt;Altura(cm): 85&lt;/li&gt;&lt;li&gt; Ancho(cm): 65&lt;/li&gt;&lt;li&gt; Profundo(cm): 65&lt;/li&gt;&lt;/ul&gt;</v>
      </c>
      <c r="AC28" s="168" t="str">
        <f>CONCATENATE(E28," color: ",IF(VLOOKUP(C28,Colores!H:I,2,0)&gt;1,"Varios colores",Tabla5[[#This Row],[Caract: Color tapiz]]),IF(H28="","",CONCATENATE(", Tapiz: ",H28)),IF(I28="","",CONCATENATE(",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Mesa de entretenimiento color: Blanco y estructura: Melamine
&lt;p&gt;Característica: 
 &lt;li&gt;Patas contorneadas&lt;/li&gt; 
&lt;/li&gt;&lt;/ul&gt;&lt;p&gt;
Capacidad: 1.4 litros</v>
      </c>
      <c r="AD28" s="168" t="str">
        <f t="shared" si="10"/>
        <v>- Mesa de entretenimiento color: Blanco y estructura: Melamine
&lt;p&gt;Característica: 
 &lt;li&gt;Patas contorneadas&lt;/li&gt; 
&lt;/li&gt;&lt;/ul&gt;&lt;p&gt;
Capacidad: 1.4 litros&lt;p&gt;
- Sofa 3 cuerpos color: Turquesa, Tapiz: Dubai, relleno: Espuma paraiso, algodón, resortes y estructura: Madera tornillo
&lt;p&gt;Característica: 
 &lt;li&gt;Patas contorneadas&lt;/li&gt; 
&lt;/li&gt;&lt;/ul&gt;&lt;p&gt;
Capacidad: 1.4 litros&lt;p&gt;
- Sillón 1 cuerpo color: Gris claro, Tapiz: Dubai, relleno: Espuma paraiso y algodón y estructura: Madera tornillo
&lt;p&gt;Característica: 
 &lt;li&gt;Patas contorneadas&lt;/li&gt; 
&lt;/li&gt;&lt;/ul&gt;&lt;p&gt;
Capacidad: 1.4 litros&lt;p&gt;</v>
      </c>
      <c r="AE28" s="168" t="str">
        <f>CONCATENATE("&lt;p&gt;¿Cómo lavar un mueble con tapiz: ",X28,"?","&lt;p&gt;",CHAR(10),IFERROR(VLOOKUP(G28,'Base de datos'!A:B,2,0),"Humedecer un paño de tela y frotar la estructura del producto&lt;p&gt;"))</f>
        <v>&lt;p&gt;¿Cómo lavar un mueble con tapiz: Blanco?&lt;p&gt;
Humedecer un paño de tela y frotar la estructura del producto&lt;p&gt;</v>
      </c>
      <c r="AF28"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28" s="151" t="s">
        <v>1041</v>
      </c>
      <c r="AH28" s="168"/>
      <c r="AJ28" s="142" t="str">
        <f t="shared" si="12"/>
        <v>INSERT INTO combos VALUES(NULL,"Combo8","Juego de sala 3 + Banqueta + Mesa de centro",169,169.1,"Mesa de entretenimiento","Vintage","Blanco","","","Melamine","No",50,160,50,30,12,1,"Patas contorneadas","","","1",10,"1");</v>
      </c>
    </row>
    <row r="29" spans="1:36" ht="45" customHeight="1" x14ac:dyDescent="0.2">
      <c r="A29" s="1" t="s">
        <v>1152</v>
      </c>
      <c r="B29" s="157" t="s">
        <v>1137</v>
      </c>
      <c r="C29" s="150">
        <f>VLOOKUP(Tabla5[[#This Row],[skuproveedor-web]],Detalle!A:B,2,0)</f>
        <v>197</v>
      </c>
      <c r="D29" s="146">
        <f>IFERROR(IF(C30=Tabla5[[#This Row],[Codigo]],Tabla5[[#Headers],[Sub_cod (orden)]]+0.1,Tabla5[[#This Row],[Codigo]]+0.1),Tabla5[[#This Row],[Codigo]]+0.1)</f>
        <v>197.1</v>
      </c>
      <c r="E29" s="157" t="s">
        <v>440</v>
      </c>
      <c r="F29" s="159" t="s">
        <v>421</v>
      </c>
      <c r="G29" s="157" t="s">
        <v>868</v>
      </c>
      <c r="H29" s="159" t="s">
        <v>422</v>
      </c>
      <c r="I29" s="159" t="s">
        <v>890</v>
      </c>
      <c r="J29" s="159" t="s">
        <v>423</v>
      </c>
      <c r="K29" s="96" t="s">
        <v>45</v>
      </c>
      <c r="L29" s="96">
        <v>80</v>
      </c>
      <c r="M29" s="96">
        <v>190</v>
      </c>
      <c r="N29" s="96">
        <v>70</v>
      </c>
      <c r="O29" s="96">
        <v>30</v>
      </c>
      <c r="P29" s="96">
        <v>12</v>
      </c>
      <c r="Q29" s="96">
        <v>1</v>
      </c>
      <c r="R29" s="165" t="s">
        <v>895</v>
      </c>
      <c r="S29" s="101"/>
      <c r="T29" s="96"/>
      <c r="U29" s="96">
        <v>1</v>
      </c>
      <c r="V29" s="96">
        <v>10</v>
      </c>
      <c r="W29" s="160">
        <v>1</v>
      </c>
      <c r="X29" s="177" t="str">
        <f t="shared" si="6"/>
        <v>Dubai</v>
      </c>
      <c r="Y29" s="168" t="str">
        <f>CONCATENATE("En HOGAR &amp; SPACIOS encontraras lo mejor para tu hogar con este excelente ",Tabla5[[#This Row],[Nombre item]]," con un acabado detallista al estilo ",F29,"&lt;/p&gt;",CHAR(10),CHAR(10),":&lt;p&gt;&lt;strong&gt;&lt;span style=text-decoration: underline;&gt;Detalle:&lt;/span&gt;&lt;/strong&gt;&lt;/p&gt;",CHAR(10),AD29,CHAR(10),CHAR(10),"&lt;p&gt;&lt;span style='text-decoration: underline;'&gt; Medidas aproximadas: &lt;/span&gt;&lt;/p&gt;","&lt;p&gt; ",CHAR(10),AB29,"&lt;p&gt; &lt;/li&gt;",CHAR(10),CHAR(10),Tabla5[[#This Row],[Parte 6]],CHAR(10),CHAR(10),AE29)</f>
        <v>En HOGAR &amp; SPACIOS encontraras lo mejor para tu hogar con este excelente Sofa 3 cuerpos con un acabado detallista al estilo Vintage&lt;/p&gt;
:&lt;p&gt;&lt;strong&gt;&lt;span style=text-decoration: underline;&gt;Detalle:&lt;/span&gt;&lt;/strong&gt;&lt;/p&gt;
- Sofa 3 cuerpos color: Turquesa, Tapiz: Dubai, relleno: Espuma paraiso, algodón, resortes y estructura: Madera tornillo
&lt;p&gt;Característica: 
 &lt;li&gt;Patas contorneadas&lt;/li&gt; 
&lt;/li&gt;&lt;/ul&gt;&lt;p&gt;
Capacidad: 1.4 litros&lt;p&gt;
- Sillón 1 cuerpo color: Gris claro, Tapiz: Dubai, relleno: Espuma paraiso y algodón y estructura: Madera tornillo
&lt;p&gt;Característica: 
 &lt;li&gt;Patas contorneadas&lt;/li&gt; 
&lt;/li&gt;&lt;/ul&gt;&lt;p&gt;
Capacidad: 1.4 litros&lt;p&gt;
- Mesa de centro color: Cedro y estructura: Melamine + MDF
&lt;p&gt;Característica: 
 &lt;li&gt;Patas contorneadas&lt;/li&gt; 
&lt;/li&gt;&lt;/ul&gt;&lt;p&gt;
Capacidad: 1.4 litros&lt;p&gt;
&lt;p&gt;&lt;span style='text-decoration: underline;'&gt; Medidas aproximadas: &lt;/span&gt;&lt;/p&gt;&lt;p&gt; 
Sofa 3 cuerpos: &lt;p&gt;&lt;li&gt;Altura(cm): 80&lt;/li&gt;&lt;li&gt; Ancho(cm): 190&lt;/li&gt;&lt;li&gt; Profundo(cm): 70&lt;/li&gt;&lt;/ul&gt;
&lt;p&gt;Sillón 1 cuerpo: &lt;p&gt;&lt;li&gt;Altura(cm): 85&lt;/li&gt;&lt;li&gt; Ancho(cm): 65&lt;/li&gt;&lt;li&gt; Profundo(cm): 65&lt;/li&gt;&lt;/ul&gt;&lt;p&gt;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v>
      </c>
      <c r="Z29" s="177">
        <f t="shared" si="7"/>
        <v>3</v>
      </c>
      <c r="AA29" s="168" t="str">
        <f t="shared" si="8"/>
        <v>Sofa 3 cuerpos: &lt;p&gt;&lt;li&gt;Altura(cm): 80&lt;/li&gt;&lt;li&gt; Ancho(cm): 190&lt;/li&gt;&lt;li&gt; Profundo(cm): 70&lt;/li&gt;&lt;/ul&gt;</v>
      </c>
      <c r="AB29" s="168" t="str">
        <f t="shared" si="9"/>
        <v>Sofa 3 cuerpos: &lt;p&gt;&lt;li&gt;Altura(cm): 80&lt;/li&gt;&lt;li&gt; Ancho(cm): 190&lt;/li&gt;&lt;li&gt; Profundo(cm): 70&lt;/li&gt;&lt;/ul&gt;
&lt;p&gt;Sillón 1 cuerpo: &lt;p&gt;&lt;li&gt;Altura(cm): 85&lt;/li&gt;&lt;li&gt; Ancho(cm): 65&lt;/li&gt;&lt;li&gt; Profundo(cm): 65&lt;/li&gt;&lt;/ul&gt;&lt;p&gt;
Mesa de centro: &lt;p&gt;&lt;li&gt;Altura(cm): 40&lt;/li&gt;&lt;li&gt; Ancho(cm): 90&lt;/li&gt;&lt;li&gt; Profundo(cm): 50&lt;/li&gt;&lt;/ul&gt;</v>
      </c>
      <c r="AC29" s="168" t="str">
        <f>CONCATENATE(E29," color: ",IF(VLOOKUP(C29,Colores!H:I,2,0)&gt;1,"Varios colores",Tabla5[[#This Row],[Caract: Color tapiz]]),IF(H29="","",CONCATENATE(", Tapiz: ",H29)),IF(I29="","",CONCATENATE(",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Sofa 3 cuerpos color: Turquesa, Tapiz: Dubai, relleno: Espuma paraiso, algodón, resortes y estructura: Madera tornillo
&lt;p&gt;Característica: 
 &lt;li&gt;Patas contorneadas&lt;/li&gt; 
&lt;/li&gt;&lt;/ul&gt;&lt;p&gt;
Capacidad: 1.4 litros</v>
      </c>
      <c r="AD29" s="168" t="str">
        <f t="shared" si="10"/>
        <v>- Sofa 3 cuerpos color: Turquesa, Tapiz: Dubai, relleno: Espuma paraiso, algodón, resortes y estructura: Madera tornillo
&lt;p&gt;Característica: 
 &lt;li&gt;Patas contorneadas&lt;/li&gt; 
&lt;/li&gt;&lt;/ul&gt;&lt;p&gt;
Capacidad: 1.4 litros&lt;p&gt;
- Sillón 1 cuerpo color: Gris claro, Tapiz: Dubai, relleno: Espuma paraiso y algodón y estructura: Madera tornillo
&lt;p&gt;Característica: 
 &lt;li&gt;Patas contorneadas&lt;/li&gt; 
&lt;/li&gt;&lt;/ul&gt;&lt;p&gt;
Capacidad: 1.4 litros&lt;p&gt;
- Mesa de centro color: Cedro y estructura: Melamine + MDF
&lt;p&gt;Característica: 
 &lt;li&gt;Patas contorneadas&lt;/li&gt; 
&lt;/li&gt;&lt;/ul&gt;&lt;p&gt;
Capacidad: 1.4 litros&lt;p&gt;</v>
      </c>
      <c r="AE29" s="168" t="str">
        <f>CONCATENATE("&lt;p&gt;¿Cómo lavar un mueble con tapiz: ",X29,"?","&lt;p&gt;",CHAR(10),IFERROR(VLOOKUP(G29,'Base de datos'!A:B,2,0),"Humedecer un paño de tela y frotar la estructura del producto&lt;p&gt;"))</f>
        <v>&lt;p&gt;¿Cómo lavar un mueble con tapiz: Dubai?&lt;p&gt;
Humedecer un paño de tela y frotar la estructura del producto&lt;p&gt;</v>
      </c>
      <c r="AF29"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29" s="151" t="s">
        <v>1041</v>
      </c>
      <c r="AH29" s="168"/>
      <c r="AJ29" s="142" t="str">
        <f t="shared" si="12"/>
        <v>INSERT INTO combos VALUES(NULL,"Exclusivo1","Juego de sala 3 + 2 butacas + Mesa de centro",197,197.1,"Sofa 3 cuerpos","Vintage","Turquesa","Dubai","Espuma paraiso, algodón, resortes","Madera tornillo","No",80,190,70,30,12,1,"Patas contorneadas","","","1",10,"1");</v>
      </c>
    </row>
    <row r="30" spans="1:36" ht="45" customHeight="1" x14ac:dyDescent="0.2">
      <c r="A30" s="143" t="s">
        <v>1152</v>
      </c>
      <c r="B30" s="157" t="s">
        <v>1137</v>
      </c>
      <c r="C30" s="150">
        <f>VLOOKUP(Tabla5[[#This Row],[skuproveedor-web]],Detalle!A:B,2,0)</f>
        <v>197</v>
      </c>
      <c r="D30" s="146">
        <f>IFERROR(IF(C31=Tabla5[[#This Row],[Codigo]],Tabla5[[#Headers],[Sub_cod (orden)]]+0.1,Tabla5[[#This Row],[Codigo]]+0.1),Tabla5[[#This Row],[Codigo]]+0.1)</f>
        <v>197.1</v>
      </c>
      <c r="E30" s="157" t="s">
        <v>1150</v>
      </c>
      <c r="F30" s="159" t="s">
        <v>421</v>
      </c>
      <c r="G30" s="157" t="s">
        <v>280</v>
      </c>
      <c r="H30" s="159" t="s">
        <v>422</v>
      </c>
      <c r="I30" s="159" t="s">
        <v>419</v>
      </c>
      <c r="J30" s="159" t="s">
        <v>423</v>
      </c>
      <c r="K30" s="96" t="s">
        <v>45</v>
      </c>
      <c r="L30" s="96">
        <v>85</v>
      </c>
      <c r="M30" s="96">
        <v>65</v>
      </c>
      <c r="N30" s="96">
        <v>65</v>
      </c>
      <c r="O30" s="96">
        <v>20</v>
      </c>
      <c r="P30" s="96">
        <v>12</v>
      </c>
      <c r="Q30" s="96">
        <v>1</v>
      </c>
      <c r="R30" s="165" t="s">
        <v>895</v>
      </c>
      <c r="S30" s="101"/>
      <c r="T30" s="96"/>
      <c r="U30" s="96">
        <v>1</v>
      </c>
      <c r="V30" s="96">
        <v>10</v>
      </c>
      <c r="W30" s="160">
        <v>1</v>
      </c>
      <c r="X30" s="177" t="str">
        <f t="shared" si="6"/>
        <v>Dubai</v>
      </c>
      <c r="Y30" s="168" t="str">
        <f>CONCATENATE("En HOGAR &amp; SPACIOS encontraras lo mejor para tu hogar con este excelente ",Tabla5[[#This Row],[Nombre item]]," con un acabado detallista al estilo ",F30,"&lt;/p&gt;",CHAR(10),CHAR(10),":&lt;p&gt;&lt;strong&gt;&lt;span style=text-decoration: underline;&gt;Detalle:&lt;/span&gt;&lt;/strong&gt;&lt;/p&gt;",CHAR(10),AD30,CHAR(10),CHAR(10),"&lt;p&gt;&lt;span style='text-decoration: underline;'&gt; Medidas aproximadas: &lt;/span&gt;&lt;/p&gt;","&lt;p&gt; ",CHAR(10),AB30,"&lt;p&gt; &lt;/li&gt;",CHAR(10),CHAR(10),Tabla5[[#This Row],[Parte 6]],CHAR(10),CHAR(10),AE30)</f>
        <v>En HOGAR &amp; SPACIOS encontraras lo mejor para tu hogar con este excelente Sillón 1 cuerpo con un acabado detallista al estilo Vintage&lt;/p&gt;
:&lt;p&gt;&lt;strong&gt;&lt;span style=text-decoration: underline;&gt;Detalle:&lt;/span&gt;&lt;/strong&gt;&lt;/p&gt;
- Sillón 1 cuerpo color: Gris claro, Tapiz: Dubai, relleno: Espuma paraiso y algodón y estructura: Madera tornillo
&lt;p&gt;Característica: 
 &lt;li&gt;Patas contorneadas&lt;/li&gt; 
&lt;/li&gt;&lt;/ul&gt;&lt;p&gt;
Capacidad: 1.4 litros&lt;p&gt;
- Mesa de centro color: Cedro y estructura: Melamine + MDF
&lt;p&gt;Característica: 
 &lt;li&gt;Patas contorneadas&lt;/li&gt; 
&lt;/li&gt;&lt;/ul&gt;&lt;p&gt;
Capacidad: 1.4 litros&lt;p&gt;
- Mesa de comedor color: Cedro y estructura: Melamine + MDF
&lt;p&gt;Característica: 
 &lt;li&gt;Patas contorneadas&lt;/li&gt; 
&lt;/li&gt;&lt;/ul&gt;&lt;p&gt;
Capacidad: 1.4 litros&lt;p&gt;
&lt;p&gt;&lt;span style='text-decoration: underline;'&gt; Medidas aproximadas: &lt;/span&gt;&lt;/p&gt;&lt;p&gt; 
Sillón 1 cuerpo: &lt;p&gt;&lt;li&gt;Altura(cm): 85&lt;/li&gt;&lt;li&gt; Ancho(cm): 65&lt;/li&gt;&lt;li&gt; Profundo(cm): 65&lt;/li&gt;&lt;/ul&gt;
&lt;p&gt;Mesa de centro: &lt;p&gt;&lt;li&gt;Altura(cm): 40&lt;/li&gt;&lt;li&gt; Ancho(cm): 90&lt;/li&gt;&lt;li&gt; Profundo(cm): 50&lt;/li&gt;&lt;/ul&gt;&lt;p&gt;
Mesa de comedor: &lt;p&gt;&lt;li&gt;Altura(cm): 70&lt;/li&gt;&lt;li&gt; Ancho(cm): 140&lt;/li&gt;&lt;li&gt; Profundo(cm): 90&lt;/li&gt;&lt;/ul&gt;&lt;p&gt;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v>
      </c>
      <c r="Z30" s="177">
        <f t="shared" si="7"/>
        <v>3</v>
      </c>
      <c r="AA30" s="168" t="str">
        <f t="shared" si="8"/>
        <v>Sillón 1 cuerpo: &lt;p&gt;&lt;li&gt;Altura(cm): 85&lt;/li&gt;&lt;li&gt; Ancho(cm): 65&lt;/li&gt;&lt;li&gt; Profundo(cm): 65&lt;/li&gt;&lt;/ul&gt;</v>
      </c>
      <c r="AB30" s="168" t="str">
        <f t="shared" si="9"/>
        <v>Sillón 1 cuerpo: &lt;p&gt;&lt;li&gt;Altura(cm): 85&lt;/li&gt;&lt;li&gt; Ancho(cm): 65&lt;/li&gt;&lt;li&gt; Profundo(cm): 65&lt;/li&gt;&lt;/ul&gt;
&lt;p&gt;Mesa de centro: &lt;p&gt;&lt;li&gt;Altura(cm): 40&lt;/li&gt;&lt;li&gt; Ancho(cm): 90&lt;/li&gt;&lt;li&gt; Profundo(cm): 50&lt;/li&gt;&lt;/ul&gt;&lt;p&gt;
Mesa de comedor: &lt;p&gt;&lt;li&gt;Altura(cm): 70&lt;/li&gt;&lt;li&gt; Ancho(cm): 140&lt;/li&gt;&lt;li&gt; Profundo(cm): 90&lt;/li&gt;&lt;/ul&gt;</v>
      </c>
      <c r="AC30" s="168" t="str">
        <f>CONCATENATE(E30," color: ",IF(VLOOKUP(C30,Colores!H:I,2,0)&gt;1,"Varios colores",Tabla5[[#This Row],[Caract: Color tapiz]]),IF(H30="","",CONCATENATE(", Tapiz: ",H30)),IF(I30="","",CONCATENATE(",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Sillón 1 cuerpo color: Gris claro, Tapiz: Dubai, relleno: Espuma paraiso y algodón y estructura: Madera tornillo
&lt;p&gt;Característica: 
 &lt;li&gt;Patas contorneadas&lt;/li&gt; 
&lt;/li&gt;&lt;/ul&gt;&lt;p&gt;
Capacidad: 1.4 litros</v>
      </c>
      <c r="AD30" s="168" t="str">
        <f t="shared" si="10"/>
        <v>- Sillón 1 cuerpo color: Gris claro, Tapiz: Dubai, relleno: Espuma paraiso y algodón y estructura: Madera tornillo
&lt;p&gt;Característica: 
 &lt;li&gt;Patas contorneadas&lt;/li&gt; 
&lt;/li&gt;&lt;/ul&gt;&lt;p&gt;
Capacidad: 1.4 litros&lt;p&gt;
- Mesa de centro color: Cedro y estructura: Melamine + MDF
&lt;p&gt;Característica: 
 &lt;li&gt;Patas contorneadas&lt;/li&gt; 
&lt;/li&gt;&lt;/ul&gt;&lt;p&gt;
Capacidad: 1.4 litros&lt;p&gt;
- Mesa de comedor color: Cedro y estructura: Melamine + MDF
&lt;p&gt;Característica: 
 &lt;li&gt;Patas contorneadas&lt;/li&gt; 
&lt;/li&gt;&lt;/ul&gt;&lt;p&gt;
Capacidad: 1.4 litros&lt;p&gt;</v>
      </c>
      <c r="AE30" s="168" t="str">
        <f>CONCATENATE("&lt;p&gt;¿Cómo lavar un mueble con tapiz: ",X30,"?","&lt;p&gt;",CHAR(10),IFERROR(VLOOKUP(G30,'Base de datos'!A:B,2,0),"Humedecer un paño de tela y frotar la estructura del producto&lt;p&gt;"))</f>
        <v>&lt;p&gt;¿Cómo lavar un mueble con tapiz: Dubai?&lt;p&gt;
Humedecer un paño de tela y frotar la estructura del producto&lt;p&gt;</v>
      </c>
      <c r="AF30"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30" s="151" t="s">
        <v>1041</v>
      </c>
      <c r="AH30" s="168"/>
      <c r="AJ30" s="142" t="str">
        <f t="shared" si="12"/>
        <v>INSERT INTO combos VALUES(NULL,"Exclusivo1","Juego de sala 3 + 2 butacas + Mesa de centro",197,197.1,"Sillón 1 cuerpo","Vintage","Gris claro","Dubai","Espuma paraiso y algodón","Madera tornillo","No",85,65,65,20,12,1,"Patas contorneadas","","","1",10,"1");</v>
      </c>
    </row>
    <row r="31" spans="1:36" ht="45" customHeight="1" x14ac:dyDescent="0.2">
      <c r="A31" s="143" t="s">
        <v>1152</v>
      </c>
      <c r="B31" s="157" t="s">
        <v>1137</v>
      </c>
      <c r="C31" s="150">
        <f>VLOOKUP(Tabla5[[#This Row],[skuproveedor-web]],Detalle!A:B,2,0)</f>
        <v>197</v>
      </c>
      <c r="D31" s="146">
        <f>IFERROR(IF(C32=Tabla5[[#This Row],[Codigo]],Tabla5[[#Headers],[Sub_cod (orden)]]+0.1,Tabla5[[#This Row],[Codigo]]+0.1),Tabla5[[#This Row],[Codigo]]+0.1)</f>
        <v>197.1</v>
      </c>
      <c r="E31" s="157" t="s">
        <v>42</v>
      </c>
      <c r="F31" s="159" t="s">
        <v>421</v>
      </c>
      <c r="G31" s="157" t="s">
        <v>1089</v>
      </c>
      <c r="H31" s="174"/>
      <c r="I31" s="174"/>
      <c r="J31" s="174" t="s">
        <v>1090</v>
      </c>
      <c r="K31" s="96" t="s">
        <v>45</v>
      </c>
      <c r="L31" s="174">
        <v>40</v>
      </c>
      <c r="M31" s="174">
        <v>90</v>
      </c>
      <c r="N31" s="174">
        <v>50</v>
      </c>
      <c r="O31" s="174">
        <v>10</v>
      </c>
      <c r="P31" s="96">
        <v>12</v>
      </c>
      <c r="Q31" s="96">
        <v>1</v>
      </c>
      <c r="R31" s="173" t="s">
        <v>895</v>
      </c>
      <c r="S31" s="173"/>
      <c r="T31" s="174"/>
      <c r="U31" s="96">
        <v>1</v>
      </c>
      <c r="V31" s="96">
        <v>10</v>
      </c>
      <c r="W31" s="160">
        <v>1</v>
      </c>
      <c r="X31" s="177" t="str">
        <f t="shared" si="6"/>
        <v>Cedro</v>
      </c>
      <c r="Y31" s="168" t="str">
        <f>CONCATENATE("En HOGAR &amp; SPACIOS encontraras lo mejor para tu hogar con este excelente ",Tabla5[[#This Row],[Nombre item]]," con un acabado detallista al estilo ",F31,"&lt;/p&gt;",CHAR(10),CHAR(10),":&lt;p&gt;&lt;strong&gt;&lt;span style=text-decoration: underline;&gt;Detalle:&lt;/span&gt;&lt;/strong&gt;&lt;/p&gt;",CHAR(10),AD31,CHAR(10),CHAR(10),"&lt;p&gt;&lt;span style='text-decoration: underline;'&gt; Medidas aproximadas: &lt;/span&gt;&lt;/p&gt;","&lt;p&gt; ",CHAR(10),AB31,"&lt;p&gt; &lt;/li&gt;",CHAR(10),CHAR(10),Tabla5[[#This Row],[Parte 6]],CHAR(10),CHAR(10),AE31)</f>
        <v>En HOGAR &amp; SPACIOS encontraras lo mejor para tu hogar con este excelente Mesa de centro con un acabado detallista al estilo Vintage&lt;/p&gt;
:&lt;p&gt;&lt;strong&gt;&lt;span style=text-decoration: underline;&gt;Detalle:&lt;/span&gt;&lt;/strong&gt;&lt;/p&gt;
- Mesa de centro color: Cedro y estructura: Melamine + MDF
&lt;p&gt;Característica: 
 &lt;li&gt;Patas contorneadas&lt;/li&gt; 
&lt;/li&gt;&lt;/ul&gt;&lt;p&gt;
Capacidad: 1.4 litros&lt;p&gt;
- Mesa de comedor color: Cedro y estructura: Melamine + MDF
&lt;p&gt;Característica: 
 &lt;li&gt;Patas contorneadas&lt;/li&gt; 
&lt;/li&gt;&lt;/ul&gt;&lt;p&gt;
Capacidad: 1.4 litros&lt;p&gt;
- Sillas color: Gris, Tapiz: Microfibra, relleno: Espuma paraiso y algodón y estructura: Madera tornillo
&lt;p&gt;Característica: 
 &lt;li&gt;Patas contorneadas&lt;/li&gt; 
&lt;/li&gt;&lt;/ul&gt;&lt;p&gt;
Capacidad: 1.4 litros&lt;p&gt;
&lt;p&gt;&lt;span style='text-decoration: underline;'&gt; Medidas aproximadas: &lt;/span&gt;&lt;/p&gt;&lt;p&gt; 
Mesa de centro: &lt;p&gt;&lt;li&gt;Altura(cm): 40&lt;/li&gt;&lt;li&gt; Ancho(cm): 90&lt;/li&gt;&lt;li&gt; Profundo(cm): 50&lt;/li&gt;&lt;/ul&gt;
&lt;p&gt;Mesa de comedor: &lt;p&gt;&lt;li&gt;Altura(cm): 70&lt;/li&gt;&lt;li&gt; Ancho(cm): 140&lt;/li&gt;&lt;li&gt; Profundo(cm): 90&lt;/li&gt;&lt;/ul&gt;&lt;p&gt;
Sillas: &lt;p&gt;&lt;li&gt;Altura(cm): 85&lt;/li&gt;&lt;li&gt; Ancho(cm): 45&lt;/li&gt;&lt;li&gt; Profundo(cm): 45&lt;/li&gt;&lt;/ul&gt;&lt;p&gt;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Cedro?&lt;p&gt;
Humedecer un paño de tela y frotar la estructura del producto&lt;p&gt;</v>
      </c>
      <c r="Z31" s="177">
        <f t="shared" si="7"/>
        <v>3</v>
      </c>
      <c r="AA31" s="168" t="str">
        <f t="shared" si="8"/>
        <v>Mesa de centro: &lt;p&gt;&lt;li&gt;Altura(cm): 40&lt;/li&gt;&lt;li&gt; Ancho(cm): 90&lt;/li&gt;&lt;li&gt; Profundo(cm): 50&lt;/li&gt;&lt;/ul&gt;</v>
      </c>
      <c r="AB31" s="168" t="str">
        <f t="shared" si="9"/>
        <v>Mesa de centro: &lt;p&gt;&lt;li&gt;Altura(cm): 40&lt;/li&gt;&lt;li&gt; Ancho(cm): 90&lt;/li&gt;&lt;li&gt; Profundo(cm): 50&lt;/li&gt;&lt;/ul&gt;
&lt;p&gt;Mesa de comedor: &lt;p&gt;&lt;li&gt;Altura(cm): 70&lt;/li&gt;&lt;li&gt; Ancho(cm): 140&lt;/li&gt;&lt;li&gt; Profundo(cm): 90&lt;/li&gt;&lt;/ul&gt;&lt;p&gt;
Sillas: &lt;p&gt;&lt;li&gt;Altura(cm): 85&lt;/li&gt;&lt;li&gt; Ancho(cm): 45&lt;/li&gt;&lt;li&gt; Profundo(cm): 45&lt;/li&gt;&lt;/ul&gt;</v>
      </c>
      <c r="AC31" s="168" t="str">
        <f>CONCATENATE(E31," color: ",IF(VLOOKUP(C31,Colores!H:I,2,0)&gt;1,"Varios colores",Tabla5[[#This Row],[Caract: Color tapiz]]),IF(H31="","",CONCATENATE(", Tapiz: ",H31)),IF(I31="","",CONCATENATE(",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Mesa de centro color: Cedro y estructura: Melamine + MDF
&lt;p&gt;Característica: 
 &lt;li&gt;Patas contorneadas&lt;/li&gt; 
&lt;/li&gt;&lt;/ul&gt;&lt;p&gt;
Capacidad: 1.4 litros</v>
      </c>
      <c r="AD31" s="168" t="str">
        <f t="shared" si="10"/>
        <v>- Mesa de centro color: Cedro y estructura: Melamine + MDF
&lt;p&gt;Característica: 
 &lt;li&gt;Patas contorneadas&lt;/li&gt; 
&lt;/li&gt;&lt;/ul&gt;&lt;p&gt;
Capacidad: 1.4 litros&lt;p&gt;
- Mesa de comedor color: Cedro y estructura: Melamine + MDF
&lt;p&gt;Característica: 
 &lt;li&gt;Patas contorneadas&lt;/li&gt; 
&lt;/li&gt;&lt;/ul&gt;&lt;p&gt;
Capacidad: 1.4 litros&lt;p&gt;
- Sillas color: Gris, Tapiz: Microfibra, relleno: Espuma paraiso y algodón y estructura: Madera tornillo
&lt;p&gt;Característica: 
 &lt;li&gt;Patas contorneadas&lt;/li&gt; 
&lt;/li&gt;&lt;/ul&gt;&lt;p&gt;
Capacidad: 1.4 litros&lt;p&gt;</v>
      </c>
      <c r="AE31" s="168" t="str">
        <f>CONCATENATE("&lt;p&gt;¿Cómo lavar un mueble con tapiz: ",X31,"?","&lt;p&gt;",CHAR(10),IFERROR(VLOOKUP(G31,'Base de datos'!A:B,2,0),"Humedecer un paño de tela y frotar la estructura del producto&lt;p&gt;"))</f>
        <v>&lt;p&gt;¿Cómo lavar un mueble con tapiz: Cedro?&lt;p&gt;
Humedecer un paño de tela y frotar la estructura del producto&lt;p&gt;</v>
      </c>
      <c r="AF31"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31" s="151" t="s">
        <v>1041</v>
      </c>
      <c r="AH31" s="168"/>
      <c r="AJ31" s="142" t="str">
        <f t="shared" si="12"/>
        <v>INSERT INTO combos VALUES(NULL,"Exclusivo1","Juego de sala 3 + 2 butacas + Mesa de centro",197,197.1,"Mesa de centro","Vintage","Cedro","","","Melamine + MDF","No",40,90,50,10,12,1,"Patas contorneadas","","","1",10,"1");</v>
      </c>
    </row>
    <row r="32" spans="1:36" ht="45" customHeight="1" x14ac:dyDescent="0.2">
      <c r="A32" s="144" t="s">
        <v>1138</v>
      </c>
      <c r="B32" s="170" t="s">
        <v>1145</v>
      </c>
      <c r="C32" s="150">
        <f>VLOOKUP(Tabla5[[#This Row],[skuproveedor-web]],Detalle!A:B,2,0)</f>
        <v>198</v>
      </c>
      <c r="D32" s="146">
        <f>IFERROR(IF(C33=Tabla5[[#This Row],[Codigo]],Tabla5[[#Headers],[Sub_cod (orden)]]+0.1,Tabla5[[#This Row],[Codigo]]+0.1),Tabla5[[#This Row],[Codigo]]+0.1)</f>
        <v>198.1</v>
      </c>
      <c r="E32" s="157" t="s">
        <v>1125</v>
      </c>
      <c r="F32" s="159" t="s">
        <v>421</v>
      </c>
      <c r="G32" s="174" t="s">
        <v>1089</v>
      </c>
      <c r="H32" s="174"/>
      <c r="I32" s="174"/>
      <c r="J32" s="174" t="s">
        <v>1090</v>
      </c>
      <c r="K32" s="96" t="s">
        <v>45</v>
      </c>
      <c r="L32" s="174">
        <v>70</v>
      </c>
      <c r="M32" s="174">
        <v>140</v>
      </c>
      <c r="N32" s="174">
        <v>90</v>
      </c>
      <c r="O32" s="174">
        <v>15</v>
      </c>
      <c r="P32" s="96">
        <v>12</v>
      </c>
      <c r="Q32" s="96">
        <v>1</v>
      </c>
      <c r="R32" s="173" t="s">
        <v>895</v>
      </c>
      <c r="S32" s="173"/>
      <c r="T32" s="174"/>
      <c r="U32" s="96">
        <v>1</v>
      </c>
      <c r="V32" s="96">
        <v>10</v>
      </c>
      <c r="W32" s="160">
        <v>1</v>
      </c>
      <c r="X32" s="177" t="str">
        <f t="shared" si="6"/>
        <v>Cedro</v>
      </c>
      <c r="Y32" s="168" t="str">
        <f>CONCATENATE("En HOGAR &amp; SPACIOS encontraras lo mejor para tu hogar con este excelente ",Tabla5[[#This Row],[Nombre item]]," con un acabado detallista al estilo ",F32,"&lt;/p&gt;",CHAR(10),CHAR(10),":&lt;p&gt;&lt;strong&gt;&lt;span style=text-decoration: underline;&gt;Detalle:&lt;/span&gt;&lt;/strong&gt;&lt;/p&gt;",CHAR(10),AD32,CHAR(10),CHAR(10),"&lt;p&gt;&lt;span style='text-decoration: underline;'&gt; Medidas aproximadas: &lt;/span&gt;&lt;/p&gt;","&lt;p&gt; ",CHAR(10),AB32,"&lt;p&gt; &lt;/li&gt;",CHAR(10),CHAR(10),Tabla5[[#This Row],[Parte 6]],CHAR(10),CHAR(10),AE32)</f>
        <v>En HOGAR &amp; SPACIOS encontraras lo mejor para tu hogar con este excelente Mesa de comedor con un acabado detallista al estilo Vintage&lt;/p&gt;
:&lt;p&gt;&lt;strong&gt;&lt;span style=text-decoration: underline;&gt;Detalle:&lt;/span&gt;&lt;/strong&gt;&lt;/p&gt;
- Mesa de comedor color: Cedro y estructura: Melamine + MDF
&lt;p&gt;Característica: 
 &lt;li&gt;Patas contorneadas&lt;/li&gt; 
&lt;/li&gt;&lt;/ul&gt;&lt;p&gt;
Capacidad: 1.4 litros&lt;p&gt;
- Sillas color: Gris, Tapiz: Microfibra, relleno: Espuma paraiso y algodón y estructura: Madera tornillo
&lt;p&gt;Característica: 
 &lt;li&gt;Patas contorneadas&lt;/li&gt; 
&lt;/li&gt;&lt;/ul&gt;&lt;p&gt;
Capacidad: 1.4 litros&lt;p&gt;
- Mesa de entretenimiento color: Negro y estructura: Melamine
&lt;p&gt;Característica: 
 &lt;li&gt;Patas contorneadas&lt;/li&gt; 
&lt;/li&gt;&lt;/ul&gt;&lt;p&gt;
Capacidad: 1.4 litros&lt;p&gt;
&lt;p&gt;&lt;span style='text-decoration: underline;'&gt; Medidas aproximadas: &lt;/span&gt;&lt;/p&gt;&lt;p&gt; 
Mesa de comedor: &lt;p&gt;&lt;li&gt;Altura(cm): 70&lt;/li&gt;&lt;li&gt; Ancho(cm): 140&lt;/li&gt;&lt;li&gt; Profundo(cm): 90&lt;/li&gt;&lt;/ul&gt;
&lt;p&gt;Sillas: &lt;p&gt;&lt;li&gt;Altura(cm): 85&lt;/li&gt;&lt;li&gt; Ancho(cm): 45&lt;/li&gt;&lt;li&gt; Profundo(cm): 45&lt;/li&gt;&lt;/ul&gt;&lt;p&gt;
Mesa de entretenimiento: &lt;p&gt;&lt;li&gt;Altura(cm): 50&lt;/li&gt;&lt;li&gt; Ancho(cm): 160&lt;/li&gt;&lt;li&gt; Profundo(cm): 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Cedro?&lt;p&gt;
Humedecer un paño de tela y frotar la estructura del producto&lt;p&gt;</v>
      </c>
      <c r="Z32" s="177">
        <f t="shared" si="7"/>
        <v>3</v>
      </c>
      <c r="AA32" s="168" t="str">
        <f t="shared" si="8"/>
        <v>Mesa de comedor: &lt;p&gt;&lt;li&gt;Altura(cm): 70&lt;/li&gt;&lt;li&gt; Ancho(cm): 140&lt;/li&gt;&lt;li&gt; Profundo(cm): 90&lt;/li&gt;&lt;/ul&gt;</v>
      </c>
      <c r="AB32" s="168" t="str">
        <f t="shared" si="9"/>
        <v>Mesa de comedor: &lt;p&gt;&lt;li&gt;Altura(cm): 70&lt;/li&gt;&lt;li&gt; Ancho(cm): 140&lt;/li&gt;&lt;li&gt; Profundo(cm): 90&lt;/li&gt;&lt;/ul&gt;
&lt;p&gt;Sillas: &lt;p&gt;&lt;li&gt;Altura(cm): 85&lt;/li&gt;&lt;li&gt; Ancho(cm): 45&lt;/li&gt;&lt;li&gt; Profundo(cm): 45&lt;/li&gt;&lt;/ul&gt;&lt;p&gt;
Mesa de entretenimiento: &lt;p&gt;&lt;li&gt;Altura(cm): 50&lt;/li&gt;&lt;li&gt; Ancho(cm): 160&lt;/li&gt;&lt;li&gt; Profundo(cm): 50&lt;/li&gt;&lt;/ul&gt;</v>
      </c>
      <c r="AC32" s="168" t="str">
        <f>CONCATENATE(E32," color: ",IF(VLOOKUP(C32,Colores!H:I,2,0)&gt;1,"Varios colores",Tabla5[[#This Row],[Caract: Color tapiz]]),IF(H32="","",CONCATENATE(", Tapiz: ",H32)),IF(I32="","",CONCATENATE(",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Mesa de comedor color: Cedro y estructura: Melamine + MDF
&lt;p&gt;Característica: 
 &lt;li&gt;Patas contorneadas&lt;/li&gt; 
&lt;/li&gt;&lt;/ul&gt;&lt;p&gt;
Capacidad: 1.4 litros</v>
      </c>
      <c r="AD32" s="168" t="str">
        <f t="shared" si="10"/>
        <v>- Mesa de comedor color: Cedro y estructura: Melamine + MDF
&lt;p&gt;Característica: 
 &lt;li&gt;Patas contorneadas&lt;/li&gt; 
&lt;/li&gt;&lt;/ul&gt;&lt;p&gt;
Capacidad: 1.4 litros&lt;p&gt;
- Sillas color: Gris, Tapiz: Microfibra, relleno: Espuma paraiso y algodón y estructura: Madera tornillo
&lt;p&gt;Característica: 
 &lt;li&gt;Patas contorneadas&lt;/li&gt; 
&lt;/li&gt;&lt;/ul&gt;&lt;p&gt;
Capacidad: 1.4 litros&lt;p&gt;
- Mesa de entretenimiento color: Negro y estructura: Melamine
&lt;p&gt;Característica: 
 &lt;li&gt;Patas contorneadas&lt;/li&gt; 
&lt;/li&gt;&lt;/ul&gt;&lt;p&gt;
Capacidad: 1.4 litros&lt;p&gt;</v>
      </c>
      <c r="AE32" s="168" t="str">
        <f>CONCATENATE("&lt;p&gt;¿Cómo lavar un mueble con tapiz: ",X32,"?","&lt;p&gt;",CHAR(10),IFERROR(VLOOKUP(G32,'Base de datos'!A:B,2,0),"Humedecer un paño de tela y frotar la estructura del producto&lt;p&gt;"))</f>
        <v>&lt;p&gt;¿Cómo lavar un mueble con tapiz: Cedro?&lt;p&gt;
Humedecer un paño de tela y frotar la estructura del producto&lt;p&gt;</v>
      </c>
      <c r="AF32"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32" s="151" t="s">
        <v>1041</v>
      </c>
      <c r="AH32" s="168"/>
      <c r="AJ32" s="142" t="str">
        <f t="shared" si="12"/>
        <v>INSERT INTO combos VALUES(NULL,"Exclusivo2","Juego de comedor +  Centro de entretenimiento",198,198.1,"Mesa de comedor","Vintage","Cedro","","","Melamine + MDF","No",70,140,90,15,12,1,"Patas contorneadas","","","1",10,"1");</v>
      </c>
    </row>
    <row r="33" spans="1:36" ht="45" customHeight="1" x14ac:dyDescent="0.2">
      <c r="A33" s="144" t="s">
        <v>1138</v>
      </c>
      <c r="B33" s="170" t="s">
        <v>1145</v>
      </c>
      <c r="C33" s="150">
        <f>VLOOKUP(Tabla5[[#This Row],[skuproveedor-web]],Detalle!A:B,2,0)</f>
        <v>198</v>
      </c>
      <c r="D33" s="146">
        <f>IFERROR(IF(C34=Tabla5[[#This Row],[Codigo]],Tabla5[[#Headers],[Sub_cod (orden)]]+0.1,Tabla5[[#This Row],[Codigo]]+0.1),Tabla5[[#This Row],[Codigo]]+0.1)</f>
        <v>198.1</v>
      </c>
      <c r="E33" s="157" t="s">
        <v>1151</v>
      </c>
      <c r="F33" s="159" t="s">
        <v>421</v>
      </c>
      <c r="G33" s="159" t="s">
        <v>34</v>
      </c>
      <c r="H33" s="159" t="s">
        <v>44</v>
      </c>
      <c r="I33" s="159" t="s">
        <v>419</v>
      </c>
      <c r="J33" s="159" t="s">
        <v>423</v>
      </c>
      <c r="K33" s="96" t="s">
        <v>45</v>
      </c>
      <c r="L33" s="159">
        <v>85</v>
      </c>
      <c r="M33" s="159">
        <v>45</v>
      </c>
      <c r="N33" s="159">
        <v>45</v>
      </c>
      <c r="O33" s="159">
        <v>85</v>
      </c>
      <c r="P33" s="96">
        <v>12</v>
      </c>
      <c r="Q33" s="96">
        <v>1</v>
      </c>
      <c r="R33" s="165" t="s">
        <v>895</v>
      </c>
      <c r="S33" s="101"/>
      <c r="T33" s="96"/>
      <c r="U33" s="96">
        <v>3</v>
      </c>
      <c r="V33" s="96">
        <v>10</v>
      </c>
      <c r="W33" s="160">
        <v>1</v>
      </c>
      <c r="X33" s="177" t="str">
        <f t="shared" si="6"/>
        <v>Microfibra</v>
      </c>
      <c r="Y33" s="168" t="str">
        <f>CONCATENATE("En HOGAR &amp; SPACIOS encontraras lo mejor para tu hogar con este excelente ",Tabla5[[#This Row],[Nombre item]]," con un acabado detallista al estilo ",F33,"&lt;/p&gt;",CHAR(10),CHAR(10),":&lt;p&gt;&lt;strong&gt;&lt;span style=text-decoration: underline;&gt;Detalle:&lt;/span&gt;&lt;/strong&gt;&lt;/p&gt;",CHAR(10),AD33,CHAR(10),CHAR(10),"&lt;p&gt;&lt;span style='text-decoration: underline;'&gt; Medidas aproximadas: &lt;/span&gt;&lt;/p&gt;","&lt;p&gt; ",CHAR(10),AB33,"&lt;p&gt; &lt;/li&gt;",CHAR(10),CHAR(10),Tabla5[[#This Row],[Parte 6]],CHAR(10),CHAR(10),AE33)</f>
        <v>En HOGAR &amp; SPACIOS encontraras lo mejor para tu hogar con este excelente Sillas con un acabado detallista al estilo Vintage&lt;/p&gt;
:&lt;p&gt;&lt;strong&gt;&lt;span style=text-decoration: underline;&gt;Detalle:&lt;/span&gt;&lt;/strong&gt;&lt;/p&gt;
- Sillas color: Gris, Tapiz: Microfibra, relleno: Espuma paraiso y algodón y estructura: Madera tornillo
&lt;p&gt;Característica: 
 &lt;li&gt;Patas contorneadas&lt;/li&gt; 
&lt;/li&gt;&lt;/ul&gt;&lt;p&gt;
Capacidad: 1.4 litros&lt;p&gt;
- Mesa de entretenimiento color: Negro y estructura: Melamine
&lt;p&gt;Característica: 
 &lt;li&gt;Patas contorneadas&lt;/li&gt; 
&lt;/li&gt;&lt;/ul&gt;&lt;p&gt;
Capacidad: 1.4 litros&lt;p&gt;
- Sillón color: Celeste, Tapiz: Dubai, relleno: Espuma paraiso y algodón y estructura: Madera tornillo
&lt;p&gt;Característica: 
 &lt;li&gt;Patas contorneadas&lt;/li&gt; 
&lt;/li&gt;&lt;/ul&gt;&lt;p&gt;
&lt;p&gt;
&lt;p&gt;&lt;span style='text-decoration: underline;'&gt; Medidas aproximadas: &lt;/span&gt;&lt;/p&gt;&lt;p&gt; 
Sillas: &lt;p&gt;&lt;li&gt;Altura(cm): 85&lt;/li&gt;&lt;li&gt; Ancho(cm): 45&lt;/li&gt;&lt;li&gt; Profundo(cm): 45&lt;/li&gt;&lt;/ul&gt;
&lt;p&gt;Mesa de entretenimiento: &lt;p&gt;&lt;li&gt;Altura(cm): 50&lt;/li&gt;&lt;li&gt; Ancho(cm): 160&lt;/li&gt;&lt;li&gt; Profundo(cm): 50&lt;/li&gt;&lt;/ul&gt;&lt;p&gt;
&lt;p&gt;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Microfibra?&lt;p&gt;
Humedecer un paño de tela y frotar la estructura del producto&lt;p&gt;</v>
      </c>
      <c r="Z33" s="177">
        <f t="shared" si="7"/>
        <v>3</v>
      </c>
      <c r="AA33" s="168" t="str">
        <f t="shared" si="8"/>
        <v>Sillas: &lt;p&gt;&lt;li&gt;Altura(cm): 85&lt;/li&gt;&lt;li&gt; Ancho(cm): 45&lt;/li&gt;&lt;li&gt; Profundo(cm): 45&lt;/li&gt;&lt;/ul&gt;</v>
      </c>
      <c r="AB33" s="168" t="str">
        <f t="shared" si="9"/>
        <v xml:space="preserve">Sillas: &lt;p&gt;&lt;li&gt;Altura(cm): 85&lt;/li&gt;&lt;li&gt; Ancho(cm): 45&lt;/li&gt;&lt;li&gt; Profundo(cm): 45&lt;/li&gt;&lt;/ul&gt;
&lt;p&gt;Mesa de entretenimiento: &lt;p&gt;&lt;li&gt;Altura(cm): 50&lt;/li&gt;&lt;li&gt; Ancho(cm): 160&lt;/li&gt;&lt;li&gt; Profundo(cm): 50&lt;/li&gt;&lt;/ul&gt;&lt;p&gt;
</v>
      </c>
      <c r="AC33" s="168" t="str">
        <f>CONCATENATE(E33," color: ",IF(VLOOKUP(C33,Colores!H:I,2,0)&gt;1,"Varios colores",Tabla5[[#This Row],[Caract: Color tapiz]]),IF(H33="","",CONCATENATE(", Tapiz: ",H33)),IF(I33="","",CONCATENATE(",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Sillas color: Gris, Tapiz: Microfibra, relleno: Espuma paraiso y algodón y estructura: Madera tornillo
&lt;p&gt;Característica: 
 &lt;li&gt;Patas contorneadas&lt;/li&gt; 
&lt;/li&gt;&lt;/ul&gt;&lt;p&gt;
Capacidad: 1.4 litros</v>
      </c>
      <c r="AD33" s="168" t="str">
        <f t="shared" si="10"/>
        <v>- Sillas color: Gris, Tapiz: Microfibra, relleno: Espuma paraiso y algodón y estructura: Madera tornillo
&lt;p&gt;Característica: 
 &lt;li&gt;Patas contorneadas&lt;/li&gt; 
&lt;/li&gt;&lt;/ul&gt;&lt;p&gt;
Capacidad: 1.4 litros&lt;p&gt;
- Mesa de entretenimiento color: Negro y estructura: Melamine
&lt;p&gt;Característica: 
 &lt;li&gt;Patas contorneadas&lt;/li&gt; 
&lt;/li&gt;&lt;/ul&gt;&lt;p&gt;
Capacidad: 1.4 litros&lt;p&gt;
- Sillón color: Celeste, Tapiz: Dubai, relleno: Espuma paraiso y algodón y estructura: Madera tornillo
&lt;p&gt;Característica: 
 &lt;li&gt;Patas contorneadas&lt;/li&gt; 
&lt;/li&gt;&lt;/ul&gt;&lt;p&gt;
&lt;p&gt;</v>
      </c>
      <c r="AE33" s="168" t="str">
        <f>CONCATENATE("&lt;p&gt;¿Cómo lavar un mueble con tapiz: ",X33,"?","&lt;p&gt;",CHAR(10),IFERROR(VLOOKUP(G33,'Base de datos'!A:B,2,0),"Humedecer un paño de tela y frotar la estructura del producto&lt;p&gt;"))</f>
        <v>&lt;p&gt;¿Cómo lavar un mueble con tapiz: Microfibra?&lt;p&gt;
Humedecer un paño de tela y frotar la estructura del producto&lt;p&gt;</v>
      </c>
      <c r="AF33"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33" s="151" t="s">
        <v>1041</v>
      </c>
      <c r="AH33" s="168"/>
      <c r="AJ33" s="142" t="str">
        <f t="shared" si="12"/>
        <v>INSERT INTO combos VALUES(NULL,"Exclusivo2","Juego de comedor +  Centro de entretenimiento",198,198.1,"Sillas","Vintage","Gris","Microfibra","Espuma paraiso y algodón","Madera tornillo","No",85,45,45,85,12,1,"Patas contorneadas","","","3",10,"1");</v>
      </c>
    </row>
    <row r="34" spans="1:36" ht="45" customHeight="1" x14ac:dyDescent="0.2">
      <c r="A34" s="144" t="s">
        <v>1138</v>
      </c>
      <c r="B34" s="170" t="s">
        <v>1145</v>
      </c>
      <c r="C34" s="150">
        <f>VLOOKUP(Tabla5[[#This Row],[skuproveedor-web]],Detalle!A:B,2,0)</f>
        <v>198</v>
      </c>
      <c r="D34" s="146">
        <f>IFERROR(IF(C35=Tabla5[[#This Row],[Codigo]],Tabla5[[#Headers],[Sub_cod (orden)]]+0.1,Tabla5[[#This Row],[Codigo]]+0.1),Tabla5[[#This Row],[Codigo]]+0.1)</f>
        <v>198.1</v>
      </c>
      <c r="E34" s="157" t="s">
        <v>1103</v>
      </c>
      <c r="F34" s="159" t="s">
        <v>421</v>
      </c>
      <c r="G34" s="174" t="s">
        <v>37</v>
      </c>
      <c r="H34" s="174"/>
      <c r="I34" s="174"/>
      <c r="J34" s="174" t="s">
        <v>919</v>
      </c>
      <c r="K34" s="96" t="s">
        <v>45</v>
      </c>
      <c r="L34" s="174">
        <v>50</v>
      </c>
      <c r="M34" s="174">
        <v>160</v>
      </c>
      <c r="N34" s="174">
        <v>50</v>
      </c>
      <c r="O34" s="174">
        <v>30</v>
      </c>
      <c r="P34" s="96">
        <v>12</v>
      </c>
      <c r="Q34" s="96">
        <v>1</v>
      </c>
      <c r="R34" s="173" t="s">
        <v>895</v>
      </c>
      <c r="S34" s="173"/>
      <c r="T34" s="174"/>
      <c r="U34" s="96">
        <v>1</v>
      </c>
      <c r="V34" s="96">
        <v>10</v>
      </c>
      <c r="W34" s="160">
        <v>1</v>
      </c>
      <c r="X34" s="177" t="str">
        <f t="shared" si="6"/>
        <v>Negro</v>
      </c>
      <c r="Y34" s="168" t="str">
        <f>CONCATENATE("En HOGAR &amp; SPACIOS encontraras lo mejor para tu hogar con este excelente ",Tabla5[[#This Row],[Nombre item]]," con un acabado detallista al estilo ",F34,"&lt;/p&gt;",CHAR(10),CHAR(10),":&lt;p&gt;&lt;strong&gt;&lt;span style=text-decoration: underline;&gt;Detalle:&lt;/span&gt;&lt;/strong&gt;&lt;/p&gt;",CHAR(10),AD34,CHAR(10),CHAR(10),"&lt;p&gt;&lt;span style='text-decoration: underline;'&gt; Medidas aproximadas: &lt;/span&gt;&lt;/p&gt;","&lt;p&gt; ",CHAR(10),AB34,"&lt;p&gt; &lt;/li&gt;",CHAR(10),CHAR(10),Tabla5[[#This Row],[Parte 6]],CHAR(10),CHAR(10),AE34)</f>
        <v>En HOGAR &amp; SPACIOS encontraras lo mejor para tu hogar con este excelente Mesa de entretenimiento con un acabado detallista al estilo Vintage&lt;/p&gt;
:&lt;p&gt;&lt;strong&gt;&lt;span style=text-decoration: underline;&gt;Detalle:&lt;/span&gt;&lt;/strong&gt;&lt;/p&gt;
- Mesa de entretenimiento color: Negro y estructura: Melamine
&lt;p&gt;Característica: 
 &lt;li&gt;Patas contorneadas&lt;/li&gt; 
&lt;/li&gt;&lt;/ul&gt;&lt;p&gt;
Capacidad: 1.4 litros&lt;p&gt;
- Sillón color: Celeste, Tapiz: Dubai, relleno: Espuma paraiso y algodón y estructura: Madera tornillo
&lt;p&gt;Característica: 
 &lt;li&gt;Patas contorneadas&lt;/li&gt; 
&lt;/li&gt;&lt;/ul&gt;&lt;p&gt;
&lt;p&gt;
- Mesa de centro color: Cedro y estructura: Melamine + MDF
&lt;p&gt;Característica: 
 &lt;li&gt;Patas contorneadas&lt;/li&gt; 
&lt;/li&gt;&lt;/ul&gt;&lt;p&gt;
&lt;p&gt;
&lt;p&gt;&lt;span style='text-decoration: underline;'&gt; Medidas aproximadas: &lt;/span&gt;&lt;/p&gt;&lt;p&gt; 
Mesa de entretenimiento: &lt;p&gt;&lt;li&gt;Altura(cm): 50&lt;/li&gt;&lt;li&gt; Ancho(cm): 160&lt;/li&gt;&lt;li&gt; Profundo(cm): 50&lt;/li&gt;&lt;/ul&gt;
&lt;p&gt;&lt;p&gt;
&lt;p&gt;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Negro?&lt;p&gt;
Humedecer un paño de tela y frotar la estructura del producto&lt;p&gt;</v>
      </c>
      <c r="Z34" s="177">
        <f t="shared" si="7"/>
        <v>3</v>
      </c>
      <c r="AA34" s="168" t="str">
        <f t="shared" si="8"/>
        <v>Mesa de entretenimiento: &lt;p&gt;&lt;li&gt;Altura(cm): 50&lt;/li&gt;&lt;li&gt; Ancho(cm): 160&lt;/li&gt;&lt;li&gt; Profundo(cm): 50&lt;/li&gt;&lt;/ul&gt;</v>
      </c>
      <c r="AB34" s="168" t="str">
        <f t="shared" si="9"/>
        <v xml:space="preserve">Mesa de entretenimiento: &lt;p&gt;&lt;li&gt;Altura(cm): 50&lt;/li&gt;&lt;li&gt; Ancho(cm): 160&lt;/li&gt;&lt;li&gt; Profundo(cm): 50&lt;/li&gt;&lt;/ul&gt;
&lt;p&gt;&lt;p&gt;
</v>
      </c>
      <c r="AC34" s="168" t="str">
        <f>CONCATENATE(E34," color: ",IF(VLOOKUP(C34,Colores!H:I,2,0)&gt;1,"Varios colores",Tabla5[[#This Row],[Caract: Color tapiz]]),IF(H34="","",CONCATENATE(", Tapiz: ",H34)),IF(I34="","",CONCATENATE(",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Mesa de entretenimiento color: Negro y estructura: Melamine
&lt;p&gt;Característica: 
 &lt;li&gt;Patas contorneadas&lt;/li&gt; 
&lt;/li&gt;&lt;/ul&gt;&lt;p&gt;
Capacidad: 1.4 litros</v>
      </c>
      <c r="AD34" s="168" t="str">
        <f t="shared" si="10"/>
        <v>- Mesa de entretenimiento color: Negro y estructura: Melamine
&lt;p&gt;Característica: 
 &lt;li&gt;Patas contorneadas&lt;/li&gt; 
&lt;/li&gt;&lt;/ul&gt;&lt;p&gt;
Capacidad: 1.4 litros&lt;p&gt;
- Sillón color: Celeste, Tapiz: Dubai, relleno: Espuma paraiso y algodón y estructura: Madera tornillo
&lt;p&gt;Característica: 
 &lt;li&gt;Patas contorneadas&lt;/li&gt; 
&lt;/li&gt;&lt;/ul&gt;&lt;p&gt;
&lt;p&gt;
- Mesa de centro color: Cedro y estructura: Melamine + MDF
&lt;p&gt;Característica: 
 &lt;li&gt;Patas contorneadas&lt;/li&gt; 
&lt;/li&gt;&lt;/ul&gt;&lt;p&gt;
&lt;p&gt;</v>
      </c>
      <c r="AE34" s="168" t="str">
        <f>CONCATENATE("&lt;p&gt;¿Cómo lavar un mueble con tapiz: ",X34,"?","&lt;p&gt;",CHAR(10),IFERROR(VLOOKUP(G34,'Base de datos'!A:B,2,0),"Humedecer un paño de tela y frotar la estructura del producto&lt;p&gt;"))</f>
        <v>&lt;p&gt;¿Cómo lavar un mueble con tapiz: Negro?&lt;p&gt;
Humedecer un paño de tela y frotar la estructura del producto&lt;p&gt;</v>
      </c>
      <c r="AF34" s="168" t="str">
        <f t="shared" si="11"/>
        <v>&lt;strong&gt;Condiciones:&lt;/strong&gt;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v>
      </c>
      <c r="AG34" s="151" t="s">
        <v>1041</v>
      </c>
      <c r="AH34" s="168"/>
      <c r="AJ34" s="142" t="str">
        <f t="shared" si="12"/>
        <v>INSERT INTO combos VALUES(NULL,"Exclusivo2","Juego de comedor +  Centro de entretenimiento",198,198.1,"Mesa de entretenimiento","Vintage","Negro","","","Melamine","No",50,160,50,30,12,1,"Patas contorneadas","","","1",10,"1");</v>
      </c>
    </row>
    <row r="35" spans="1:36" ht="45" customHeight="1" x14ac:dyDescent="0.2">
      <c r="A35" s="144" t="s">
        <v>1139</v>
      </c>
      <c r="B35" s="157" t="s">
        <v>1137</v>
      </c>
      <c r="C35" s="150">
        <f>VLOOKUP(Tabla5[[#This Row],[skuproveedor-web]],Detalle!A:B,2,0)</f>
        <v>199</v>
      </c>
      <c r="D35" s="146">
        <f>IFERROR(IF(C36=Tabla5[[#This Row],[Codigo]],Tabla5[[#Headers],[Sub_cod (orden)]]+0.1,Tabla5[[#This Row],[Codigo]]+0.1),Tabla5[[#This Row],[Codigo]]+0.1)</f>
        <v>199.1</v>
      </c>
      <c r="E35" s="157" t="s">
        <v>462</v>
      </c>
      <c r="F35" s="157" t="s">
        <v>421</v>
      </c>
      <c r="G35" s="159" t="s">
        <v>882</v>
      </c>
      <c r="H35" s="159" t="s">
        <v>422</v>
      </c>
      <c r="I35" s="159" t="s">
        <v>419</v>
      </c>
      <c r="J35" s="159" t="s">
        <v>423</v>
      </c>
      <c r="K35" s="96" t="s">
        <v>45</v>
      </c>
      <c r="L35" s="96">
        <v>80</v>
      </c>
      <c r="M35" s="96">
        <v>65</v>
      </c>
      <c r="N35" s="96">
        <v>55</v>
      </c>
      <c r="O35" s="96">
        <v>15</v>
      </c>
      <c r="P35" s="96">
        <v>12</v>
      </c>
      <c r="Q35" s="96">
        <v>1</v>
      </c>
      <c r="R35" s="165" t="s">
        <v>895</v>
      </c>
      <c r="S35" s="101"/>
      <c r="T35" s="96"/>
      <c r="U35" s="96">
        <v>2</v>
      </c>
      <c r="V35" s="96">
        <v>10</v>
      </c>
      <c r="W35" s="160">
        <v>1</v>
      </c>
      <c r="X35" s="98"/>
      <c r="Y35" s="168"/>
      <c r="Z35" s="98"/>
      <c r="AA35" s="102"/>
      <c r="AB35" s="102"/>
      <c r="AC35" s="168" t="str">
        <f>CONCATENATE(E35," color: ",IF(VLOOKUP(C35,Colores!H:I,2,0)&gt;1,"Varios colores",Tabla5[[#This Row],[Caract: Color tapiz]]),IF(H35="","",CONCATENATE(", Tapiz: ",H35)),IF(I35="","",CONCATENATE(",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Sillón color: Celeste, Tapiz: Dubai, relleno: Espuma paraiso y algodón y estructura: Madera tornillo
&lt;p&gt;Característica: 
 &lt;li&gt;Patas contorneadas&lt;/li&gt; 
&lt;/li&gt;&lt;/ul&gt;&lt;p&gt;
</v>
      </c>
      <c r="AD35" s="102"/>
      <c r="AE35" s="102" t="str">
        <f>CONCATENATE("&lt;p&gt;¿Cómo lavar un mueble con tapiz: ",X35,"?","&lt;p&gt;",CHAR(10),IFERROR(VLOOKUP(G35,'Base de datos'!A:B,2,0),"Humedecer un paño de tela y frotar la estructura del producto&lt;p&gt;"))</f>
        <v>&lt;p&gt;¿Cómo lavar un mueble con tapiz: ?&lt;p&gt;
Humedecer un paño de tela y frotar la estructura del producto&lt;p&gt;</v>
      </c>
      <c r="AF35" s="102"/>
      <c r="AG35" s="79"/>
      <c r="AH35" s="102"/>
      <c r="AJ35" s="142" t="str">
        <f t="shared" si="12"/>
        <v>INSERT INTO combos VALUES(NULL,"Esclusivo3","Juego de sala 3 + 2 butacas + Mesa de centro",199,199.1,"Sillón","Vintage","Celeste","Dubai","Espuma paraiso y algodón","Madera tornillo","No",80,65,55,15,12,1,"Patas contorneadas","","","2",10,"1");</v>
      </c>
    </row>
    <row r="36" spans="1:36" ht="45" customHeight="1" x14ac:dyDescent="0.2">
      <c r="A36" s="144" t="s">
        <v>1139</v>
      </c>
      <c r="B36" s="157" t="s">
        <v>1137</v>
      </c>
      <c r="C36" s="150">
        <f>VLOOKUP(Tabla5[[#This Row],[skuproveedor-web]],Detalle!A:B,2,0)</f>
        <v>199</v>
      </c>
      <c r="D36" s="146">
        <f>IFERROR(IF(C37=Tabla5[[#This Row],[Codigo]],Tabla5[[#Headers],[Sub_cod (orden)]]+0.1,Tabla5[[#This Row],[Codigo]]+0.1),Tabla5[[#This Row],[Codigo]]+0.1)</f>
        <v>199.1</v>
      </c>
      <c r="E36" s="170" t="s">
        <v>42</v>
      </c>
      <c r="F36" s="159" t="s">
        <v>421</v>
      </c>
      <c r="G36" s="174" t="s">
        <v>1089</v>
      </c>
      <c r="H36" s="174"/>
      <c r="I36" s="174"/>
      <c r="J36" s="174" t="s">
        <v>1090</v>
      </c>
      <c r="K36" s="96" t="s">
        <v>45</v>
      </c>
      <c r="L36" s="174">
        <v>40</v>
      </c>
      <c r="M36" s="174">
        <v>90</v>
      </c>
      <c r="N36" s="174">
        <v>50</v>
      </c>
      <c r="O36" s="174">
        <v>10</v>
      </c>
      <c r="P36" s="96">
        <v>12</v>
      </c>
      <c r="Q36" s="96">
        <v>1</v>
      </c>
      <c r="R36" s="173" t="s">
        <v>895</v>
      </c>
      <c r="S36" s="173"/>
      <c r="T36" s="174"/>
      <c r="U36" s="96">
        <v>1</v>
      </c>
      <c r="V36" s="96">
        <v>10</v>
      </c>
      <c r="W36" s="160">
        <v>1</v>
      </c>
      <c r="X36" s="98"/>
      <c r="Y36" s="168"/>
      <c r="Z36" s="98"/>
      <c r="AA36" s="102"/>
      <c r="AB36" s="102"/>
      <c r="AC36" s="168" t="str">
        <f>CONCATENATE(E36," color: ",IF(VLOOKUP(C36,Colores!H:I,2,0)&gt;1,"Varios colores",Tabla5[[#This Row],[Caract: Color tapiz]]),IF(H36="","",CONCATENATE(", Tapiz: ",H36)),IF(I36="","",CONCATENATE(",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Mesa de centro color: Cedro y estructura: Melamine + MDF
&lt;p&gt;Característica: 
 &lt;li&gt;Patas contorneadas&lt;/li&gt; 
&lt;/li&gt;&lt;/ul&gt;&lt;p&gt;
</v>
      </c>
      <c r="AD36" s="102"/>
      <c r="AE36" s="102" t="str">
        <f>CONCATENATE("&lt;p&gt;¿Cómo lavar un mueble con tapiz: ",X36,"?","&lt;p&gt;",CHAR(10),IFERROR(VLOOKUP(G36,'Base de datos'!A:B,2,0),"Humedecer un paño de tela y frotar la estructura del producto&lt;p&gt;"))</f>
        <v>&lt;p&gt;¿Cómo lavar un mueble con tapiz: ?&lt;p&gt;
Humedecer un paño de tela y frotar la estructura del producto&lt;p&gt;</v>
      </c>
      <c r="AF36" s="102"/>
      <c r="AG36" s="79"/>
      <c r="AH36" s="102"/>
      <c r="AJ36" s="142" t="str">
        <f t="shared" si="12"/>
        <v>INSERT INTO combos VALUES(NULL,"Esclusivo3","Juego de sala 3 + 2 butacas + Mesa de centro",199,199.1,"Mesa de centro","Vintage","Cedro","","","Melamine + MDF","No",40,90,50,10,12,1,"Patas contorneadas","","","1",10,"1");</v>
      </c>
    </row>
    <row r="37" spans="1:36" ht="45" customHeight="1" x14ac:dyDescent="0.2">
      <c r="A37" s="144" t="s">
        <v>1139</v>
      </c>
      <c r="B37" s="157" t="s">
        <v>1137</v>
      </c>
      <c r="C37" s="150">
        <f>VLOOKUP(Tabla5[[#This Row],[skuproveedor-web]],Detalle!A:B,2,0)</f>
        <v>199</v>
      </c>
      <c r="D37" s="146">
        <f>IFERROR(IF(C38=Tabla5[[#This Row],[Codigo]],Tabla5[[#Headers],[Sub_cod (orden)]]+0.1,Tabla5[[#This Row],[Codigo]]+0.1),Tabla5[[#This Row],[Codigo]]+0.1)</f>
        <v>199.1</v>
      </c>
      <c r="E37" s="159" t="s">
        <v>440</v>
      </c>
      <c r="F37" s="159" t="s">
        <v>421</v>
      </c>
      <c r="G37" s="159" t="s">
        <v>55</v>
      </c>
      <c r="H37" s="159" t="s">
        <v>422</v>
      </c>
      <c r="I37" s="159" t="s">
        <v>419</v>
      </c>
      <c r="J37" s="159" t="s">
        <v>423</v>
      </c>
      <c r="K37" s="96" t="s">
        <v>45</v>
      </c>
      <c r="L37" s="159">
        <v>85</v>
      </c>
      <c r="M37" s="159">
        <v>185</v>
      </c>
      <c r="N37" s="159">
        <v>70</v>
      </c>
      <c r="O37" s="159">
        <v>35</v>
      </c>
      <c r="P37" s="96">
        <v>12</v>
      </c>
      <c r="Q37" s="96">
        <v>1</v>
      </c>
      <c r="R37" s="165" t="s">
        <v>895</v>
      </c>
      <c r="S37" s="101"/>
      <c r="T37" s="96"/>
      <c r="U37" s="96">
        <v>1</v>
      </c>
      <c r="V37" s="96">
        <v>10</v>
      </c>
      <c r="W37" s="160">
        <v>1</v>
      </c>
      <c r="X37" s="98"/>
      <c r="Y37" s="168"/>
      <c r="Z37" s="98"/>
      <c r="AA37" s="102"/>
      <c r="AB37" s="102"/>
      <c r="AC37" s="168" t="str">
        <f>CONCATENATE(E37," color: ",IF(VLOOKUP(C37,Colores!H:I,2,0)&gt;1,"Varios colores",Tabla5[[#This Row],[Caract: Color tapiz]]),IF(H37="","",CONCATENATE(", Tapiz: ",H37)),IF(I37="","",CONCATENATE(",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Sofa 3 cuerpos color: Azul, Tapiz: Dubai, relleno: Espuma paraiso y algodón y estructura: Madera tornillo
&lt;p&gt;Característica: 
 &lt;li&gt;Patas contorneadas&lt;/li&gt; 
&lt;/li&gt;&lt;/ul&gt;&lt;p&gt;
</v>
      </c>
      <c r="AD37" s="102"/>
      <c r="AE37" s="102" t="str">
        <f>CONCATENATE("&lt;p&gt;¿Cómo lavar un mueble con tapiz: ",X37,"?","&lt;p&gt;",CHAR(10),IFERROR(VLOOKUP(G37,'Base de datos'!A:B,2,0),"Humedecer un paño de tela y frotar la estructura del producto&lt;p&gt;"))</f>
        <v>&lt;p&gt;¿Cómo lavar un mueble con tapiz: ?&lt;p&gt;
Humedecer un paño de tela y frotar la estructura del producto&lt;p&gt;</v>
      </c>
      <c r="AF37" s="102"/>
      <c r="AG37" s="79"/>
      <c r="AH37" s="102"/>
      <c r="AJ37" s="142" t="str">
        <f t="shared" si="12"/>
        <v>INSERT INTO combos VALUES(NULL,"Esclusivo3","Juego de sala 3 + 2 butacas + Mesa de centro",199,199.1,"Sofa 3 cuerpos","Vintage","Azul","Dubai","Espuma paraiso y algodón","Madera tornillo","No",85,185,70,35,12,1,"Patas contorneadas","","","1",10,"1");</v>
      </c>
    </row>
    <row r="38" spans="1:36" ht="45" customHeight="1" x14ac:dyDescent="0.2">
      <c r="A38" s="144" t="s">
        <v>1140</v>
      </c>
      <c r="B38" s="157" t="s">
        <v>1146</v>
      </c>
      <c r="C38" s="150">
        <f>VLOOKUP(Tabla5[[#This Row],[skuproveedor-web]],Detalle!A:B,2,0)</f>
        <v>200</v>
      </c>
      <c r="D38" s="146">
        <f>IFERROR(IF(C39=Tabla5[[#This Row],[Codigo]],Tabla5[[#Headers],[Sub_cod (orden)]]+0.1,Tabla5[[#This Row],[Codigo]]+0.1),Tabla5[[#This Row],[Codigo]]+0.1)</f>
        <v>200.1</v>
      </c>
      <c r="E38" s="159" t="s">
        <v>462</v>
      </c>
      <c r="F38" s="159" t="s">
        <v>421</v>
      </c>
      <c r="G38" s="159" t="s">
        <v>882</v>
      </c>
      <c r="H38" s="159" t="s">
        <v>422</v>
      </c>
      <c r="I38" s="159" t="s">
        <v>419</v>
      </c>
      <c r="J38" s="159" t="s">
        <v>423</v>
      </c>
      <c r="K38" s="96" t="s">
        <v>45</v>
      </c>
      <c r="L38" s="96">
        <v>83</v>
      </c>
      <c r="M38" s="96">
        <v>65</v>
      </c>
      <c r="N38" s="96">
        <v>65</v>
      </c>
      <c r="O38" s="96">
        <v>15</v>
      </c>
      <c r="P38" s="96">
        <v>12</v>
      </c>
      <c r="Q38" s="96">
        <v>1</v>
      </c>
      <c r="R38" s="165" t="s">
        <v>895</v>
      </c>
      <c r="S38" s="101"/>
      <c r="T38" s="96"/>
      <c r="U38" s="96">
        <v>1</v>
      </c>
      <c r="V38" s="96">
        <v>10</v>
      </c>
      <c r="W38" s="160">
        <v>1</v>
      </c>
      <c r="X38" s="98"/>
      <c r="Y38" s="168"/>
      <c r="Z38" s="98"/>
      <c r="AA38" s="102"/>
      <c r="AB38" s="102"/>
      <c r="AC38" s="168" t="str">
        <f>CONCATENATE(E38," color: ",IF(VLOOKUP(C38,Colores!H:I,2,0)&gt;1,"Varios colores",Tabla5[[#This Row],[Caract: Color tapiz]]),IF(H38="","",CONCATENATE(", Tapiz: ",H38)),IF(I38="","",CONCATENATE(",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Sillón color: Celeste, Tapiz: Dubai, relleno: Espuma paraiso y algodón y estructura: Madera tornillo
&lt;p&gt;Característica: 
 &lt;li&gt;Patas contorneadas&lt;/li&gt; 
&lt;/li&gt;&lt;/ul&gt;&lt;p&gt;
</v>
      </c>
      <c r="AD38" s="102"/>
      <c r="AE38" s="102" t="str">
        <f>CONCATENATE("&lt;p&gt;¿Cómo lavar un mueble con tapiz: ",X38,"?","&lt;p&gt;",CHAR(10),IFERROR(VLOOKUP(G38,'Base de datos'!A:B,2,0),"Humedecer un paño de tela y frotar la estructura del producto&lt;p&gt;"))</f>
        <v>&lt;p&gt;¿Cómo lavar un mueble con tapiz: ?&lt;p&gt;
Humedecer un paño de tela y frotar la estructura del producto&lt;p&gt;</v>
      </c>
      <c r="AF38" s="102"/>
      <c r="AG38" s="79"/>
      <c r="AH38" s="102"/>
      <c r="AJ38" s="142" t="str">
        <f t="shared" si="12"/>
        <v>INSERT INTO combos VALUES(NULL,"Exclusivo4","Juego de sala 3 + 1 sillón + 1 banqueta + Mesa de centro",200,200.1,"Sillón","Vintage","Celeste","Dubai","Espuma paraiso y algodón","Madera tornillo","No",83,65,65,15,12,1,"Patas contorneadas","","","1",10,"1");</v>
      </c>
    </row>
    <row r="39" spans="1:36" ht="45" customHeight="1" x14ac:dyDescent="0.2">
      <c r="A39" s="144" t="s">
        <v>1140</v>
      </c>
      <c r="B39" s="157" t="s">
        <v>1146</v>
      </c>
      <c r="C39" s="150">
        <f>VLOOKUP(Tabla5[[#This Row],[skuproveedor-web]],Detalle!A:B,2,0)</f>
        <v>200</v>
      </c>
      <c r="D39" s="146">
        <f>IFERROR(IF(C40=Tabla5[[#This Row],[Codigo]],Tabla5[[#Headers],[Sub_cod (orden)]]+0.1,Tabla5[[#This Row],[Codigo]]+0.1),Tabla5[[#This Row],[Codigo]]+0.1)</f>
        <v>200.1</v>
      </c>
      <c r="E39" s="159" t="s">
        <v>744</v>
      </c>
      <c r="F39" s="159" t="s">
        <v>421</v>
      </c>
      <c r="G39" s="159" t="s">
        <v>878</v>
      </c>
      <c r="H39" s="159" t="s">
        <v>422</v>
      </c>
      <c r="I39" s="159" t="s">
        <v>890</v>
      </c>
      <c r="J39" s="159" t="s">
        <v>423</v>
      </c>
      <c r="K39" s="96" t="s">
        <v>45</v>
      </c>
      <c r="L39" s="159">
        <v>35</v>
      </c>
      <c r="M39" s="159">
        <v>70</v>
      </c>
      <c r="N39" s="159">
        <v>45</v>
      </c>
      <c r="O39" s="159">
        <v>10</v>
      </c>
      <c r="P39" s="96">
        <v>12</v>
      </c>
      <c r="Q39" s="96">
        <v>1</v>
      </c>
      <c r="R39" s="165" t="s">
        <v>895</v>
      </c>
      <c r="S39" s="101"/>
      <c r="T39" s="96"/>
      <c r="U39" s="96">
        <v>1</v>
      </c>
      <c r="V39" s="96">
        <v>10</v>
      </c>
      <c r="W39" s="160">
        <v>1</v>
      </c>
      <c r="X39" s="98"/>
      <c r="Y39" s="168"/>
      <c r="Z39" s="98"/>
      <c r="AA39" s="102"/>
      <c r="AB39" s="102"/>
      <c r="AC39" s="168" t="str">
        <f>CONCATENATE(E39," color: ",IF(VLOOKUP(C39,Colores!H:I,2,0)&gt;1,"Varios colores",Tabla5[[#This Row],[Caract: Color tapiz]]),IF(H39="","",CONCATENATE(", Tapiz: ",H39)),IF(I39="","",CONCATENATE(",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Taburete color: Vino, Tapiz: Dubai, relleno: Espuma paraiso, algodón, resortes y estructura: Madera tornillo
&lt;p&gt;Característica: 
 &lt;li&gt;Patas contorneadas&lt;/li&gt; 
&lt;/li&gt;&lt;/ul&gt;&lt;p&gt;
</v>
      </c>
      <c r="AD39" s="102"/>
      <c r="AE39" s="102" t="str">
        <f>CONCATENATE("&lt;p&gt;¿Cómo lavar un mueble con tapiz: ",X39,"?","&lt;p&gt;",CHAR(10),IFERROR(VLOOKUP(G39,'Base de datos'!A:B,2,0),"Humedecer un paño de tela y frotar la estructura del producto&lt;p&gt;"))</f>
        <v>&lt;p&gt;¿Cómo lavar un mueble con tapiz: ?&lt;p&gt;
Humedecer un paño de tela y frotar la estructura del producto&lt;p&gt;</v>
      </c>
      <c r="AF39" s="102"/>
      <c r="AG39" s="79"/>
      <c r="AH39" s="102"/>
      <c r="AJ39" s="142" t="str">
        <f t="shared" si="12"/>
        <v>INSERT INTO combos VALUES(NULL,"Exclusivo4","Juego de sala 3 + 1 sillón + 1 banqueta + Mesa de centro",200,200.1,"Taburete","Vintage","Vino","Dubai","Espuma paraiso, algodón, resortes","Madera tornillo","No",35,70,45,10,12,1,"Patas contorneadas","","","1",10,"1");</v>
      </c>
    </row>
    <row r="40" spans="1:36" ht="45" customHeight="1" x14ac:dyDescent="0.2">
      <c r="A40" s="144" t="s">
        <v>1140</v>
      </c>
      <c r="B40" s="157" t="s">
        <v>1146</v>
      </c>
      <c r="C40" s="150">
        <f>VLOOKUP(Tabla5[[#This Row],[skuproveedor-web]],Detalle!A:B,2,0)</f>
        <v>200</v>
      </c>
      <c r="D40" s="146">
        <f>IFERROR(IF(C41=Tabla5[[#This Row],[Codigo]],Tabla5[[#Headers],[Sub_cod (orden)]]+0.1,Tabla5[[#This Row],[Codigo]]+0.1),Tabla5[[#This Row],[Codigo]]+0.1)</f>
        <v>200.1</v>
      </c>
      <c r="E40" s="159" t="s">
        <v>440</v>
      </c>
      <c r="F40" s="159" t="s">
        <v>421</v>
      </c>
      <c r="G40" s="159" t="s">
        <v>34</v>
      </c>
      <c r="H40" s="159" t="s">
        <v>422</v>
      </c>
      <c r="I40" s="159" t="s">
        <v>419</v>
      </c>
      <c r="J40" s="159" t="s">
        <v>423</v>
      </c>
      <c r="K40" s="96" t="s">
        <v>45</v>
      </c>
      <c r="L40" s="159">
        <v>80</v>
      </c>
      <c r="M40" s="159">
        <v>185</v>
      </c>
      <c r="N40" s="159">
        <v>70</v>
      </c>
      <c r="O40" s="159">
        <v>35</v>
      </c>
      <c r="P40" s="96">
        <v>12</v>
      </c>
      <c r="Q40" s="96">
        <v>1</v>
      </c>
      <c r="R40" s="165" t="s">
        <v>895</v>
      </c>
      <c r="S40" s="101"/>
      <c r="T40" s="96"/>
      <c r="U40" s="96">
        <v>1</v>
      </c>
      <c r="V40" s="96">
        <v>10</v>
      </c>
      <c r="W40" s="160">
        <v>1</v>
      </c>
      <c r="X40" s="98"/>
      <c r="Y40" s="168"/>
      <c r="Z40" s="98"/>
      <c r="AA40" s="102"/>
      <c r="AB40" s="102"/>
      <c r="AC40" s="168" t="str">
        <f>CONCATENATE(E40," color: ",IF(VLOOKUP(C40,Colores!H:I,2,0)&gt;1,"Varios colores",Tabla5[[#This Row],[Caract: Color tapiz]]),IF(H40="","",CONCATENATE(", Tapiz: ",H40)),IF(I40="","",CONCATENATE(",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Sofa 3 cuerpos color: Gris, Tapiz: Dubai, relleno: Espuma paraiso y algodón y estructura: Madera tornillo
&lt;p&gt;Característica: 
 &lt;li&gt;Patas contorneadas&lt;/li&gt; 
&lt;/li&gt;&lt;/ul&gt;&lt;p&gt;
</v>
      </c>
      <c r="AD40" s="102"/>
      <c r="AE40" s="102" t="str">
        <f>CONCATENATE("&lt;p&gt;¿Cómo lavar un mueble con tapiz: ",X40,"?","&lt;p&gt;",CHAR(10),IFERROR(VLOOKUP(G40,'Base de datos'!A:B,2,0),"Humedecer un paño de tela y frotar la estructura del producto&lt;p&gt;"))</f>
        <v>&lt;p&gt;¿Cómo lavar un mueble con tapiz: ?&lt;p&gt;
Humedecer un paño de tela y frotar la estructura del producto&lt;p&gt;</v>
      </c>
      <c r="AF40" s="102"/>
      <c r="AG40" s="79"/>
      <c r="AH40" s="102"/>
      <c r="AJ40" s="142" t="str">
        <f t="shared" si="12"/>
        <v>INSERT INTO combos VALUES(NULL,"Exclusivo4","Juego de sala 3 + 1 sillón + 1 banqueta + Mesa de centro",200,200.1,"Sofa 3 cuerpos","Vintage","Gris","Dubai","Espuma paraiso y algodón","Madera tornillo","No",80,185,70,35,12,1,"Patas contorneadas","","","1",10,"1");</v>
      </c>
    </row>
    <row r="41" spans="1:36" ht="45" customHeight="1" x14ac:dyDescent="0.2">
      <c r="A41" s="144" t="s">
        <v>1140</v>
      </c>
      <c r="B41" s="157" t="s">
        <v>1146</v>
      </c>
      <c r="C41" s="150">
        <f>VLOOKUP(Tabla5[[#This Row],[skuproveedor-web]],Detalle!A:B,2,0)</f>
        <v>200</v>
      </c>
      <c r="D41" s="146">
        <f>IFERROR(IF(C42=Tabla5[[#This Row],[Codigo]],Tabla5[[#Headers],[Sub_cod (orden)]]+0.1,Tabla5[[#This Row],[Codigo]]+0.1),Tabla5[[#This Row],[Codigo]]+0.1)</f>
        <v>200.1</v>
      </c>
      <c r="E41" s="170" t="s">
        <v>42</v>
      </c>
      <c r="F41" s="159" t="s">
        <v>421</v>
      </c>
      <c r="G41" s="174" t="s">
        <v>1089</v>
      </c>
      <c r="H41" s="174"/>
      <c r="I41" s="174"/>
      <c r="J41" s="174" t="s">
        <v>1090</v>
      </c>
      <c r="K41" s="96" t="s">
        <v>45</v>
      </c>
      <c r="L41" s="174">
        <v>40</v>
      </c>
      <c r="M41" s="174">
        <v>90</v>
      </c>
      <c r="N41" s="174">
        <v>50</v>
      </c>
      <c r="O41" s="174">
        <v>10</v>
      </c>
      <c r="P41" s="96">
        <v>12</v>
      </c>
      <c r="Q41" s="96">
        <v>1</v>
      </c>
      <c r="R41" s="173" t="s">
        <v>895</v>
      </c>
      <c r="S41" s="173"/>
      <c r="T41" s="174"/>
      <c r="U41" s="96">
        <v>1</v>
      </c>
      <c r="V41" s="96">
        <v>10</v>
      </c>
      <c r="W41" s="160">
        <v>1</v>
      </c>
      <c r="X41" s="98"/>
      <c r="Y41" s="168"/>
      <c r="Z41" s="98"/>
      <c r="AA41" s="102"/>
      <c r="AB41" s="102"/>
      <c r="AC41" s="168" t="str">
        <f>CONCATENATE(E41," color: ",IF(VLOOKUP(C41,Colores!H:I,2,0)&gt;1,"Varios colores",Tabla5[[#This Row],[Caract: Color tapiz]]),IF(H41="","",CONCATENATE(", Tapiz: ",H41)),IF(I41="","",CONCATENATE(",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Mesa de centro color: Cedro y estructura: Melamine + MDF
&lt;p&gt;Característica: 
 &lt;li&gt;Patas contorneadas&lt;/li&gt; 
&lt;/li&gt;&lt;/ul&gt;&lt;p&gt;
</v>
      </c>
      <c r="AD41" s="102"/>
      <c r="AE41" s="102" t="str">
        <f>CONCATENATE("&lt;p&gt;¿Cómo lavar un mueble con tapiz: ",X41,"?","&lt;p&gt;",CHAR(10),IFERROR(VLOOKUP(G41,'Base de datos'!A:B,2,0),"Humedecer un paño de tela y frotar la estructura del producto&lt;p&gt;"))</f>
        <v>&lt;p&gt;¿Cómo lavar un mueble con tapiz: ?&lt;p&gt;
Humedecer un paño de tela y frotar la estructura del producto&lt;p&gt;</v>
      </c>
      <c r="AF41" s="102"/>
      <c r="AG41" s="79"/>
      <c r="AH41" s="102"/>
      <c r="AJ41" s="142" t="str">
        <f t="shared" si="12"/>
        <v>INSERT INTO combos VALUES(NULL,"Exclusivo4","Juego de sala 3 + 1 sillón + 1 banqueta + Mesa de centro",200,200.1,"Mesa de centro","Vintage","Cedro","","","Melamine + MDF","No",40,90,50,10,12,1,"Patas contorneadas","","","1",10,"1");</v>
      </c>
    </row>
    <row r="42" spans="1:36" ht="45" customHeight="1" x14ac:dyDescent="0.2">
      <c r="A42" s="144" t="s">
        <v>1141</v>
      </c>
      <c r="B42" s="157" t="s">
        <v>1147</v>
      </c>
      <c r="C42" s="150">
        <f>VLOOKUP(Tabla5[[#This Row],[skuproveedor-web]],Detalle!A:B,2,0)</f>
        <v>201</v>
      </c>
      <c r="D42" s="146">
        <f>IFERROR(IF(C43=Tabla5[[#This Row],[Codigo]],Tabla5[[#Headers],[Sub_cod (orden)]]+0.1,Tabla5[[#This Row],[Codigo]]+0.1),Tabla5[[#This Row],[Codigo]]+0.1)</f>
        <v>201.1</v>
      </c>
      <c r="E42" s="159" t="s">
        <v>440</v>
      </c>
      <c r="F42" s="159" t="s">
        <v>421</v>
      </c>
      <c r="G42" s="159" t="s">
        <v>882</v>
      </c>
      <c r="H42" s="159" t="s">
        <v>44</v>
      </c>
      <c r="I42" s="159" t="s">
        <v>890</v>
      </c>
      <c r="J42" s="159" t="s">
        <v>423</v>
      </c>
      <c r="K42" s="96" t="s">
        <v>45</v>
      </c>
      <c r="L42" s="96">
        <v>80</v>
      </c>
      <c r="M42" s="96">
        <v>180</v>
      </c>
      <c r="N42" s="96">
        <v>75</v>
      </c>
      <c r="O42" s="96">
        <v>24</v>
      </c>
      <c r="P42" s="96">
        <v>12</v>
      </c>
      <c r="Q42" s="96">
        <v>1</v>
      </c>
      <c r="R42" s="165" t="s">
        <v>895</v>
      </c>
      <c r="S42" s="101"/>
      <c r="T42" s="96"/>
      <c r="U42" s="96">
        <v>1</v>
      </c>
      <c r="V42" s="96">
        <v>10</v>
      </c>
      <c r="W42" s="160">
        <v>1</v>
      </c>
      <c r="X42" s="98"/>
      <c r="Y42" s="168"/>
      <c r="Z42" s="98"/>
      <c r="AA42" s="102"/>
      <c r="AB42" s="102"/>
      <c r="AC42" s="168" t="str">
        <f>CONCATENATE(E42," color: ",IF(VLOOKUP(C42,Colores!H:I,2,0)&gt;1,"Varios colores",Tabla5[[#This Row],[Caract: Color tapiz]]),IF(H42="","",CONCATENATE(", Tapiz: ",H42)),IF(I42="","",CONCATENATE(",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Sofa 3 cuerpos color: Celeste, Tapiz: Microfibra, relleno: Espuma paraiso, algodón, resortes y estructura: Madera tornillo
&lt;p&gt;Característica: 
 &lt;li&gt;Patas contorneadas&lt;/li&gt; 
&lt;/li&gt;&lt;/ul&gt;&lt;p&gt;
</v>
      </c>
      <c r="AD42" s="102"/>
      <c r="AE42" s="102" t="str">
        <f>CONCATENATE("&lt;p&gt;¿Cómo lavar un mueble con tapiz: ",X42,"?","&lt;p&gt;",CHAR(10),IFERROR(VLOOKUP(G42,'Base de datos'!A:B,2,0),"Humedecer un paño de tela y frotar la estructura del producto&lt;p&gt;"))</f>
        <v>&lt;p&gt;¿Cómo lavar un mueble con tapiz: ?&lt;p&gt;
Humedecer un paño de tela y frotar la estructura del producto&lt;p&gt;</v>
      </c>
      <c r="AF42" s="102"/>
      <c r="AG42" s="79"/>
      <c r="AH42" s="102"/>
      <c r="AJ42" s="142" t="str">
        <f t="shared" si="12"/>
        <v>INSERT INTO combos VALUES(NULL,"Esclusivo5","Juego de sala 3 + 1 sillón + Mesa de centro",201,201.1,"Sofa 3 cuerpos","Vintage","Celeste","Microfibra","Espuma paraiso, algodón, resortes","Madera tornillo","No",80,180,75,24,12,1,"Patas contorneadas","","","1",10,"1");</v>
      </c>
    </row>
    <row r="43" spans="1:36" ht="45" customHeight="1" x14ac:dyDescent="0.2">
      <c r="A43" s="144" t="s">
        <v>1141</v>
      </c>
      <c r="B43" s="157" t="s">
        <v>1147</v>
      </c>
      <c r="C43" s="150">
        <f>VLOOKUP(Tabla5[[#This Row],[skuproveedor-web]],Detalle!A:B,2,0)</f>
        <v>201</v>
      </c>
      <c r="D43" s="146">
        <f>IFERROR(IF(C44=Tabla5[[#This Row],[Codigo]],Tabla5[[#Headers],[Sub_cod (orden)]]+0.1,Tabla5[[#This Row],[Codigo]]+0.1),Tabla5[[#This Row],[Codigo]]+0.1)</f>
        <v>201.1</v>
      </c>
      <c r="E43" s="170" t="s">
        <v>42</v>
      </c>
      <c r="F43" s="159" t="s">
        <v>421</v>
      </c>
      <c r="G43" s="174" t="s">
        <v>35</v>
      </c>
      <c r="H43" s="174"/>
      <c r="I43" s="174"/>
      <c r="J43" s="174" t="s">
        <v>1090</v>
      </c>
      <c r="K43" s="96" t="s">
        <v>45</v>
      </c>
      <c r="L43" s="174">
        <v>40</v>
      </c>
      <c r="M43" s="174">
        <v>90</v>
      </c>
      <c r="N43" s="174">
        <v>50</v>
      </c>
      <c r="O43" s="174">
        <v>10</v>
      </c>
      <c r="P43" s="96">
        <v>12</v>
      </c>
      <c r="Q43" s="96">
        <v>1</v>
      </c>
      <c r="R43" s="173" t="s">
        <v>895</v>
      </c>
      <c r="S43" s="173"/>
      <c r="T43" s="174"/>
      <c r="U43" s="96">
        <v>1</v>
      </c>
      <c r="V43" s="96">
        <v>10</v>
      </c>
      <c r="W43" s="160">
        <v>1</v>
      </c>
      <c r="X43" s="98"/>
      <c r="Y43" s="168"/>
      <c r="Z43" s="98"/>
      <c r="AA43" s="102"/>
      <c r="AB43" s="102"/>
      <c r="AC43" s="168" t="str">
        <f>CONCATENATE(E43," color: ",IF(VLOOKUP(C43,Colores!H:I,2,0)&gt;1,"Varios colores",Tabla5[[#This Row],[Caract: Color tapiz]]),IF(H43="","",CONCATENATE(", Tapiz: ",H43)),IF(I43="","",CONCATENATE(",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Mesa de centro color: Blanco y estructura: Melamine + MDF
&lt;p&gt;Característica: 
 &lt;li&gt;Patas contorneadas&lt;/li&gt; 
&lt;/li&gt;&lt;/ul&gt;&lt;p&gt;
</v>
      </c>
      <c r="AD43" s="102"/>
      <c r="AE43" s="102" t="str">
        <f>CONCATENATE("&lt;p&gt;¿Cómo lavar un mueble con tapiz: ",X43,"?","&lt;p&gt;",CHAR(10),IFERROR(VLOOKUP(G43,'Base de datos'!A:B,2,0),"Humedecer un paño de tela y frotar la estructura del producto&lt;p&gt;"))</f>
        <v>&lt;p&gt;¿Cómo lavar un mueble con tapiz: ?&lt;p&gt;
Humedecer un paño de tela y frotar la estructura del producto&lt;p&gt;</v>
      </c>
      <c r="AF43" s="102"/>
      <c r="AG43" s="79"/>
      <c r="AH43" s="102"/>
      <c r="AJ43" s="142" t="str">
        <f t="shared" si="12"/>
        <v>INSERT INTO combos VALUES(NULL,"Esclusivo5","Juego de sala 3 + 1 sillón + Mesa de centro",201,201.1,"Mesa de centro","Vintage","Blanco","","","Melamine + MDF","No",40,90,50,10,12,1,"Patas contorneadas","","","1",10,"1");</v>
      </c>
    </row>
    <row r="44" spans="1:36" ht="45" customHeight="1" x14ac:dyDescent="0.2">
      <c r="A44" s="144" t="s">
        <v>1141</v>
      </c>
      <c r="B44" s="157" t="s">
        <v>1147</v>
      </c>
      <c r="C44" s="150">
        <f>VLOOKUP(Tabla5[[#This Row],[skuproveedor-web]],Detalle!A:B,2,0)</f>
        <v>201</v>
      </c>
      <c r="D44" s="146">
        <f>IFERROR(IF(C45=Tabla5[[#This Row],[Codigo]],Tabla5[[#Headers],[Sub_cod (orden)]]+0.1,Tabla5[[#This Row],[Codigo]]+0.1),Tabla5[[#This Row],[Codigo]]+0.1)</f>
        <v>201.1</v>
      </c>
      <c r="E44" s="159" t="s">
        <v>462</v>
      </c>
      <c r="F44" s="159" t="s">
        <v>421</v>
      </c>
      <c r="G44" s="159" t="s">
        <v>446</v>
      </c>
      <c r="H44" s="159" t="s">
        <v>422</v>
      </c>
      <c r="I44" s="159" t="s">
        <v>419</v>
      </c>
      <c r="J44" s="159" t="s">
        <v>423</v>
      </c>
      <c r="K44" s="96" t="s">
        <v>45</v>
      </c>
      <c r="L44" s="96">
        <v>80</v>
      </c>
      <c r="M44" s="96">
        <v>65</v>
      </c>
      <c r="N44" s="96">
        <v>70</v>
      </c>
      <c r="O44" s="96">
        <v>15</v>
      </c>
      <c r="P44" s="96">
        <v>12</v>
      </c>
      <c r="Q44" s="96">
        <v>1</v>
      </c>
      <c r="R44" s="165" t="s">
        <v>895</v>
      </c>
      <c r="S44" s="101"/>
      <c r="T44" s="96"/>
      <c r="U44" s="96">
        <v>1</v>
      </c>
      <c r="V44" s="96">
        <v>10</v>
      </c>
      <c r="W44" s="160">
        <v>1</v>
      </c>
      <c r="X44" s="98"/>
      <c r="Y44" s="168"/>
      <c r="Z44" s="98"/>
      <c r="AA44" s="102"/>
      <c r="AB44" s="102"/>
      <c r="AC44" s="168" t="str">
        <f>CONCATENATE(E44," color: ",IF(VLOOKUP(C44,Colores!H:I,2,0)&gt;1,"Varios colores",Tabla5[[#This Row],[Caract: Color tapiz]]),IF(H44="","",CONCATENATE(", Tapiz: ",H44)),IF(I44="","",CONCATENATE(",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Sillón color: Plomo, Tapiz: Dubai, relleno: Espuma paraiso y algodón y estructura: Madera tornillo
&lt;p&gt;Característica: 
 &lt;li&gt;Patas contorneadas&lt;/li&gt; 
&lt;/li&gt;&lt;/ul&gt;&lt;p&gt;
</v>
      </c>
      <c r="AD44" s="102"/>
      <c r="AE44" s="102" t="str">
        <f>CONCATENATE("&lt;p&gt;¿Cómo lavar un mueble con tapiz: ",X44,"?","&lt;p&gt;",CHAR(10),IFERROR(VLOOKUP(G44,'Base de datos'!A:B,2,0),"Humedecer un paño de tela y frotar la estructura del producto&lt;p&gt;"))</f>
        <v>&lt;p&gt;¿Cómo lavar un mueble con tapiz: ?&lt;p&gt;
Humedecer un paño de tela y frotar la estructura del producto&lt;p&gt;</v>
      </c>
      <c r="AF44" s="102"/>
      <c r="AG44" s="79"/>
      <c r="AH44" s="102"/>
      <c r="AJ44" s="142" t="str">
        <f t="shared" si="12"/>
        <v>INSERT INTO combos VALUES(NULL,"Esclusivo5","Juego de sala 3 + 1 sillón + Mesa de centro",201,201.1,"Sillón","Vintage","Plomo","Dubai","Espuma paraiso y algodón","Madera tornillo","No",80,65,70,15,12,1,"Patas contorneadas","","","1",10,"1");</v>
      </c>
    </row>
    <row r="45" spans="1:36" ht="45" customHeight="1" x14ac:dyDescent="0.2">
      <c r="A45" s="144" t="s">
        <v>1142</v>
      </c>
      <c r="B45" s="157" t="s">
        <v>1137</v>
      </c>
      <c r="C45" s="150">
        <f>VLOOKUP(Tabla5[[#This Row],[skuproveedor-web]],Detalle!A:B,2,0)</f>
        <v>202</v>
      </c>
      <c r="D45" s="146">
        <f>IFERROR(IF(C46=Tabla5[[#This Row],[Codigo]],Tabla5[[#Headers],[Sub_cod (orden)]]+0.1,Tabla5[[#This Row],[Codigo]]+0.1),Tabla5[[#This Row],[Codigo]]+0.1)</f>
        <v>202.1</v>
      </c>
      <c r="E45" s="159" t="s">
        <v>440</v>
      </c>
      <c r="F45" s="159" t="s">
        <v>421</v>
      </c>
      <c r="G45" s="159" t="s">
        <v>882</v>
      </c>
      <c r="H45" s="159" t="s">
        <v>44</v>
      </c>
      <c r="I45" s="159" t="s">
        <v>890</v>
      </c>
      <c r="J45" s="159" t="s">
        <v>423</v>
      </c>
      <c r="K45" s="96" t="s">
        <v>45</v>
      </c>
      <c r="L45" s="96">
        <v>80</v>
      </c>
      <c r="M45" s="96">
        <v>180</v>
      </c>
      <c r="N45" s="96">
        <v>75</v>
      </c>
      <c r="O45" s="96">
        <v>24</v>
      </c>
      <c r="P45" s="96">
        <v>12</v>
      </c>
      <c r="Q45" s="96">
        <v>1</v>
      </c>
      <c r="R45" s="165" t="s">
        <v>895</v>
      </c>
      <c r="S45" s="101"/>
      <c r="T45" s="96"/>
      <c r="U45" s="96">
        <v>1</v>
      </c>
      <c r="V45" s="96">
        <v>10</v>
      </c>
      <c r="W45" s="160">
        <v>1</v>
      </c>
      <c r="X45" s="98"/>
      <c r="Y45" s="168"/>
      <c r="Z45" s="98"/>
      <c r="AA45" s="102"/>
      <c r="AB45" s="102"/>
      <c r="AC45" s="168" t="str">
        <f>CONCATENATE(E45," color: ",IF(VLOOKUP(C45,Colores!H:I,2,0)&gt;1,"Varios colores",Tabla5[[#This Row],[Caract: Color tapiz]]),IF(H45="","",CONCATENATE(", Tapiz: ",H45)),IF(I45="","",CONCATENATE(",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Sofa 3 cuerpos color: Celeste, Tapiz: Microfibra, relleno: Espuma paraiso, algodón, resortes y estructura: Madera tornillo
&lt;p&gt;Característica: 
 &lt;li&gt;Patas contorneadas&lt;/li&gt; 
&lt;/li&gt;&lt;/ul&gt;&lt;p&gt;
</v>
      </c>
      <c r="AD45" s="102"/>
      <c r="AE45" s="102" t="str">
        <f>CONCATENATE("&lt;p&gt;¿Cómo lavar un mueble con tapiz: ",X45,"?","&lt;p&gt;",CHAR(10),IFERROR(VLOOKUP(G45,'Base de datos'!A:B,2,0),"Humedecer un paño de tela y frotar la estructura del producto&lt;p&gt;"))</f>
        <v>&lt;p&gt;¿Cómo lavar un mueble con tapiz: ?&lt;p&gt;
Humedecer un paño de tela y frotar la estructura del producto&lt;p&gt;</v>
      </c>
      <c r="AF45" s="102"/>
      <c r="AG45" s="79"/>
      <c r="AH45" s="102"/>
      <c r="AJ45" s="142" t="str">
        <f t="shared" si="12"/>
        <v>INSERT INTO combos VALUES(NULL,"Esclusivo6","Juego de sala 3 + 2 butacas + Mesa de centro",202,202.1,"Sofa 3 cuerpos","Vintage","Celeste","Microfibra","Espuma paraiso, algodón, resortes","Madera tornillo","No",80,180,75,24,12,1,"Patas contorneadas","","","1",10,"1");</v>
      </c>
    </row>
    <row r="46" spans="1:36" ht="45" customHeight="1" x14ac:dyDescent="0.2">
      <c r="A46" s="144" t="s">
        <v>1142</v>
      </c>
      <c r="B46" s="157" t="s">
        <v>1137</v>
      </c>
      <c r="C46" s="150">
        <f>VLOOKUP(Tabla5[[#This Row],[skuproveedor-web]],Detalle!A:B,2,0)</f>
        <v>202</v>
      </c>
      <c r="D46" s="146">
        <f>IFERROR(IF(C47=Tabla5[[#This Row],[Codigo]],Tabla5[[#Headers],[Sub_cod (orden)]]+0.1,Tabla5[[#This Row],[Codigo]]+0.1),Tabla5[[#This Row],[Codigo]]+0.1)</f>
        <v>202.1</v>
      </c>
      <c r="E46" s="170" t="s">
        <v>42</v>
      </c>
      <c r="F46" s="159" t="s">
        <v>421</v>
      </c>
      <c r="G46" s="174" t="s">
        <v>35</v>
      </c>
      <c r="H46" s="174"/>
      <c r="I46" s="174"/>
      <c r="J46" s="174" t="s">
        <v>1090</v>
      </c>
      <c r="K46" s="96" t="s">
        <v>45</v>
      </c>
      <c r="L46" s="174">
        <v>40</v>
      </c>
      <c r="M46" s="174">
        <v>90</v>
      </c>
      <c r="N46" s="174">
        <v>50</v>
      </c>
      <c r="O46" s="174">
        <v>10</v>
      </c>
      <c r="P46" s="96">
        <v>12</v>
      </c>
      <c r="Q46" s="96">
        <v>1</v>
      </c>
      <c r="R46" s="173" t="s">
        <v>895</v>
      </c>
      <c r="S46" s="173"/>
      <c r="T46" s="174"/>
      <c r="U46" s="96">
        <v>1</v>
      </c>
      <c r="V46" s="96">
        <v>10</v>
      </c>
      <c r="W46" s="160">
        <v>1</v>
      </c>
      <c r="X46" s="98"/>
      <c r="Y46" s="168"/>
      <c r="Z46" s="98"/>
      <c r="AA46" s="102"/>
      <c r="AB46" s="102"/>
      <c r="AC46" s="168" t="str">
        <f>CONCATENATE(E46," color: ",IF(VLOOKUP(C46,Colores!H:I,2,0)&gt;1,"Varios colores",Tabla5[[#This Row],[Caract: Color tapiz]]),IF(H46="","",CONCATENATE(", Tapiz: ",H46)),IF(I46="","",CONCATENATE(",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Mesa de centro color: Blanco y estructura: Melamine + MDF
&lt;p&gt;Característica: 
 &lt;li&gt;Patas contorneadas&lt;/li&gt; 
&lt;/li&gt;&lt;/ul&gt;&lt;p&gt;
</v>
      </c>
      <c r="AD46" s="102"/>
      <c r="AE46" s="102" t="str">
        <f>CONCATENATE("&lt;p&gt;¿Cómo lavar un mueble con tapiz: ",X46,"?","&lt;p&gt;",CHAR(10),IFERROR(VLOOKUP(G46,'Base de datos'!A:B,2,0),"Humedecer un paño de tela y frotar la estructura del producto&lt;p&gt;"))</f>
        <v>&lt;p&gt;¿Cómo lavar un mueble con tapiz: ?&lt;p&gt;
Humedecer un paño de tela y frotar la estructura del producto&lt;p&gt;</v>
      </c>
      <c r="AF46" s="102"/>
      <c r="AG46" s="79"/>
      <c r="AH46" s="102"/>
      <c r="AJ46" s="142" t="str">
        <f t="shared" si="12"/>
        <v>INSERT INTO combos VALUES(NULL,"Esclusivo6","Juego de sala 3 + 2 butacas + Mesa de centro",202,202.1,"Mesa de centro","Vintage","Blanco","","","Melamine + MDF","No",40,90,50,10,12,1,"Patas contorneadas","","","1",10,"1");</v>
      </c>
    </row>
    <row r="47" spans="1:36" ht="45" customHeight="1" x14ac:dyDescent="0.2">
      <c r="A47" s="144" t="s">
        <v>1142</v>
      </c>
      <c r="B47" s="157" t="s">
        <v>1137</v>
      </c>
      <c r="C47" s="150">
        <f>VLOOKUP(Tabla5[[#This Row],[skuproveedor-web]],Detalle!A:B,2,0)</f>
        <v>202</v>
      </c>
      <c r="D47" s="146">
        <f>IFERROR(IF(C48=Tabla5[[#This Row],[Codigo]],Tabla5[[#Headers],[Sub_cod (orden)]]+0.1,Tabla5[[#This Row],[Codigo]]+0.1),Tabla5[[#This Row],[Codigo]]+0.1)</f>
        <v>202.1</v>
      </c>
      <c r="E47" s="159" t="s">
        <v>462</v>
      </c>
      <c r="F47" s="159" t="s">
        <v>421</v>
      </c>
      <c r="G47" s="159" t="s">
        <v>446</v>
      </c>
      <c r="H47" s="159" t="s">
        <v>422</v>
      </c>
      <c r="I47" s="159" t="s">
        <v>419</v>
      </c>
      <c r="J47" s="159" t="s">
        <v>423</v>
      </c>
      <c r="K47" s="96" t="s">
        <v>45</v>
      </c>
      <c r="L47" s="96">
        <v>80</v>
      </c>
      <c r="M47" s="96">
        <v>65</v>
      </c>
      <c r="N47" s="96">
        <v>70</v>
      </c>
      <c r="O47" s="96">
        <v>15</v>
      </c>
      <c r="P47" s="96">
        <v>12</v>
      </c>
      <c r="Q47" s="96">
        <v>1</v>
      </c>
      <c r="R47" s="165" t="s">
        <v>895</v>
      </c>
      <c r="S47" s="101"/>
      <c r="T47" s="96"/>
      <c r="U47" s="96">
        <v>2</v>
      </c>
      <c r="V47" s="96">
        <v>10</v>
      </c>
      <c r="W47" s="160">
        <v>1</v>
      </c>
      <c r="X47" s="98"/>
      <c r="Y47" s="168"/>
      <c r="Z47" s="98"/>
      <c r="AA47" s="102"/>
      <c r="AB47" s="102"/>
      <c r="AC47" s="168" t="str">
        <f>CONCATENATE(E47," color: ",IF(VLOOKUP(C47,Colores!H:I,2,0)&gt;1,"Varios colores",Tabla5[[#This Row],[Caract: Color tapiz]]),IF(H47="","",CONCATENATE(", Tapiz: ",H47)),IF(I47="","",CONCATENATE(",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Sillón color: Plomo, Tapiz: Dubai, relleno: Espuma paraiso y algodón y estructura: Madera tornillo
&lt;p&gt;Característica: 
 &lt;li&gt;Patas contorneadas&lt;/li&gt; 
&lt;/li&gt;&lt;/ul&gt;&lt;p&gt;
</v>
      </c>
      <c r="AD47" s="102"/>
      <c r="AE47" s="102" t="str">
        <f>CONCATENATE("&lt;p&gt;¿Cómo lavar un mueble con tapiz: ",X47,"?","&lt;p&gt;",CHAR(10),IFERROR(VLOOKUP(G47,'Base de datos'!A:B,2,0),"Humedecer un paño de tela y frotar la estructura del producto&lt;p&gt;"))</f>
        <v>&lt;p&gt;¿Cómo lavar un mueble con tapiz: ?&lt;p&gt;
Humedecer un paño de tela y frotar la estructura del producto&lt;p&gt;</v>
      </c>
      <c r="AF47" s="102"/>
      <c r="AG47" s="79"/>
      <c r="AH47" s="102"/>
      <c r="AJ47" s="142" t="str">
        <f t="shared" si="12"/>
        <v>INSERT INTO combos VALUES(NULL,"Esclusivo6","Juego de sala 3 + 2 butacas + Mesa de centro",202,202.1,"Sillón","Vintage","Plomo","Dubai","Espuma paraiso y algodón","Madera tornillo","No",80,65,70,15,12,1,"Patas contorneadas","","","2",10,"1");</v>
      </c>
    </row>
    <row r="48" spans="1:36" ht="45" customHeight="1" x14ac:dyDescent="0.2">
      <c r="A48" s="144" t="s">
        <v>1143</v>
      </c>
      <c r="B48" s="157" t="s">
        <v>1148</v>
      </c>
      <c r="C48" s="150">
        <f>VLOOKUP(Tabla5[[#This Row],[skuproveedor-web]],Detalle!A:B,2,0)</f>
        <v>203</v>
      </c>
      <c r="D48" s="146">
        <f>IFERROR(IF(C49=Tabla5[[#This Row],[Codigo]],Tabla5[[#Headers],[Sub_cod (orden)]]+0.1,Tabla5[[#This Row],[Codigo]]+0.1),Tabla5[[#This Row],[Codigo]]+0.1)</f>
        <v>203.1</v>
      </c>
      <c r="E48" s="159" t="s">
        <v>864</v>
      </c>
      <c r="F48" s="159" t="s">
        <v>421</v>
      </c>
      <c r="G48" s="159" t="s">
        <v>431</v>
      </c>
      <c r="H48" s="159" t="s">
        <v>422</v>
      </c>
      <c r="I48" s="159" t="s">
        <v>890</v>
      </c>
      <c r="J48" s="159" t="s">
        <v>423</v>
      </c>
      <c r="K48" s="96" t="s">
        <v>45</v>
      </c>
      <c r="L48" s="96">
        <v>80</v>
      </c>
      <c r="M48" s="96">
        <v>95</v>
      </c>
      <c r="N48" s="96">
        <v>75</v>
      </c>
      <c r="O48" s="96">
        <v>12</v>
      </c>
      <c r="P48" s="96">
        <v>12</v>
      </c>
      <c r="Q48" s="96">
        <v>1</v>
      </c>
      <c r="R48" s="165" t="s">
        <v>895</v>
      </c>
      <c r="S48" s="101"/>
      <c r="T48" s="96"/>
      <c r="U48" s="96">
        <v>1</v>
      </c>
      <c r="V48" s="96">
        <v>10</v>
      </c>
      <c r="W48" s="160">
        <v>1</v>
      </c>
      <c r="X48" s="98"/>
      <c r="Y48" s="168"/>
      <c r="Z48" s="98"/>
      <c r="AA48" s="102"/>
      <c r="AB48" s="102"/>
      <c r="AC48" s="168" t="str">
        <f>CONCATENATE(E48," color: ",IF(VLOOKUP(C48,Colores!H:I,2,0)&gt;1,"Varios colores",Tabla5[[#This Row],[Caract: Color tapiz]]),IF(H48="","",CONCATENATE(", Tapiz: ",H48)),IF(I48="","",CONCATENATE(",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Sofa 1 cuerpo color: Variado, Tapiz: Dubai, relleno: Espuma paraiso, algodón, resortes y estructura: Madera tornillo
&lt;p&gt;Característica: 
 &lt;li&gt;Patas contorneadas&lt;/li&gt; 
&lt;/li&gt;&lt;/ul&gt;&lt;p&gt;
</v>
      </c>
      <c r="AD48" s="102"/>
      <c r="AE48" s="102" t="str">
        <f>CONCATENATE("&lt;p&gt;¿Cómo lavar un mueble con tapiz: ",X48,"?","&lt;p&gt;",CHAR(10),IFERROR(VLOOKUP(G48,'Base de datos'!A:B,2,0),"Humedecer un paño de tela y frotar la estructura del producto&lt;p&gt;"))</f>
        <v>&lt;p&gt;¿Cómo lavar un mueble con tapiz: ?&lt;p&gt;
Humedecer un paño de tela y frotar la estructura del producto&lt;p&gt;</v>
      </c>
      <c r="AF48" s="102"/>
      <c r="AG48" s="79"/>
      <c r="AH48" s="102"/>
      <c r="AJ48" s="142" t="str">
        <f t="shared" si="12"/>
        <v>INSERT INTO combos VALUES(NULL,"Exclusivo7","Juego de sala 3 + 1 + Mesa de centro",203,203.1,"Sofa 1 cuerpo","Vintage","Variado","Dubai","Espuma paraiso, algodón, resortes","Madera tornillo","No",80,95,75,12,12,1,"Patas contorneadas","","","1",10,"1");</v>
      </c>
    </row>
    <row r="49" spans="1:36" ht="45" customHeight="1" x14ac:dyDescent="0.2">
      <c r="A49" s="144" t="s">
        <v>1143</v>
      </c>
      <c r="B49" s="157" t="s">
        <v>1148</v>
      </c>
      <c r="C49" s="150">
        <f>VLOOKUP(Tabla5[[#This Row],[skuproveedor-web]],Detalle!A:B,2,0)</f>
        <v>203</v>
      </c>
      <c r="D49" s="146">
        <f>IFERROR(IF(C50=Tabla5[[#This Row],[Codigo]],Tabla5[[#Headers],[Sub_cod (orden)]]+0.1,Tabla5[[#This Row],[Codigo]]+0.1),Tabla5[[#This Row],[Codigo]]+0.1)</f>
        <v>203.1</v>
      </c>
      <c r="E49" s="157" t="s">
        <v>440</v>
      </c>
      <c r="F49" s="159" t="s">
        <v>421</v>
      </c>
      <c r="G49" s="159" t="s">
        <v>431</v>
      </c>
      <c r="H49" s="159" t="s">
        <v>422</v>
      </c>
      <c r="I49" s="159" t="s">
        <v>890</v>
      </c>
      <c r="J49" s="159" t="s">
        <v>423</v>
      </c>
      <c r="K49" s="96" t="s">
        <v>45</v>
      </c>
      <c r="L49" s="96">
        <v>80</v>
      </c>
      <c r="M49" s="96">
        <v>180</v>
      </c>
      <c r="N49" s="96">
        <v>75</v>
      </c>
      <c r="O49" s="96">
        <v>32</v>
      </c>
      <c r="P49" s="96">
        <v>12</v>
      </c>
      <c r="Q49" s="96">
        <v>1</v>
      </c>
      <c r="R49" s="165" t="s">
        <v>895</v>
      </c>
      <c r="S49" s="165"/>
      <c r="T49" s="96"/>
      <c r="U49" s="96">
        <v>1</v>
      </c>
      <c r="V49" s="96">
        <v>10</v>
      </c>
      <c r="W49" s="160">
        <v>1</v>
      </c>
      <c r="X49" s="98"/>
      <c r="Y49" s="168"/>
      <c r="Z49" s="98"/>
      <c r="AA49" s="102"/>
      <c r="AB49" s="102"/>
      <c r="AC49" s="168" t="str">
        <f>CONCATENATE(E49," color: ",IF(VLOOKUP(C49,Colores!H:I,2,0)&gt;1,"Varios colores",Tabla5[[#This Row],[Caract: Color tapiz]]),IF(H49="","",CONCATENATE(", Tapiz: ",H49)),IF(I49="","",CONCATENATE(",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Sofa 3 cuerpos color: Variado, Tapiz: Dubai, relleno: Espuma paraiso, algodón, resortes y estructura: Madera tornillo
&lt;p&gt;Característica: 
 &lt;li&gt;Patas contorneadas&lt;/li&gt; 
&lt;/li&gt;&lt;/ul&gt;&lt;p&gt;
</v>
      </c>
      <c r="AD49" s="102"/>
      <c r="AE49" s="102" t="str">
        <f>CONCATENATE("&lt;p&gt;¿Cómo lavar un mueble con tapiz: ",X49,"?","&lt;p&gt;",CHAR(10),IFERROR(VLOOKUP(G49,'Base de datos'!A:B,2,0),"Humedecer un paño de tela y frotar la estructura del producto&lt;p&gt;"))</f>
        <v>&lt;p&gt;¿Cómo lavar un mueble con tapiz: ?&lt;p&gt;
Humedecer un paño de tela y frotar la estructura del producto&lt;p&gt;</v>
      </c>
      <c r="AF49" s="102"/>
      <c r="AG49" s="79"/>
      <c r="AH49" s="102"/>
      <c r="AJ49" s="142" t="str">
        <f t="shared" si="12"/>
        <v>INSERT INTO combos VALUES(NULL,"Exclusivo7","Juego de sala 3 + 1 + Mesa de centro",203,203.1,"Sofa 3 cuerpos","Vintage","Variado","Dubai","Espuma paraiso, algodón, resortes","Madera tornillo","No",80,180,75,32,12,1,"Patas contorneadas","","","1",10,"1");</v>
      </c>
    </row>
    <row r="50" spans="1:36" ht="45" customHeight="1" x14ac:dyDescent="0.2">
      <c r="A50" s="144" t="s">
        <v>1143</v>
      </c>
      <c r="B50" s="157" t="s">
        <v>1148</v>
      </c>
      <c r="C50" s="150">
        <f>VLOOKUP(Tabla5[[#This Row],[skuproveedor-web]],Detalle!A:B,2,0)</f>
        <v>203</v>
      </c>
      <c r="D50" s="146">
        <f>IFERROR(IF(C51=Tabla5[[#This Row],[Codigo]],Tabla5[[#Headers],[Sub_cod (orden)]]+0.1,Tabla5[[#This Row],[Codigo]]+0.1),Tabla5[[#This Row],[Codigo]]+0.1)</f>
        <v>203.1</v>
      </c>
      <c r="E50" s="170" t="s">
        <v>42</v>
      </c>
      <c r="F50" s="159" t="s">
        <v>421</v>
      </c>
      <c r="G50" s="174" t="s">
        <v>1089</v>
      </c>
      <c r="H50" s="174"/>
      <c r="I50" s="174"/>
      <c r="J50" s="174" t="s">
        <v>1090</v>
      </c>
      <c r="K50" s="96" t="s">
        <v>45</v>
      </c>
      <c r="L50" s="174">
        <v>40</v>
      </c>
      <c r="M50" s="174">
        <v>90</v>
      </c>
      <c r="N50" s="174">
        <v>50</v>
      </c>
      <c r="O50" s="174">
        <v>10</v>
      </c>
      <c r="P50" s="96">
        <v>12</v>
      </c>
      <c r="Q50" s="96">
        <v>1</v>
      </c>
      <c r="R50" s="173" t="s">
        <v>895</v>
      </c>
      <c r="S50" s="173"/>
      <c r="T50" s="174"/>
      <c r="U50" s="96">
        <v>1</v>
      </c>
      <c r="V50" s="96">
        <v>10</v>
      </c>
      <c r="W50" s="160">
        <v>1</v>
      </c>
      <c r="X50" s="98"/>
      <c r="Y50" s="168"/>
      <c r="Z50" s="98"/>
      <c r="AA50" s="102"/>
      <c r="AB50" s="102"/>
      <c r="AC50" s="168" t="str">
        <f>CONCATENATE(E50," color: ",IF(VLOOKUP(C50,Colores!H:I,2,0)&gt;1,"Varios colores",Tabla5[[#This Row],[Caract: Color tapiz]]),IF(H50="","",CONCATENATE(", Tapiz: ",H50)),IF(I50="","",CONCATENATE(",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Mesa de centro color: Cedro y estructura: Melamine + MDF
&lt;p&gt;Característica: 
 &lt;li&gt;Patas contorneadas&lt;/li&gt; 
&lt;/li&gt;&lt;/ul&gt;&lt;p&gt;
</v>
      </c>
      <c r="AD50" s="102"/>
      <c r="AE50" s="102" t="str">
        <f>CONCATENATE("&lt;p&gt;¿Cómo lavar un mueble con tapiz: ",X50,"?","&lt;p&gt;",CHAR(10),IFERROR(VLOOKUP(G50,'Base de datos'!A:B,2,0),"Humedecer un paño de tela y frotar la estructura del producto&lt;p&gt;"))</f>
        <v>&lt;p&gt;¿Cómo lavar un mueble con tapiz: ?&lt;p&gt;
Humedecer un paño de tela y frotar la estructura del producto&lt;p&gt;</v>
      </c>
      <c r="AF50" s="102"/>
      <c r="AG50" s="79"/>
      <c r="AH50" s="102"/>
      <c r="AJ50" s="142" t="str">
        <f t="shared" si="12"/>
        <v>INSERT INTO combos VALUES(NULL,"Exclusivo7","Juego de sala 3 + 1 + Mesa de centro",203,203.1,"Mesa de centro","Vintage","Cedro","","","Melamine + MDF","No",40,90,50,10,12,1,"Patas contorneadas","","","1",10,"1");</v>
      </c>
    </row>
    <row r="51" spans="1:36" ht="45" customHeight="1" x14ac:dyDescent="0.2">
      <c r="A51" s="144" t="s">
        <v>1149</v>
      </c>
      <c r="B51" s="157" t="s">
        <v>1137</v>
      </c>
      <c r="C51" s="150">
        <f>VLOOKUP(Tabla5[[#This Row],[skuproveedor-web]],Detalle!A:B,2,0)</f>
        <v>204</v>
      </c>
      <c r="D51" s="146">
        <f>IFERROR(IF(C52=Tabla5[[#This Row],[Codigo]],Tabla5[[#Headers],[Sub_cod (orden)]]+0.1,Tabla5[[#This Row],[Codigo]]+0.1),Tabla5[[#This Row],[Codigo]]+0.1)</f>
        <v>204.1</v>
      </c>
      <c r="E51" s="170" t="s">
        <v>42</v>
      </c>
      <c r="F51" s="159" t="s">
        <v>421</v>
      </c>
      <c r="G51" s="174" t="s">
        <v>939</v>
      </c>
      <c r="H51" s="159"/>
      <c r="I51" s="159"/>
      <c r="J51" s="174" t="s">
        <v>1090</v>
      </c>
      <c r="K51" s="96" t="s">
        <v>45</v>
      </c>
      <c r="L51" s="174">
        <v>40</v>
      </c>
      <c r="M51" s="174">
        <v>90</v>
      </c>
      <c r="N51" s="174">
        <v>50</v>
      </c>
      <c r="O51" s="174">
        <v>10</v>
      </c>
      <c r="P51" s="96">
        <v>12</v>
      </c>
      <c r="Q51" s="96">
        <v>1</v>
      </c>
      <c r="R51" s="173"/>
      <c r="S51" s="173"/>
      <c r="T51" s="174"/>
      <c r="U51" s="96">
        <v>1</v>
      </c>
      <c r="V51" s="96">
        <v>10</v>
      </c>
      <c r="W51" s="160">
        <v>1</v>
      </c>
      <c r="X51" s="98"/>
      <c r="Y51" s="168"/>
      <c r="Z51" s="98"/>
      <c r="AA51" s="102"/>
      <c r="AB51" s="102"/>
      <c r="AC51" s="168" t="str">
        <f>CONCATENATE(E51," color: ",IF(VLOOKUP(C51,Colores!H:I,2,0)&gt;1,"Varios colores",Tabla5[[#This Row],[Caract: Color tapiz]]),IF(H51="","",CONCATENATE(", Tapiz: ",H51)),IF(I51="","",CONCATENATE(",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Mesa de centro color: Nogal y estructura: Melamine + MDF
&lt;p&gt;
&lt;/li&gt; 
&lt;/li&gt;&lt;/ul&gt;&lt;p&gt;
</v>
      </c>
      <c r="AD51" s="102"/>
      <c r="AE51" s="102" t="str">
        <f>CONCATENATE("&lt;p&gt;¿Cómo lavar un mueble con tapiz: ",X51,"?","&lt;p&gt;",CHAR(10),IFERROR(VLOOKUP(G51,'Base de datos'!A:B,2,0),"Humedecer un paño de tela y frotar la estructura del producto&lt;p&gt;"))</f>
        <v>&lt;p&gt;¿Cómo lavar un mueble con tapiz: ?&lt;p&gt;
Humedecer un paño de tela y frotar la estructura del producto&lt;p&gt;</v>
      </c>
      <c r="AF51" s="102"/>
      <c r="AG51" s="79"/>
      <c r="AH51" s="102"/>
      <c r="AJ51" s="142" t="str">
        <f t="shared" si="12"/>
        <v>INSERT INTO combos VALUES(NULL,"Exclusivo8","Juego de sala 3 + 2 butacas + Mesa de centro",204,204.1,"Mesa de centro","Vintage","Nogal","","","Melamine + MDF","No",40,90,50,10,12,1,"","","","1",10,"1");</v>
      </c>
    </row>
    <row r="52" spans="1:36" ht="45" customHeight="1" x14ac:dyDescent="0.2">
      <c r="A52" s="144" t="s">
        <v>1149</v>
      </c>
      <c r="B52" s="157" t="s">
        <v>1137</v>
      </c>
      <c r="C52" s="150">
        <f>VLOOKUP(Tabla5[[#This Row],[skuproveedor-web]],Detalle!A:B,2,0)</f>
        <v>204</v>
      </c>
      <c r="D52" s="146">
        <f>IFERROR(IF(C53=Tabla5[[#This Row],[Codigo]],Tabla5[[#Headers],[Sub_cod (orden)]]+0.1,Tabla5[[#This Row],[Codigo]]+0.1),Tabla5[[#This Row],[Codigo]]+0.1)</f>
        <v>204.1</v>
      </c>
      <c r="E52" s="159" t="s">
        <v>462</v>
      </c>
      <c r="F52" s="159" t="s">
        <v>421</v>
      </c>
      <c r="G52" s="159" t="s">
        <v>882</v>
      </c>
      <c r="H52" s="159" t="s">
        <v>422</v>
      </c>
      <c r="I52" s="159" t="s">
        <v>419</v>
      </c>
      <c r="J52" s="159" t="s">
        <v>423</v>
      </c>
      <c r="K52" s="96" t="s">
        <v>45</v>
      </c>
      <c r="L52" s="96">
        <v>82</v>
      </c>
      <c r="M52" s="96">
        <v>65</v>
      </c>
      <c r="N52" s="96">
        <v>65</v>
      </c>
      <c r="O52" s="96">
        <v>12</v>
      </c>
      <c r="P52" s="96">
        <v>12</v>
      </c>
      <c r="Q52" s="96">
        <v>1</v>
      </c>
      <c r="R52" s="165" t="s">
        <v>895</v>
      </c>
      <c r="S52" s="101"/>
      <c r="T52" s="96"/>
      <c r="U52" s="96">
        <v>1</v>
      </c>
      <c r="V52" s="96">
        <v>10</v>
      </c>
      <c r="W52" s="160">
        <v>1</v>
      </c>
      <c r="X52" s="98"/>
      <c r="Y52" s="168"/>
      <c r="Z52" s="98"/>
      <c r="AA52" s="102"/>
      <c r="AB52" s="102"/>
      <c r="AC52" s="168" t="str">
        <f>CONCATENATE(E52," color: ",IF(VLOOKUP(C52,Colores!H:I,2,0)&gt;1,"Varios colores",Tabla5[[#This Row],[Caract: Color tapiz]]),IF(H52="","",CONCATENATE(", Tapiz: ",H52)),IF(I52="","",CONCATENATE(",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Sillón color: Celeste, Tapiz: Dubai, relleno: Espuma paraiso y algodón y estructura: Madera tornillo
&lt;p&gt;Característica: 
 &lt;li&gt;Patas contorneadas&lt;/li&gt; 
&lt;/li&gt;&lt;/ul&gt;&lt;p&gt;
</v>
      </c>
      <c r="AD52" s="102"/>
      <c r="AE52" s="102" t="str">
        <f>CONCATENATE("&lt;p&gt;¿Cómo lavar un mueble con tapiz: ",X52,"?","&lt;p&gt;",CHAR(10),IFERROR(VLOOKUP(G52,'Base de datos'!A:B,2,0),"Humedecer un paño de tela y frotar la estructura del producto&lt;p&gt;"))</f>
        <v>&lt;p&gt;¿Cómo lavar un mueble con tapiz: ?&lt;p&gt;
Humedecer un paño de tela y frotar la estructura del producto&lt;p&gt;</v>
      </c>
      <c r="AF52" s="102"/>
      <c r="AG52" s="79"/>
      <c r="AH52" s="102"/>
      <c r="AJ52" s="142" t="str">
        <f t="shared" si="12"/>
        <v>INSERT INTO combos VALUES(NULL,"Exclusivo8","Juego de sala 3 + 2 butacas + Mesa de centro",204,204.1,"Sillón","Vintage","Celeste","Dubai","Espuma paraiso y algodón","Madera tornillo","No",82,65,65,12,12,1,"Patas contorneadas","","","1",10,"1");</v>
      </c>
    </row>
    <row r="53" spans="1:36" ht="45" customHeight="1" x14ac:dyDescent="0.2">
      <c r="A53" s="144" t="s">
        <v>1149</v>
      </c>
      <c r="B53" s="157" t="s">
        <v>1137</v>
      </c>
      <c r="C53" s="150">
        <f>VLOOKUP(Tabla5[[#This Row],[skuproveedor-web]],Detalle!A:B,2,0)</f>
        <v>204</v>
      </c>
      <c r="D53" s="146">
        <f>IFERROR(IF(C54=Tabla5[[#This Row],[Codigo]],Tabla5[[#Headers],[Sub_cod (orden)]]+0.1,Tabla5[[#This Row],[Codigo]]+0.1),Tabla5[[#This Row],[Codigo]]+0.1)</f>
        <v>204.1</v>
      </c>
      <c r="E53" s="159" t="s">
        <v>668</v>
      </c>
      <c r="F53" s="159" t="s">
        <v>421</v>
      </c>
      <c r="G53" s="159" t="s">
        <v>55</v>
      </c>
      <c r="H53" s="159" t="s">
        <v>422</v>
      </c>
      <c r="I53" s="159" t="s">
        <v>419</v>
      </c>
      <c r="J53" s="159" t="s">
        <v>423</v>
      </c>
      <c r="K53" s="96" t="s">
        <v>45</v>
      </c>
      <c r="L53" s="159">
        <v>85</v>
      </c>
      <c r="M53" s="159">
        <v>190</v>
      </c>
      <c r="N53" s="159">
        <v>140</v>
      </c>
      <c r="O53" s="159">
        <v>40</v>
      </c>
      <c r="P53" s="96">
        <v>12</v>
      </c>
      <c r="Q53" s="96">
        <v>1</v>
      </c>
      <c r="R53" s="165" t="s">
        <v>895</v>
      </c>
      <c r="S53" s="101"/>
      <c r="T53" s="96"/>
      <c r="U53" s="96">
        <v>1</v>
      </c>
      <c r="V53" s="96">
        <v>10</v>
      </c>
      <c r="W53" s="160">
        <v>1</v>
      </c>
      <c r="X53" s="98"/>
      <c r="Y53" s="168"/>
      <c r="Z53" s="98"/>
      <c r="AA53" s="102"/>
      <c r="AB53" s="102"/>
      <c r="AC53" s="168" t="str">
        <f>CONCATENATE(E53," color: ",IF(VLOOKUP(C53,Colores!H:I,2,0)&gt;1,"Varios colores",Tabla5[[#This Row],[Caract: Color tapiz]]),IF(H53="","",CONCATENATE(", Tapiz: ",H53)),IF(I53="","",CONCATENATE(",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Seccional color: Azul, Tapiz: Dubai, relleno: Espuma paraiso y algodón y estructura: Madera tornillo
&lt;p&gt;Característica: 
 &lt;li&gt;Patas contorneadas&lt;/li&gt; 
&lt;/li&gt;&lt;/ul&gt;&lt;p&gt;
</v>
      </c>
      <c r="AD53" s="102"/>
      <c r="AE53" s="102" t="str">
        <f>CONCATENATE("&lt;p&gt;¿Cómo lavar un mueble con tapiz: ",X53,"?","&lt;p&gt;",CHAR(10),IFERROR(VLOOKUP(G53,'Base de datos'!A:B,2,0),"Humedecer un paño de tela y frotar la estructura del producto&lt;p&gt;"))</f>
        <v>&lt;p&gt;¿Cómo lavar un mueble con tapiz: ?&lt;p&gt;
Humedecer un paño de tela y frotar la estructura del producto&lt;p&gt;</v>
      </c>
      <c r="AF53" s="102"/>
      <c r="AG53" s="79"/>
      <c r="AH53" s="102"/>
      <c r="AJ53" s="142" t="str">
        <f t="shared" si="12"/>
        <v>INSERT INTO combos VALUES(NULL,"Exclusivo8","Juego de sala 3 + 2 butacas + Mesa de centro",204,204.1,"Seccional","Vintage","Azul","Dubai","Espuma paraiso y algodón","Madera tornillo","No",85,190,140,40,12,1,"Patas contorneadas","","","1",10,"1");</v>
      </c>
    </row>
    <row r="54" spans="1:36" ht="45" customHeight="1" x14ac:dyDescent="0.2">
      <c r="A54" s="88"/>
      <c r="B54" s="88"/>
      <c r="C54" s="16"/>
      <c r="D54" s="116"/>
      <c r="E54" s="88"/>
      <c r="F54" s="88"/>
      <c r="G54" s="88"/>
      <c r="H54" s="88"/>
      <c r="I54" s="88"/>
      <c r="J54" s="88"/>
      <c r="K54" s="88"/>
      <c r="L54" s="88"/>
      <c r="M54" s="88"/>
      <c r="N54" s="88"/>
      <c r="O54" s="88"/>
      <c r="P54" s="88"/>
      <c r="Q54" s="88"/>
      <c r="R54" s="88"/>
      <c r="S54" s="88"/>
      <c r="T54" s="88"/>
      <c r="U54" s="88"/>
      <c r="V54" s="88"/>
      <c r="W54" s="16"/>
      <c r="X54" s="98"/>
      <c r="Y54" s="168"/>
      <c r="Z54" s="98"/>
      <c r="AA54" s="102"/>
      <c r="AB54" s="102"/>
      <c r="AC54" s="168" t="e">
        <f>CONCATENATE(E54," color: ",IF(VLOOKUP(C54,Colores!H:I,2,0)&gt;1,"Varios colores",Tabla5[[#This Row],[Caract: Color tapiz]]),IF(H54="","",CONCATENATE(", Tapiz: ",H54)),IF(I54="","",CONCATENATE(",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4" s="102"/>
      <c r="AE54" s="102" t="str">
        <f>CONCATENATE("&lt;p&gt;¿Cómo lavar un mueble con tapiz: ",X54,"?","&lt;p&gt;",CHAR(10),IFERROR(VLOOKUP(G54,'Base de datos'!A:B,2,0),"Humedecer un paño de tela y frotar la estructura del producto&lt;p&gt;"))</f>
        <v>&lt;p&gt;¿Cómo lavar un mueble con tapiz: ?&lt;p&gt;
Humedecer un paño de tela y frotar la estructura del producto&lt;p&gt;</v>
      </c>
      <c r="AF54" s="102"/>
      <c r="AG54" s="79"/>
      <c r="AH54" s="102"/>
    </row>
    <row r="55" spans="1:36" ht="45" customHeight="1" x14ac:dyDescent="0.2">
      <c r="A55" s="88"/>
      <c r="B55" s="88"/>
      <c r="C55" s="16"/>
      <c r="D55" s="116"/>
      <c r="E55" s="88"/>
      <c r="F55" s="88"/>
      <c r="G55" s="88"/>
      <c r="H55" s="88"/>
      <c r="I55" s="88"/>
      <c r="J55" s="88"/>
      <c r="K55" s="88"/>
      <c r="L55" s="88"/>
      <c r="M55" s="88"/>
      <c r="N55" s="88"/>
      <c r="O55" s="88"/>
      <c r="P55" s="88"/>
      <c r="Q55" s="88"/>
      <c r="R55" s="88"/>
      <c r="S55" s="88"/>
      <c r="T55" s="88"/>
      <c r="U55" s="88"/>
      <c r="V55" s="88"/>
      <c r="W55" s="16"/>
      <c r="X55" s="98"/>
      <c r="Y55" s="168"/>
      <c r="Z55" s="98"/>
      <c r="AA55" s="102"/>
      <c r="AB55" s="102"/>
      <c r="AC55" s="168" t="e">
        <f>CONCATENATE(E55," color: ",IF(VLOOKUP(C55,Colores!H:I,2,0)&gt;1,"Varios colores",Tabla5[[#This Row],[Caract: Color tapiz]]),IF(H55="","",CONCATENATE(", Tapiz: ",H55)),IF(I55="","",CONCATENATE(",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5" s="102"/>
      <c r="AE55" s="102" t="str">
        <f>CONCATENATE("&lt;p&gt;¿Cómo lavar un mueble con tapiz: ",X55,"?","&lt;p&gt;",CHAR(10),IFERROR(VLOOKUP(G55,'Base de datos'!A:B,2,0),"Humedecer un paño de tela y frotar la estructura del producto&lt;p&gt;"))</f>
        <v>&lt;p&gt;¿Cómo lavar un mueble con tapiz: ?&lt;p&gt;
Humedecer un paño de tela y frotar la estructura del producto&lt;p&gt;</v>
      </c>
      <c r="AF55" s="102"/>
      <c r="AG55" s="79"/>
      <c r="AH55" s="102"/>
    </row>
    <row r="56" spans="1:36" ht="45" customHeight="1" x14ac:dyDescent="0.2">
      <c r="A56" s="88"/>
      <c r="B56" s="88"/>
      <c r="C56" s="16"/>
      <c r="D56" s="116"/>
      <c r="E56" s="88"/>
      <c r="F56" s="88"/>
      <c r="G56" s="88"/>
      <c r="H56" s="88"/>
      <c r="I56" s="88"/>
      <c r="J56" s="88"/>
      <c r="K56" s="88"/>
      <c r="L56" s="88"/>
      <c r="M56" s="88"/>
      <c r="N56" s="88"/>
      <c r="O56" s="88"/>
      <c r="P56" s="88"/>
      <c r="Q56" s="88"/>
      <c r="R56" s="88"/>
      <c r="S56" s="88"/>
      <c r="T56" s="88"/>
      <c r="U56" s="88"/>
      <c r="V56" s="88"/>
      <c r="W56" s="16"/>
      <c r="X56" s="98"/>
      <c r="Y56" s="168"/>
      <c r="Z56" s="98"/>
      <c r="AA56" s="102"/>
      <c r="AB56" s="102"/>
      <c r="AC56" s="168" t="e">
        <f>CONCATENATE(E56," color: ",IF(VLOOKUP(C56,Colores!H:I,2,0)&gt;1,"Varios colores",Tabla5[[#This Row],[Caract: Color tapiz]]),IF(H56="","",CONCATENATE(", Tapiz: ",H56)),IF(I56="","",CONCATENATE(",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6" s="102"/>
      <c r="AE56" s="102" t="str">
        <f>CONCATENATE("&lt;p&gt;¿Cómo lavar un mueble con tapiz: ",X56,"?","&lt;p&gt;",CHAR(10),IFERROR(VLOOKUP(G56,'Base de datos'!A:B,2,0),"Humedecer un paño de tela y frotar la estructura del producto&lt;p&gt;"))</f>
        <v>&lt;p&gt;¿Cómo lavar un mueble con tapiz: ?&lt;p&gt;
Humedecer un paño de tela y frotar la estructura del producto&lt;p&gt;</v>
      </c>
      <c r="AF56" s="102"/>
      <c r="AG56" s="79"/>
      <c r="AH56" s="102"/>
    </row>
    <row r="57" spans="1:36" ht="45" customHeight="1" x14ac:dyDescent="0.2">
      <c r="A57" s="88"/>
      <c r="B57" s="88"/>
      <c r="C57" s="16"/>
      <c r="D57" s="116"/>
      <c r="E57" s="88"/>
      <c r="F57" s="88"/>
      <c r="G57" s="88"/>
      <c r="H57" s="88"/>
      <c r="I57" s="88"/>
      <c r="J57" s="88"/>
      <c r="K57" s="88"/>
      <c r="L57" s="88"/>
      <c r="M57" s="88"/>
      <c r="N57" s="88"/>
      <c r="O57" s="88"/>
      <c r="P57" s="88"/>
      <c r="Q57" s="88"/>
      <c r="R57" s="88"/>
      <c r="S57" s="88"/>
      <c r="T57" s="88"/>
      <c r="U57" s="88"/>
      <c r="V57" s="88"/>
      <c r="W57" s="16"/>
      <c r="X57" s="98"/>
      <c r="Y57" s="168"/>
      <c r="Z57" s="98"/>
      <c r="AA57" s="102"/>
      <c r="AB57" s="102"/>
      <c r="AC57" s="168" t="e">
        <f>CONCATENATE(E57," color: ",IF(VLOOKUP(C57,Colores!H:I,2,0)&gt;1,"Varios colores",Tabla5[[#This Row],[Caract: Color tapiz]]),IF(H57="","",CONCATENATE(", Tapiz: ",H57)),IF(I57="","",CONCATENATE(",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7" s="102"/>
      <c r="AE57" s="102" t="str">
        <f>CONCATENATE("&lt;p&gt;¿Cómo lavar un mueble con tapiz: ",X57,"?","&lt;p&gt;",CHAR(10),IFERROR(VLOOKUP(G57,'Base de datos'!A:B,2,0),"Humedecer un paño de tela y frotar la estructura del producto&lt;p&gt;"))</f>
        <v>&lt;p&gt;¿Cómo lavar un mueble con tapiz: ?&lt;p&gt;
Humedecer un paño de tela y frotar la estructura del producto&lt;p&gt;</v>
      </c>
      <c r="AF57" s="102"/>
      <c r="AG57" s="79"/>
      <c r="AH57" s="102"/>
    </row>
    <row r="58" spans="1:36" ht="45" customHeight="1" x14ac:dyDescent="0.2">
      <c r="A58" s="88"/>
      <c r="B58" s="88"/>
      <c r="C58" s="16"/>
      <c r="D58" s="116"/>
      <c r="E58" s="88"/>
      <c r="F58" s="88"/>
      <c r="G58" s="88"/>
      <c r="H58" s="88"/>
      <c r="I58" s="88"/>
      <c r="J58" s="88"/>
      <c r="K58" s="88"/>
      <c r="L58" s="88"/>
      <c r="M58" s="88"/>
      <c r="N58" s="88"/>
      <c r="O58" s="88"/>
      <c r="P58" s="88"/>
      <c r="Q58" s="88"/>
      <c r="R58" s="88"/>
      <c r="S58" s="88"/>
      <c r="T58" s="88"/>
      <c r="U58" s="88"/>
      <c r="V58" s="88"/>
      <c r="W58" s="16"/>
      <c r="X58" s="98"/>
      <c r="Y58" s="168"/>
      <c r="Z58" s="98"/>
      <c r="AA58" s="102"/>
      <c r="AB58" s="102"/>
      <c r="AC58" s="168" t="e">
        <f>CONCATENATE(E58," color: ",IF(VLOOKUP(C58,Colores!H:I,2,0)&gt;1,"Varios colores",Tabla5[[#This Row],[Caract: Color tapiz]]),IF(H58="","",CONCATENATE(", Tapiz: ",H58)),IF(I58="","",CONCATENATE(",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8" s="102"/>
      <c r="AE58" s="102" t="str">
        <f>CONCATENATE("&lt;p&gt;¿Cómo lavar un mueble con tapiz: ",X58,"?","&lt;p&gt;",CHAR(10),IFERROR(VLOOKUP(G58,'Base de datos'!A:B,2,0),"Humedecer un paño de tela y frotar la estructura del producto&lt;p&gt;"))</f>
        <v>&lt;p&gt;¿Cómo lavar un mueble con tapiz: ?&lt;p&gt;
Humedecer un paño de tela y frotar la estructura del producto&lt;p&gt;</v>
      </c>
      <c r="AF58" s="102"/>
      <c r="AG58" s="79"/>
      <c r="AH58" s="102"/>
    </row>
    <row r="59" spans="1:36" ht="45" customHeight="1" x14ac:dyDescent="0.2">
      <c r="A59" s="88"/>
      <c r="B59" s="88"/>
      <c r="C59" s="16"/>
      <c r="D59" s="116"/>
      <c r="E59" s="88"/>
      <c r="F59" s="88"/>
      <c r="G59" s="88"/>
      <c r="H59" s="88"/>
      <c r="I59" s="88"/>
      <c r="J59" s="88"/>
      <c r="K59" s="88"/>
      <c r="L59" s="88"/>
      <c r="M59" s="88"/>
      <c r="N59" s="88"/>
      <c r="O59" s="88"/>
      <c r="P59" s="88"/>
      <c r="Q59" s="88"/>
      <c r="R59" s="88"/>
      <c r="S59" s="88"/>
      <c r="T59" s="88"/>
      <c r="U59" s="88"/>
      <c r="V59" s="88"/>
      <c r="W59" s="16"/>
      <c r="X59" s="98"/>
      <c r="Y59" s="168"/>
      <c r="Z59" s="98"/>
      <c r="AA59" s="102"/>
      <c r="AB59" s="102"/>
      <c r="AC59" s="168" t="e">
        <f>CONCATENATE(E59," color: ",IF(VLOOKUP(C59,Colores!H:I,2,0)&gt;1,"Varios colores",Tabla5[[#This Row],[Caract: Color tapiz]]),IF(H59="","",CONCATENATE(", Tapiz: ",H59)),IF(I59="","",CONCATENATE(",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9" s="102"/>
      <c r="AE59" s="102" t="str">
        <f>CONCATENATE("&lt;p&gt;¿Cómo lavar un mueble con tapiz: ",X59,"?","&lt;p&gt;",CHAR(10),IFERROR(VLOOKUP(G59,'Base de datos'!A:B,2,0),"Humedecer un paño de tela y frotar la estructura del producto&lt;p&gt;"))</f>
        <v>&lt;p&gt;¿Cómo lavar un mueble con tapiz: ?&lt;p&gt;
Humedecer un paño de tela y frotar la estructura del producto&lt;p&gt;</v>
      </c>
      <c r="AF59" s="102"/>
      <c r="AG59" s="79"/>
      <c r="AH59" s="102"/>
    </row>
    <row r="60" spans="1:36" ht="45" customHeight="1" x14ac:dyDescent="0.2">
      <c r="A60" s="88"/>
      <c r="B60" s="88"/>
      <c r="C60" s="16"/>
      <c r="D60" s="116"/>
      <c r="E60" s="88"/>
      <c r="F60" s="88"/>
      <c r="G60" s="88"/>
      <c r="H60" s="88"/>
      <c r="I60" s="88"/>
      <c r="J60" s="88"/>
      <c r="K60" s="88"/>
      <c r="L60" s="88"/>
      <c r="M60" s="88"/>
      <c r="N60" s="88"/>
      <c r="O60" s="88"/>
      <c r="P60" s="88"/>
      <c r="Q60" s="88"/>
      <c r="R60" s="88"/>
      <c r="S60" s="88"/>
      <c r="T60" s="88"/>
      <c r="U60" s="88"/>
      <c r="V60" s="88"/>
      <c r="W60" s="16"/>
      <c r="X60" s="98"/>
      <c r="Y60" s="168"/>
      <c r="Z60" s="98"/>
      <c r="AA60" s="102"/>
      <c r="AB60" s="102"/>
      <c r="AC60" s="168" t="e">
        <f>CONCATENATE(E60," color: ",IF(VLOOKUP(C60,Colores!H:I,2,0)&gt;1,"Varios colores",Tabla5[[#This Row],[Caract: Color tapiz]]),IF(H60="","",CONCATENATE(", Tapiz: ",H60)),IF(I60="","",CONCATENATE(",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0" s="102"/>
      <c r="AE60" s="102" t="str">
        <f>CONCATENATE("&lt;p&gt;¿Cómo lavar un mueble con tapiz: ",X60,"?","&lt;p&gt;",CHAR(10),IFERROR(VLOOKUP(G60,'Base de datos'!A:B,2,0),"Humedecer un paño de tela y frotar la estructura del producto&lt;p&gt;"))</f>
        <v>&lt;p&gt;¿Cómo lavar un mueble con tapiz: ?&lt;p&gt;
Humedecer un paño de tela y frotar la estructura del producto&lt;p&gt;</v>
      </c>
      <c r="AF60" s="102"/>
      <c r="AG60" s="79"/>
      <c r="AH60" s="102"/>
    </row>
    <row r="61" spans="1:36" ht="20.25" customHeight="1" x14ac:dyDescent="0.2">
      <c r="A61" s="88"/>
      <c r="B61" s="88"/>
      <c r="C61" s="16"/>
      <c r="D61" s="116"/>
      <c r="E61" s="88"/>
      <c r="F61" s="88"/>
      <c r="G61" s="88"/>
      <c r="H61" s="88"/>
      <c r="I61" s="88"/>
      <c r="J61" s="88"/>
      <c r="K61" s="88"/>
      <c r="L61" s="88"/>
      <c r="M61" s="88"/>
      <c r="N61" s="88"/>
      <c r="O61" s="88"/>
      <c r="P61" s="88"/>
      <c r="Q61" s="88"/>
      <c r="R61" s="88"/>
      <c r="S61" s="88"/>
      <c r="T61" s="88"/>
      <c r="U61" s="88"/>
      <c r="V61" s="88"/>
      <c r="W61" s="16"/>
      <c r="X61" s="98"/>
      <c r="Y61" s="168"/>
      <c r="Z61" s="98"/>
      <c r="AA61" s="102"/>
      <c r="AB61" s="102"/>
      <c r="AC61" s="168" t="e">
        <f>CONCATENATE(E61," color: ",IF(VLOOKUP(C61,Colores!H:I,2,0)&gt;1,"Varios colores",Tabla5[[#This Row],[Caract: Color tapiz]]),IF(H61="","",CONCATENATE(", Tapiz: ",H61)),IF(I61="","",CONCATENATE(",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1" s="102"/>
      <c r="AE61" s="102" t="str">
        <f>CONCATENATE("&lt;p&gt;¿Cómo lavar un mueble con tapiz: ",X61,"?","&lt;p&gt;",CHAR(10),IFERROR(VLOOKUP(G61,'Base de datos'!A:B,2,0),"Humedecer un paño de tela y frotar la estructura del producto&lt;p&gt;"))</f>
        <v>&lt;p&gt;¿Cómo lavar un mueble con tapiz: ?&lt;p&gt;
Humedecer un paño de tela y frotar la estructura del producto&lt;p&gt;</v>
      </c>
      <c r="AF61" s="102"/>
      <c r="AG61" s="79"/>
      <c r="AH61" s="102"/>
    </row>
    <row r="62" spans="1:36" ht="20.25" customHeight="1" x14ac:dyDescent="0.2">
      <c r="A62" s="88"/>
      <c r="B62" s="88"/>
      <c r="C62" s="16"/>
      <c r="D62" s="116"/>
      <c r="E62" s="88"/>
      <c r="F62" s="88"/>
      <c r="G62" s="88"/>
      <c r="H62" s="88"/>
      <c r="I62" s="88"/>
      <c r="J62" s="88"/>
      <c r="K62" s="88"/>
      <c r="L62" s="88"/>
      <c r="M62" s="88"/>
      <c r="N62" s="88"/>
      <c r="O62" s="88"/>
      <c r="P62" s="88"/>
      <c r="Q62" s="88"/>
      <c r="R62" s="88"/>
      <c r="S62" s="88"/>
      <c r="T62" s="88"/>
      <c r="U62" s="88"/>
      <c r="V62" s="88"/>
      <c r="W62" s="16"/>
      <c r="X62" s="98"/>
      <c r="Y62" s="168"/>
      <c r="Z62" s="98"/>
      <c r="AA62" s="102"/>
      <c r="AB62" s="102"/>
      <c r="AC62" s="168" t="e">
        <f>CONCATENATE(E62," color: ",IF(VLOOKUP(C62,Colores!H:I,2,0)&gt;1,"Varios colores",Tabla5[[#This Row],[Caract: Color tapiz]]),IF(H62="","",CONCATENATE(", Tapiz: ",H62)),IF(I62="","",CONCATENATE(",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2" s="102"/>
      <c r="AE62" s="102" t="str">
        <f>CONCATENATE("&lt;p&gt;¿Cómo lavar un mueble con tapiz: ",X62,"?","&lt;p&gt;",CHAR(10),IFERROR(VLOOKUP(G62,'Base de datos'!A:B,2,0),"Humedecer un paño de tela y frotar la estructura del producto&lt;p&gt;"))</f>
        <v>&lt;p&gt;¿Cómo lavar un mueble con tapiz: ?&lt;p&gt;
Humedecer un paño de tela y frotar la estructura del producto&lt;p&gt;</v>
      </c>
      <c r="AF62" s="102"/>
      <c r="AG62" s="79"/>
      <c r="AH62" s="102"/>
    </row>
    <row r="63" spans="1:36" ht="20.25" customHeight="1" x14ac:dyDescent="0.2">
      <c r="A63" s="88"/>
      <c r="B63" s="88"/>
      <c r="C63" s="16"/>
      <c r="D63" s="116"/>
      <c r="E63" s="88"/>
      <c r="F63" s="88"/>
      <c r="G63" s="88"/>
      <c r="H63" s="88"/>
      <c r="I63" s="88"/>
      <c r="J63" s="88"/>
      <c r="K63" s="88"/>
      <c r="L63" s="88"/>
      <c r="M63" s="88"/>
      <c r="N63" s="88"/>
      <c r="O63" s="88"/>
      <c r="P63" s="88"/>
      <c r="Q63" s="88"/>
      <c r="R63" s="88"/>
      <c r="S63" s="88"/>
      <c r="T63" s="88"/>
      <c r="U63" s="88"/>
      <c r="V63" s="88"/>
      <c r="W63" s="16"/>
      <c r="X63" s="98"/>
      <c r="Y63" s="168"/>
      <c r="Z63" s="98"/>
      <c r="AA63" s="102"/>
      <c r="AB63" s="102"/>
      <c r="AC63" s="168" t="e">
        <f>CONCATENATE(E63," color: ",IF(VLOOKUP(C63,Colores!H:I,2,0)&gt;1,"Varios colores",Tabla5[[#This Row],[Caract: Color tapiz]]),IF(H63="","",CONCATENATE(", Tapiz: ",H63)),IF(I63="","",CONCATENATE(",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3" s="102"/>
      <c r="AE63" s="102" t="str">
        <f>CONCATENATE("&lt;p&gt;¿Cómo lavar un mueble con tapiz: ",X63,"?","&lt;p&gt;",CHAR(10),IFERROR(VLOOKUP(G63,'Base de datos'!A:B,2,0),"Humedecer un paño de tela y frotar la estructura del producto&lt;p&gt;"))</f>
        <v>&lt;p&gt;¿Cómo lavar un mueble con tapiz: ?&lt;p&gt;
Humedecer un paño de tela y frotar la estructura del producto&lt;p&gt;</v>
      </c>
      <c r="AF63" s="102"/>
      <c r="AG63" s="79"/>
      <c r="AH63" s="102"/>
    </row>
    <row r="64" spans="1:36" ht="20.25" customHeight="1" x14ac:dyDescent="0.2">
      <c r="A64" s="88"/>
      <c r="B64" s="88"/>
      <c r="C64" s="16"/>
      <c r="D64" s="116"/>
      <c r="E64" s="88"/>
      <c r="F64" s="88"/>
      <c r="G64" s="88"/>
      <c r="H64" s="88"/>
      <c r="I64" s="88"/>
      <c r="J64" s="88"/>
      <c r="K64" s="88"/>
      <c r="L64" s="88"/>
      <c r="M64" s="88"/>
      <c r="N64" s="88"/>
      <c r="O64" s="88"/>
      <c r="P64" s="88"/>
      <c r="Q64" s="88"/>
      <c r="R64" s="88"/>
      <c r="S64" s="88"/>
      <c r="T64" s="88"/>
      <c r="U64" s="88"/>
      <c r="V64" s="88"/>
      <c r="W64" s="16"/>
      <c r="X64" s="98"/>
      <c r="Y64" s="168"/>
      <c r="Z64" s="98"/>
      <c r="AA64" s="102"/>
      <c r="AB64" s="102"/>
      <c r="AC64" s="168" t="e">
        <f>CONCATENATE(E64," color: ",IF(VLOOKUP(C64,Colores!H:I,2,0)&gt;1,"Varios colores",Tabla5[[#This Row],[Caract: Color tapiz]]),IF(H64="","",CONCATENATE(", Tapiz: ",H64)),IF(I64="","",CONCATENATE(",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4" s="102"/>
      <c r="AE64" s="102" t="str">
        <f>CONCATENATE("&lt;p&gt;¿Cómo lavar un mueble con tapiz: ",X64,"?","&lt;p&gt;",CHAR(10),IFERROR(VLOOKUP(G64,'Base de datos'!A:B,2,0),"Humedecer un paño de tela y frotar la estructura del producto&lt;p&gt;"))</f>
        <v>&lt;p&gt;¿Cómo lavar un mueble con tapiz: ?&lt;p&gt;
Humedecer un paño de tela y frotar la estructura del producto&lt;p&gt;</v>
      </c>
      <c r="AF64" s="102"/>
      <c r="AG64" s="79"/>
      <c r="AH64" s="102"/>
    </row>
    <row r="65" spans="1:34" ht="20.25" customHeight="1" x14ac:dyDescent="0.2">
      <c r="A65" s="88"/>
      <c r="B65" s="88"/>
      <c r="C65" s="16"/>
      <c r="D65" s="116"/>
      <c r="E65" s="88"/>
      <c r="F65" s="88"/>
      <c r="G65" s="88"/>
      <c r="H65" s="88"/>
      <c r="I65" s="88"/>
      <c r="J65" s="88"/>
      <c r="K65" s="88"/>
      <c r="L65" s="88"/>
      <c r="M65" s="88"/>
      <c r="N65" s="88"/>
      <c r="O65" s="88"/>
      <c r="P65" s="88"/>
      <c r="Q65" s="88"/>
      <c r="R65" s="88"/>
      <c r="S65" s="88"/>
      <c r="T65" s="88"/>
      <c r="U65" s="88"/>
      <c r="V65" s="88"/>
      <c r="W65" s="16"/>
      <c r="X65" s="98"/>
      <c r="Y65" s="168"/>
      <c r="Z65" s="98"/>
      <c r="AA65" s="102"/>
      <c r="AB65" s="102"/>
      <c r="AC65" s="168" t="e">
        <f>CONCATENATE(E65," color: ",IF(VLOOKUP(C65,Colores!H:I,2,0)&gt;1,"Varios colores",Tabla5[[#This Row],[Caract: Color tapiz]]),IF(H65="","",CONCATENATE(", Tapiz: ",H65)),IF(I65="","",CONCATENATE(",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5" s="102"/>
      <c r="AE65" s="102" t="str">
        <f>CONCATENATE("&lt;p&gt;¿Cómo lavar un mueble con tapiz: ",X65,"?","&lt;p&gt;",CHAR(10),IFERROR(VLOOKUP(G65,'Base de datos'!A:B,2,0),"Humedecer un paño de tela y frotar la estructura del producto&lt;p&gt;"))</f>
        <v>&lt;p&gt;¿Cómo lavar un mueble con tapiz: ?&lt;p&gt;
Humedecer un paño de tela y frotar la estructura del producto&lt;p&gt;</v>
      </c>
      <c r="AF65" s="102"/>
      <c r="AG65" s="79"/>
      <c r="AH65" s="102"/>
    </row>
    <row r="66" spans="1:34" ht="20.25" customHeight="1" x14ac:dyDescent="0.2">
      <c r="A66" s="88"/>
      <c r="B66" s="88"/>
      <c r="C66" s="16"/>
      <c r="D66" s="116"/>
      <c r="E66" s="88"/>
      <c r="F66" s="88"/>
      <c r="G66" s="88"/>
      <c r="H66" s="88"/>
      <c r="I66" s="88"/>
      <c r="J66" s="88"/>
      <c r="K66" s="88"/>
      <c r="L66" s="88"/>
      <c r="M66" s="88"/>
      <c r="N66" s="88"/>
      <c r="O66" s="88"/>
      <c r="P66" s="88"/>
      <c r="Q66" s="88"/>
      <c r="R66" s="88"/>
      <c r="S66" s="88"/>
      <c r="T66" s="88"/>
      <c r="U66" s="88"/>
      <c r="V66" s="88"/>
      <c r="W66" s="16"/>
      <c r="X66" s="98"/>
      <c r="Y66" s="168"/>
      <c r="Z66" s="98"/>
      <c r="AA66" s="102"/>
      <c r="AB66" s="102"/>
      <c r="AC66" s="168" t="e">
        <f>CONCATENATE(E66," color: ",IF(VLOOKUP(C66,Colores!H:I,2,0)&gt;1,"Varios colores",Tabla5[[#This Row],[Caract: Color tapiz]]),IF(H66="","",CONCATENATE(", Tapiz: ",H66)),IF(I66="","",CONCATENATE(",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6" s="102"/>
      <c r="AE66" s="102" t="str">
        <f>CONCATENATE("&lt;p&gt;¿Cómo lavar un mueble con tapiz: ",X66,"?","&lt;p&gt;",CHAR(10),IFERROR(VLOOKUP(G66,'Base de datos'!A:B,2,0),"Humedecer un paño de tela y frotar la estructura del producto&lt;p&gt;"))</f>
        <v>&lt;p&gt;¿Cómo lavar un mueble con tapiz: ?&lt;p&gt;
Humedecer un paño de tela y frotar la estructura del producto&lt;p&gt;</v>
      </c>
      <c r="AF66" s="102"/>
      <c r="AG66" s="79"/>
      <c r="AH66" s="102"/>
    </row>
    <row r="67" spans="1:34" ht="20.25" customHeight="1" x14ac:dyDescent="0.2">
      <c r="A67" s="88"/>
      <c r="B67" s="88"/>
      <c r="C67" s="16"/>
      <c r="D67" s="116"/>
      <c r="E67" s="88"/>
      <c r="F67" s="88"/>
      <c r="G67" s="88"/>
      <c r="H67" s="88"/>
      <c r="I67" s="88"/>
      <c r="J67" s="88"/>
      <c r="K67" s="88"/>
      <c r="L67" s="88"/>
      <c r="M67" s="88"/>
      <c r="N67" s="88"/>
      <c r="O67" s="88"/>
      <c r="P67" s="88"/>
      <c r="Q67" s="88"/>
      <c r="R67" s="88"/>
      <c r="S67" s="88"/>
      <c r="T67" s="88"/>
      <c r="U67" s="88"/>
      <c r="V67" s="88"/>
      <c r="W67" s="16"/>
      <c r="X67" s="98"/>
      <c r="Y67" s="168"/>
      <c r="Z67" s="98"/>
      <c r="AA67" s="102"/>
      <c r="AB67" s="102"/>
      <c r="AC67" s="168" t="e">
        <f>CONCATENATE(E67," color: ",IF(VLOOKUP(C67,Colores!H:I,2,0)&gt;1,"Varios colores",Tabla5[[#This Row],[Caract: Color tapiz]]),IF(H67="","",CONCATENATE(", Tapiz: ",H67)),IF(I67="","",CONCATENATE(",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7" s="102"/>
      <c r="AE67" s="102" t="str">
        <f>CONCATENATE("&lt;p&gt;¿Cómo lavar un mueble con tapiz: ",X67,"?","&lt;p&gt;",CHAR(10),IFERROR(VLOOKUP(G67,'Base de datos'!A:B,2,0),"Humedecer un paño de tela y frotar la estructura del producto&lt;p&gt;"))</f>
        <v>&lt;p&gt;¿Cómo lavar un mueble con tapiz: ?&lt;p&gt;
Humedecer un paño de tela y frotar la estructura del producto&lt;p&gt;</v>
      </c>
      <c r="AF67" s="102"/>
      <c r="AG67" s="79"/>
      <c r="AH67" s="102"/>
    </row>
    <row r="68" spans="1:34" ht="20.25" customHeight="1" x14ac:dyDescent="0.2">
      <c r="A68" s="88"/>
      <c r="B68" s="88"/>
      <c r="C68" s="16"/>
      <c r="D68" s="116"/>
      <c r="E68" s="88"/>
      <c r="F68" s="88"/>
      <c r="G68" s="88"/>
      <c r="H68" s="88"/>
      <c r="I68" s="88"/>
      <c r="J68" s="88"/>
      <c r="K68" s="88"/>
      <c r="L68" s="88"/>
      <c r="M68" s="88"/>
      <c r="N68" s="88"/>
      <c r="O68" s="88"/>
      <c r="P68" s="88"/>
      <c r="Q68" s="88"/>
      <c r="R68" s="88"/>
      <c r="S68" s="88"/>
      <c r="T68" s="88"/>
      <c r="U68" s="88"/>
      <c r="V68" s="88"/>
      <c r="W68" s="16"/>
      <c r="X68" s="98"/>
      <c r="Y68" s="168"/>
      <c r="Z68" s="98"/>
      <c r="AA68" s="102"/>
      <c r="AB68" s="102"/>
      <c r="AC68" s="168" t="e">
        <f>CONCATENATE(E68," color: ",IF(VLOOKUP(C68,Colores!H:I,2,0)&gt;1,"Varios colores",Tabla5[[#This Row],[Caract: Color tapiz]]),IF(H68="","",CONCATENATE(", Tapiz: ",H68)),IF(I68="","",CONCATENATE(",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8" s="102"/>
      <c r="AE68" s="102" t="str">
        <f>CONCATENATE("&lt;p&gt;¿Cómo lavar un mueble con tapiz: ",X68,"?","&lt;p&gt;",CHAR(10),IFERROR(VLOOKUP(G68,'Base de datos'!A:B,2,0),"Humedecer un paño de tela y frotar la estructura del producto&lt;p&gt;"))</f>
        <v>&lt;p&gt;¿Cómo lavar un mueble con tapiz: ?&lt;p&gt;
Humedecer un paño de tela y frotar la estructura del producto&lt;p&gt;</v>
      </c>
      <c r="AF68" s="102"/>
      <c r="AG68" s="79"/>
      <c r="AH68" s="102"/>
    </row>
    <row r="69" spans="1:34" ht="20.25" customHeight="1" x14ac:dyDescent="0.2">
      <c r="A69" s="88"/>
      <c r="B69" s="88"/>
      <c r="C69" s="16"/>
      <c r="D69" s="116"/>
      <c r="E69" s="88"/>
      <c r="F69" s="88"/>
      <c r="G69" s="88"/>
      <c r="H69" s="88"/>
      <c r="I69" s="88"/>
      <c r="J69" s="88"/>
      <c r="K69" s="88"/>
      <c r="L69" s="88"/>
      <c r="M69" s="88"/>
      <c r="N69" s="88"/>
      <c r="O69" s="88"/>
      <c r="P69" s="88"/>
      <c r="Q69" s="88"/>
      <c r="R69" s="88"/>
      <c r="S69" s="88"/>
      <c r="T69" s="88"/>
      <c r="U69" s="88"/>
      <c r="V69" s="88"/>
      <c r="W69" s="16"/>
      <c r="X69" s="98"/>
      <c r="Y69" s="168"/>
      <c r="Z69" s="98"/>
      <c r="AA69" s="102"/>
      <c r="AB69" s="102"/>
      <c r="AC69" s="168" t="e">
        <f>CONCATENATE(E69," color: ",IF(VLOOKUP(C69,Colores!H:I,2,0)&gt;1,"Varios colores",Tabla5[[#This Row],[Caract: Color tapiz]]),IF(H69="","",CONCATENATE(", Tapiz: ",H69)),IF(I69="","",CONCATENATE(",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9" s="102"/>
      <c r="AE69" s="102" t="str">
        <f>CONCATENATE("&lt;p&gt;¿Cómo lavar un mueble con tapiz: ",X69,"?","&lt;p&gt;",CHAR(10),IFERROR(VLOOKUP(G69,'Base de datos'!A:B,2,0),"Humedecer un paño de tela y frotar la estructura del producto&lt;p&gt;"))</f>
        <v>&lt;p&gt;¿Cómo lavar un mueble con tapiz: ?&lt;p&gt;
Humedecer un paño de tela y frotar la estructura del producto&lt;p&gt;</v>
      </c>
      <c r="AF69" s="102"/>
      <c r="AG69" s="79"/>
      <c r="AH69" s="102"/>
    </row>
    <row r="70" spans="1:34" ht="20.25" customHeight="1" x14ac:dyDescent="0.2">
      <c r="A70" s="88"/>
      <c r="B70" s="88"/>
      <c r="C70" s="16"/>
      <c r="D70" s="116"/>
      <c r="E70" s="88"/>
      <c r="F70" s="88"/>
      <c r="G70" s="88"/>
      <c r="H70" s="88"/>
      <c r="I70" s="88"/>
      <c r="J70" s="88"/>
      <c r="K70" s="88"/>
      <c r="L70" s="88"/>
      <c r="M70" s="88"/>
      <c r="N70" s="88"/>
      <c r="O70" s="88"/>
      <c r="P70" s="88"/>
      <c r="Q70" s="88"/>
      <c r="R70" s="88"/>
      <c r="S70" s="88"/>
      <c r="T70" s="88"/>
      <c r="U70" s="88"/>
      <c r="V70" s="88"/>
      <c r="W70" s="16"/>
      <c r="X70" s="98"/>
      <c r="Y70" s="168"/>
      <c r="Z70" s="98"/>
      <c r="AA70" s="102"/>
      <c r="AB70" s="102"/>
      <c r="AC70" s="168" t="e">
        <f>CONCATENATE(E70," color: ",IF(VLOOKUP(C70,Colores!H:I,2,0)&gt;1,"Varios colores",Tabla5[[#This Row],[Caract: Color tapiz]]),IF(H70="","",CONCATENATE(", Tapiz: ",H70)),IF(I70="","",CONCATENATE(",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0" s="102"/>
      <c r="AE70" s="102" t="str">
        <f>CONCATENATE("&lt;p&gt;¿Cómo lavar un mueble con tapiz: ",X70,"?","&lt;p&gt;",CHAR(10),IFERROR(VLOOKUP(G70,'Base de datos'!A:B,2,0),"Humedecer un paño de tela y frotar la estructura del producto&lt;p&gt;"))</f>
        <v>&lt;p&gt;¿Cómo lavar un mueble con tapiz: ?&lt;p&gt;
Humedecer un paño de tela y frotar la estructura del producto&lt;p&gt;</v>
      </c>
      <c r="AF70" s="102"/>
      <c r="AG70" s="79"/>
      <c r="AH70" s="102"/>
    </row>
    <row r="71" spans="1:34" ht="20.25" customHeight="1" x14ac:dyDescent="0.2">
      <c r="A71" s="88"/>
      <c r="B71" s="88"/>
      <c r="C71" s="16"/>
      <c r="D71" s="116"/>
      <c r="E71" s="88"/>
      <c r="F71" s="88"/>
      <c r="G71" s="88"/>
      <c r="H71" s="88"/>
      <c r="I71" s="88"/>
      <c r="J71" s="88"/>
      <c r="K71" s="88"/>
      <c r="L71" s="88"/>
      <c r="M71" s="88"/>
      <c r="N71" s="88"/>
      <c r="O71" s="88"/>
      <c r="P71" s="88"/>
      <c r="Q71" s="88"/>
      <c r="R71" s="88"/>
      <c r="S71" s="88"/>
      <c r="T71" s="88"/>
      <c r="U71" s="88"/>
      <c r="V71" s="88"/>
      <c r="W71" s="16"/>
      <c r="X71" s="98"/>
      <c r="Y71" s="168"/>
      <c r="Z71" s="98"/>
      <c r="AA71" s="102"/>
      <c r="AB71" s="102"/>
      <c r="AC71" s="168" t="e">
        <f>CONCATENATE(E71," color: ",IF(VLOOKUP(C71,Colores!H:I,2,0)&gt;1,"Varios colores",Tabla5[[#This Row],[Caract: Color tapiz]]),IF(H71="","",CONCATENATE(", Tapiz: ",H71)),IF(I71="","",CONCATENATE(",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1" s="102"/>
      <c r="AE71" s="102" t="str">
        <f>CONCATENATE("&lt;p&gt;¿Cómo lavar un mueble con tapiz: ",X71,"?","&lt;p&gt;",CHAR(10),IFERROR(VLOOKUP(G71,'Base de datos'!A:B,2,0),"Humedecer un paño de tela y frotar la estructura del producto&lt;p&gt;"))</f>
        <v>&lt;p&gt;¿Cómo lavar un mueble con tapiz: ?&lt;p&gt;
Humedecer un paño de tela y frotar la estructura del producto&lt;p&gt;</v>
      </c>
      <c r="AF71" s="102"/>
      <c r="AG71" s="79"/>
      <c r="AH71" s="102"/>
    </row>
    <row r="72" spans="1:34" ht="20.25" customHeight="1" x14ac:dyDescent="0.2">
      <c r="A72" s="88"/>
      <c r="B72" s="88"/>
      <c r="C72" s="16"/>
      <c r="D72" s="116"/>
      <c r="E72" s="88"/>
      <c r="F72" s="88"/>
      <c r="G72" s="88"/>
      <c r="H72" s="88"/>
      <c r="I72" s="88"/>
      <c r="J72" s="88"/>
      <c r="K72" s="88"/>
      <c r="L72" s="88"/>
      <c r="M72" s="88"/>
      <c r="N72" s="88"/>
      <c r="O72" s="88"/>
      <c r="P72" s="88"/>
      <c r="Q72" s="88"/>
      <c r="R72" s="88"/>
      <c r="S72" s="88"/>
      <c r="T72" s="88"/>
      <c r="U72" s="88"/>
      <c r="V72" s="88"/>
      <c r="W72" s="16"/>
      <c r="X72" s="98"/>
      <c r="Y72" s="168"/>
      <c r="Z72" s="98"/>
      <c r="AA72" s="102"/>
      <c r="AB72" s="102"/>
      <c r="AC72" s="168" t="e">
        <f>CONCATENATE(E72," color: ",IF(VLOOKUP(C72,Colores!H:I,2,0)&gt;1,"Varios colores",Tabla5[[#This Row],[Caract: Color tapiz]]),IF(H72="","",CONCATENATE(", Tapiz: ",H72)),IF(I72="","",CONCATENATE(",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2" s="102"/>
      <c r="AE72" s="102" t="str">
        <f>CONCATENATE("&lt;p&gt;¿Cómo lavar un mueble con tapiz: ",X72,"?","&lt;p&gt;",CHAR(10),IFERROR(VLOOKUP(G72,'Base de datos'!A:B,2,0),"Humedecer un paño de tela y frotar la estructura del producto&lt;p&gt;"))</f>
        <v>&lt;p&gt;¿Cómo lavar un mueble con tapiz: ?&lt;p&gt;
Humedecer un paño de tela y frotar la estructura del producto&lt;p&gt;</v>
      </c>
      <c r="AF72" s="102"/>
      <c r="AG72" s="79"/>
      <c r="AH72" s="102"/>
    </row>
    <row r="73" spans="1:34" ht="20.25" customHeight="1" x14ac:dyDescent="0.2">
      <c r="A73" s="88"/>
      <c r="B73" s="88"/>
      <c r="C73" s="16"/>
      <c r="D73" s="116"/>
      <c r="E73" s="88"/>
      <c r="F73" s="88"/>
      <c r="G73" s="88"/>
      <c r="H73" s="88"/>
      <c r="I73" s="88"/>
      <c r="J73" s="88"/>
      <c r="K73" s="88"/>
      <c r="L73" s="88"/>
      <c r="M73" s="88"/>
      <c r="N73" s="88"/>
      <c r="O73" s="88"/>
      <c r="P73" s="88"/>
      <c r="Q73" s="88"/>
      <c r="R73" s="88"/>
      <c r="S73" s="88"/>
      <c r="T73" s="88"/>
      <c r="U73" s="88"/>
      <c r="V73" s="88"/>
      <c r="W73" s="16"/>
      <c r="X73" s="98"/>
      <c r="Y73" s="168"/>
      <c r="Z73" s="98"/>
      <c r="AA73" s="102"/>
      <c r="AB73" s="102"/>
      <c r="AC73" s="168" t="e">
        <f>CONCATENATE(E73," color: ",IF(VLOOKUP(C73,Colores!H:I,2,0)&gt;1,"Varios colores",Tabla5[[#This Row],[Caract: Color tapiz]]),IF(H73="","",CONCATENATE(", Tapiz: ",H73)),IF(I73="","",CONCATENATE(",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3" s="102"/>
      <c r="AE73" s="102" t="str">
        <f>CONCATENATE("&lt;p&gt;¿Cómo lavar un mueble con tapiz: ",X73,"?","&lt;p&gt;",CHAR(10),IFERROR(VLOOKUP(G73,'Base de datos'!A:B,2,0),"Humedecer un paño de tela y frotar la estructura del producto&lt;p&gt;"))</f>
        <v>&lt;p&gt;¿Cómo lavar un mueble con tapiz: ?&lt;p&gt;
Humedecer un paño de tela y frotar la estructura del producto&lt;p&gt;</v>
      </c>
      <c r="AF73" s="102"/>
      <c r="AG73" s="79"/>
      <c r="AH73" s="102"/>
    </row>
    <row r="74" spans="1:34" ht="20.25" customHeight="1" x14ac:dyDescent="0.2">
      <c r="A74" s="88"/>
      <c r="B74" s="88"/>
      <c r="C74" s="16"/>
      <c r="D74" s="116"/>
      <c r="E74" s="88"/>
      <c r="F74" s="88"/>
      <c r="G74" s="88"/>
      <c r="H74" s="88"/>
      <c r="I74" s="88"/>
      <c r="J74" s="88"/>
      <c r="K74" s="88"/>
      <c r="L74" s="88"/>
      <c r="M74" s="88"/>
      <c r="N74" s="88"/>
      <c r="O74" s="88"/>
      <c r="P74" s="88"/>
      <c r="Q74" s="88"/>
      <c r="R74" s="88"/>
      <c r="S74" s="88"/>
      <c r="T74" s="88"/>
      <c r="U74" s="88"/>
      <c r="V74" s="88"/>
      <c r="W74" s="16"/>
      <c r="X74" s="98"/>
      <c r="Y74" s="168"/>
      <c r="Z74" s="98"/>
      <c r="AA74" s="102"/>
      <c r="AB74" s="102"/>
      <c r="AC74" s="168" t="e">
        <f>CONCATENATE(E74," color: ",IF(VLOOKUP(C74,Colores!H:I,2,0)&gt;1,"Varios colores",Tabla5[[#This Row],[Caract: Color tapiz]]),IF(H74="","",CONCATENATE(", Tapiz: ",H74)),IF(I74="","",CONCATENATE(",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4" s="102"/>
      <c r="AE74" s="102" t="str">
        <f>CONCATENATE("&lt;p&gt;¿Cómo lavar un mueble con tapiz: ",X74,"?","&lt;p&gt;",CHAR(10),IFERROR(VLOOKUP(G74,'Base de datos'!A:B,2,0),"Humedecer un paño de tela y frotar la estructura del producto&lt;p&gt;"))</f>
        <v>&lt;p&gt;¿Cómo lavar un mueble con tapiz: ?&lt;p&gt;
Humedecer un paño de tela y frotar la estructura del producto&lt;p&gt;</v>
      </c>
      <c r="AF74" s="102"/>
      <c r="AG74" s="79"/>
      <c r="AH74" s="102"/>
    </row>
    <row r="75" spans="1:34" ht="20.25" customHeight="1" x14ac:dyDescent="0.2">
      <c r="A75" s="88"/>
      <c r="B75" s="88"/>
      <c r="C75" s="16"/>
      <c r="D75" s="116"/>
      <c r="E75" s="88"/>
      <c r="F75" s="88"/>
      <c r="G75" s="88"/>
      <c r="H75" s="88"/>
      <c r="I75" s="88"/>
      <c r="J75" s="88"/>
      <c r="K75" s="88"/>
      <c r="L75" s="88"/>
      <c r="M75" s="88"/>
      <c r="N75" s="88"/>
      <c r="O75" s="88"/>
      <c r="P75" s="88"/>
      <c r="Q75" s="88"/>
      <c r="R75" s="88"/>
      <c r="S75" s="88"/>
      <c r="T75" s="88"/>
      <c r="U75" s="88"/>
      <c r="V75" s="88"/>
      <c r="W75" s="16"/>
      <c r="X75" s="98"/>
      <c r="Y75" s="168"/>
      <c r="Z75" s="98"/>
      <c r="AA75" s="102"/>
      <c r="AB75" s="102"/>
      <c r="AC75" s="168" t="e">
        <f>CONCATENATE(E75," color: ",IF(VLOOKUP(C75,Colores!H:I,2,0)&gt;1,"Varios colores",Tabla5[[#This Row],[Caract: Color tapiz]]),IF(H75="","",CONCATENATE(", Tapiz: ",H75)),IF(I75="","",CONCATENATE(",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5" s="102"/>
      <c r="AE75" s="102" t="str">
        <f>CONCATENATE("&lt;p&gt;¿Cómo lavar un mueble con tapiz: ",X75,"?","&lt;p&gt;",CHAR(10),IFERROR(VLOOKUP(G75,'Base de datos'!A:B,2,0),"Humedecer un paño de tela y frotar la estructura del producto&lt;p&gt;"))</f>
        <v>&lt;p&gt;¿Cómo lavar un mueble con tapiz: ?&lt;p&gt;
Humedecer un paño de tela y frotar la estructura del producto&lt;p&gt;</v>
      </c>
      <c r="AF75" s="102"/>
      <c r="AG75" s="79"/>
      <c r="AH75" s="102"/>
    </row>
    <row r="76" spans="1:34" ht="20.25" customHeight="1" x14ac:dyDescent="0.2">
      <c r="A76" s="88"/>
      <c r="B76" s="88"/>
      <c r="C76" s="16"/>
      <c r="D76" s="116"/>
      <c r="E76" s="88"/>
      <c r="F76" s="88"/>
      <c r="G76" s="88"/>
      <c r="H76" s="88"/>
      <c r="I76" s="88"/>
      <c r="J76" s="88"/>
      <c r="K76" s="88"/>
      <c r="L76" s="88"/>
      <c r="M76" s="88"/>
      <c r="N76" s="88"/>
      <c r="O76" s="88"/>
      <c r="P76" s="88"/>
      <c r="Q76" s="88"/>
      <c r="R76" s="88"/>
      <c r="S76" s="88"/>
      <c r="T76" s="88"/>
      <c r="U76" s="88"/>
      <c r="V76" s="88"/>
      <c r="W76" s="16"/>
      <c r="X76" s="98"/>
      <c r="Y76" s="168"/>
      <c r="Z76" s="98"/>
      <c r="AA76" s="102"/>
      <c r="AB76" s="102"/>
      <c r="AC76" s="168" t="e">
        <f>CONCATENATE(E76," color: ",IF(VLOOKUP(C76,Colores!H:I,2,0)&gt;1,"Varios colores",Tabla5[[#This Row],[Caract: Color tapiz]]),IF(H76="","",CONCATENATE(", Tapiz: ",H76)),IF(I76="","",CONCATENATE(",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6" s="102"/>
      <c r="AE76" s="102" t="str">
        <f>CONCATENATE("&lt;p&gt;¿Cómo lavar un mueble con tapiz: ",X76,"?","&lt;p&gt;",CHAR(10),IFERROR(VLOOKUP(G76,'Base de datos'!A:B,2,0),"Humedecer un paño de tela y frotar la estructura del producto&lt;p&gt;"))</f>
        <v>&lt;p&gt;¿Cómo lavar un mueble con tapiz: ?&lt;p&gt;
Humedecer un paño de tela y frotar la estructura del producto&lt;p&gt;</v>
      </c>
      <c r="AF76" s="102"/>
      <c r="AG76" s="79"/>
      <c r="AH76" s="102"/>
    </row>
    <row r="77" spans="1:34" ht="20.25" customHeight="1" x14ac:dyDescent="0.2">
      <c r="A77" s="88"/>
      <c r="B77" s="88"/>
      <c r="C77" s="16"/>
      <c r="D77" s="116"/>
      <c r="E77" s="88"/>
      <c r="F77" s="88"/>
      <c r="G77" s="88"/>
      <c r="H77" s="88"/>
      <c r="I77" s="88"/>
      <c r="J77" s="88"/>
      <c r="K77" s="88"/>
      <c r="L77" s="88"/>
      <c r="M77" s="88"/>
      <c r="N77" s="88"/>
      <c r="O77" s="88"/>
      <c r="P77" s="88"/>
      <c r="Q77" s="88"/>
      <c r="R77" s="88"/>
      <c r="S77" s="88"/>
      <c r="T77" s="88"/>
      <c r="U77" s="88"/>
      <c r="V77" s="88"/>
      <c r="W77" s="16"/>
      <c r="X77" s="98"/>
      <c r="Y77" s="168"/>
      <c r="Z77" s="98"/>
      <c r="AA77" s="102"/>
      <c r="AB77" s="102"/>
      <c r="AC77" s="168" t="e">
        <f>CONCATENATE(E77," color: ",IF(VLOOKUP(C77,Colores!H:I,2,0)&gt;1,"Varios colores",Tabla5[[#This Row],[Caract: Color tapiz]]),IF(H77="","",CONCATENATE(", Tapiz: ",H77)),IF(I77="","",CONCATENATE(",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7" s="102"/>
      <c r="AE77" s="102" t="str">
        <f>CONCATENATE("&lt;p&gt;¿Cómo lavar un mueble con tapiz: ",X77,"?","&lt;p&gt;",CHAR(10),IFERROR(VLOOKUP(G77,'Base de datos'!A:B,2,0),"Humedecer un paño de tela y frotar la estructura del producto&lt;p&gt;"))</f>
        <v>&lt;p&gt;¿Cómo lavar un mueble con tapiz: ?&lt;p&gt;
Humedecer un paño de tela y frotar la estructura del producto&lt;p&gt;</v>
      </c>
      <c r="AF77" s="102"/>
      <c r="AG77" s="79"/>
      <c r="AH77" s="102"/>
    </row>
    <row r="78" spans="1:34" ht="20.25" customHeight="1" x14ac:dyDescent="0.2">
      <c r="A78" s="88"/>
      <c r="B78" s="88"/>
      <c r="C78" s="16"/>
      <c r="D78" s="116"/>
      <c r="E78" s="88"/>
      <c r="F78" s="88"/>
      <c r="G78" s="88"/>
      <c r="H78" s="88"/>
      <c r="I78" s="88"/>
      <c r="J78" s="88"/>
      <c r="K78" s="88"/>
      <c r="L78" s="88"/>
      <c r="M78" s="88"/>
      <c r="N78" s="88"/>
      <c r="O78" s="88"/>
      <c r="P78" s="88"/>
      <c r="Q78" s="88"/>
      <c r="R78" s="88"/>
      <c r="S78" s="88"/>
      <c r="T78" s="88"/>
      <c r="U78" s="88"/>
      <c r="V78" s="88"/>
      <c r="W78" s="16"/>
      <c r="X78" s="98"/>
      <c r="Y78" s="168"/>
      <c r="Z78" s="98"/>
      <c r="AA78" s="102"/>
      <c r="AB78" s="102"/>
      <c r="AC78" s="168" t="e">
        <f>CONCATENATE(E78," color: ",IF(VLOOKUP(C78,Colores!H:I,2,0)&gt;1,"Varios colores",Tabla5[[#This Row],[Caract: Color tapiz]]),IF(H78="","",CONCATENATE(", Tapiz: ",H78)),IF(I78="","",CONCATENATE(",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8" s="102"/>
      <c r="AE78" s="102" t="str">
        <f>CONCATENATE("&lt;p&gt;¿Cómo lavar un mueble con tapiz: ",X78,"?","&lt;p&gt;",CHAR(10),IFERROR(VLOOKUP(G78,'Base de datos'!A:B,2,0),"Humedecer un paño de tela y frotar la estructura del producto&lt;p&gt;"))</f>
        <v>&lt;p&gt;¿Cómo lavar un mueble con tapiz: ?&lt;p&gt;
Humedecer un paño de tela y frotar la estructura del producto&lt;p&gt;</v>
      </c>
      <c r="AF78" s="102"/>
      <c r="AG78" s="79"/>
      <c r="AH78" s="102"/>
    </row>
    <row r="79" spans="1:34" ht="20.25" customHeight="1" x14ac:dyDescent="0.2">
      <c r="A79" s="88"/>
      <c r="B79" s="88"/>
      <c r="C79" s="16"/>
      <c r="D79" s="116"/>
      <c r="E79" s="88"/>
      <c r="F79" s="88"/>
      <c r="G79" s="88"/>
      <c r="H79" s="88"/>
      <c r="I79" s="88"/>
      <c r="J79" s="88"/>
      <c r="K79" s="88"/>
      <c r="L79" s="88"/>
      <c r="M79" s="88"/>
      <c r="N79" s="88"/>
      <c r="O79" s="88"/>
      <c r="P79" s="88"/>
      <c r="Q79" s="88"/>
      <c r="R79" s="88"/>
      <c r="S79" s="88"/>
      <c r="T79" s="88"/>
      <c r="U79" s="88"/>
      <c r="V79" s="88"/>
      <c r="W79" s="16"/>
      <c r="X79" s="98"/>
      <c r="Y79" s="168"/>
      <c r="Z79" s="98"/>
      <c r="AA79" s="102"/>
      <c r="AB79" s="102"/>
      <c r="AC79" s="168" t="e">
        <f>CONCATENATE(E79," color: ",IF(VLOOKUP(C79,Colores!H:I,2,0)&gt;1,"Varios colores",Tabla5[[#This Row],[Caract: Color tapiz]]),IF(H79="","",CONCATENATE(", Tapiz: ",H79)),IF(I79="","",CONCATENATE(",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9" s="102"/>
      <c r="AE79" s="102" t="str">
        <f>CONCATENATE("&lt;p&gt;¿Cómo lavar un mueble con tapiz: ",X79,"?","&lt;p&gt;",CHAR(10),IFERROR(VLOOKUP(G79,'Base de datos'!A:B,2,0),"Humedecer un paño de tela y frotar la estructura del producto&lt;p&gt;"))</f>
        <v>&lt;p&gt;¿Cómo lavar un mueble con tapiz: ?&lt;p&gt;
Humedecer un paño de tela y frotar la estructura del producto&lt;p&gt;</v>
      </c>
      <c r="AF79" s="102"/>
      <c r="AG79" s="79"/>
      <c r="AH79" s="102"/>
    </row>
    <row r="80" spans="1:34" ht="20.25" customHeight="1" x14ac:dyDescent="0.2">
      <c r="A80" s="88"/>
      <c r="B80" s="88"/>
      <c r="C80" s="16"/>
      <c r="D80" s="116"/>
      <c r="E80" s="88"/>
      <c r="F80" s="88"/>
      <c r="G80" s="88"/>
      <c r="H80" s="88"/>
      <c r="I80" s="88"/>
      <c r="J80" s="88"/>
      <c r="K80" s="88"/>
      <c r="L80" s="88"/>
      <c r="M80" s="88"/>
      <c r="N80" s="88"/>
      <c r="O80" s="88"/>
      <c r="P80" s="88"/>
      <c r="Q80" s="88"/>
      <c r="R80" s="88"/>
      <c r="S80" s="88"/>
      <c r="T80" s="88"/>
      <c r="U80" s="88"/>
      <c r="V80" s="88"/>
      <c r="W80" s="16"/>
      <c r="X80" s="98"/>
      <c r="Y80" s="168"/>
      <c r="Z80" s="98"/>
      <c r="AA80" s="102"/>
      <c r="AB80" s="102"/>
      <c r="AC80" s="168" t="e">
        <f>CONCATENATE(E80," color: ",IF(VLOOKUP(C80,Colores!H:I,2,0)&gt;1,"Varios colores",Tabla5[[#This Row],[Caract: Color tapiz]]),IF(H80="","",CONCATENATE(", Tapiz: ",H80)),IF(I80="","",CONCATENATE(",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0" s="102"/>
      <c r="AE80" s="102" t="str">
        <f>CONCATENATE("&lt;p&gt;¿Cómo lavar un mueble con tapiz: ",X80,"?","&lt;p&gt;",CHAR(10),IFERROR(VLOOKUP(G80,'Base de datos'!A:B,2,0),"Humedecer un paño de tela y frotar la estructura del producto&lt;p&gt;"))</f>
        <v>&lt;p&gt;¿Cómo lavar un mueble con tapiz: ?&lt;p&gt;
Humedecer un paño de tela y frotar la estructura del producto&lt;p&gt;</v>
      </c>
      <c r="AF80" s="102"/>
      <c r="AG80" s="79"/>
      <c r="AH80" s="102"/>
    </row>
    <row r="81" spans="1:34" ht="20.25" customHeight="1" x14ac:dyDescent="0.2">
      <c r="A81" s="88"/>
      <c r="B81" s="88"/>
      <c r="C81" s="16"/>
      <c r="D81" s="116"/>
      <c r="E81" s="88"/>
      <c r="F81" s="88"/>
      <c r="G81" s="88"/>
      <c r="H81" s="88"/>
      <c r="I81" s="88"/>
      <c r="J81" s="88"/>
      <c r="K81" s="88"/>
      <c r="L81" s="88"/>
      <c r="M81" s="88"/>
      <c r="N81" s="88"/>
      <c r="O81" s="88"/>
      <c r="P81" s="88"/>
      <c r="Q81" s="88"/>
      <c r="R81" s="88"/>
      <c r="S81" s="88"/>
      <c r="T81" s="88"/>
      <c r="U81" s="88"/>
      <c r="V81" s="88"/>
      <c r="W81" s="16"/>
      <c r="X81" s="98"/>
      <c r="Y81" s="168"/>
      <c r="Z81" s="98"/>
      <c r="AA81" s="102"/>
      <c r="AB81" s="102"/>
      <c r="AC81" s="168" t="e">
        <f>CONCATENATE(E81," color: ",IF(VLOOKUP(C81,Colores!H:I,2,0)&gt;1,"Varios colores",Tabla5[[#This Row],[Caract: Color tapiz]]),IF(H81="","",CONCATENATE(", Tapiz: ",H81)),IF(I81="","",CONCATENATE(",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1" s="102"/>
      <c r="AE81" s="102" t="str">
        <f>CONCATENATE("&lt;p&gt;¿Cómo lavar un mueble con tapiz: ",X81,"?","&lt;p&gt;",CHAR(10),IFERROR(VLOOKUP(G81,'Base de datos'!A:B,2,0),"Humedecer un paño de tela y frotar la estructura del producto&lt;p&gt;"))</f>
        <v>&lt;p&gt;¿Cómo lavar un mueble con tapiz: ?&lt;p&gt;
Humedecer un paño de tela y frotar la estructura del producto&lt;p&gt;</v>
      </c>
      <c r="AF81" s="102"/>
      <c r="AG81" s="79"/>
      <c r="AH81" s="102"/>
    </row>
    <row r="82" spans="1:34" ht="20.25" customHeight="1" x14ac:dyDescent="0.2">
      <c r="A82" s="88"/>
      <c r="B82" s="88"/>
      <c r="C82" s="16"/>
      <c r="D82" s="116"/>
      <c r="E82" s="88"/>
      <c r="F82" s="88"/>
      <c r="G82" s="88"/>
      <c r="H82" s="88"/>
      <c r="I82" s="88"/>
      <c r="J82" s="88"/>
      <c r="K82" s="88"/>
      <c r="L82" s="88"/>
      <c r="M82" s="88"/>
      <c r="N82" s="88"/>
      <c r="O82" s="88"/>
      <c r="P82" s="88"/>
      <c r="Q82" s="88"/>
      <c r="R82" s="88"/>
      <c r="S82" s="88"/>
      <c r="T82" s="88"/>
      <c r="U82" s="88"/>
      <c r="V82" s="88"/>
      <c r="W82" s="16"/>
      <c r="X82" s="98"/>
      <c r="Y82" s="168"/>
      <c r="Z82" s="98"/>
      <c r="AA82" s="102"/>
      <c r="AB82" s="102"/>
      <c r="AC82" s="168" t="e">
        <f>CONCATENATE(E82," color: ",IF(VLOOKUP(C82,Colores!H:I,2,0)&gt;1,"Varios colores",Tabla5[[#This Row],[Caract: Color tapiz]]),IF(H82="","",CONCATENATE(", Tapiz: ",H82)),IF(I82="","",CONCATENATE(",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2" s="102"/>
      <c r="AE82" s="102" t="str">
        <f>CONCATENATE("&lt;p&gt;¿Cómo lavar un mueble con tapiz: ",X82,"?","&lt;p&gt;",CHAR(10),IFERROR(VLOOKUP(G82,'Base de datos'!A:B,2,0),"Humedecer un paño de tela y frotar la estructura del producto&lt;p&gt;"))</f>
        <v>&lt;p&gt;¿Cómo lavar un mueble con tapiz: ?&lt;p&gt;
Humedecer un paño de tela y frotar la estructura del producto&lt;p&gt;</v>
      </c>
      <c r="AF82" s="102"/>
      <c r="AG82" s="79"/>
      <c r="AH82" s="102"/>
    </row>
    <row r="83" spans="1:34" ht="20.25" customHeight="1" x14ac:dyDescent="0.2">
      <c r="A83" s="88"/>
      <c r="B83" s="88"/>
      <c r="C83" s="16"/>
      <c r="D83" s="116"/>
      <c r="E83" s="88"/>
      <c r="F83" s="88"/>
      <c r="G83" s="88"/>
      <c r="H83" s="88"/>
      <c r="I83" s="88"/>
      <c r="J83" s="88"/>
      <c r="K83" s="88"/>
      <c r="L83" s="88"/>
      <c r="M83" s="88"/>
      <c r="N83" s="88"/>
      <c r="O83" s="88"/>
      <c r="P83" s="88"/>
      <c r="Q83" s="88"/>
      <c r="R83" s="88"/>
      <c r="S83" s="88"/>
      <c r="T83" s="88"/>
      <c r="U83" s="88"/>
      <c r="V83" s="88"/>
      <c r="W83" s="16"/>
      <c r="X83" s="98"/>
      <c r="Y83" s="168"/>
      <c r="Z83" s="98"/>
      <c r="AA83" s="102"/>
      <c r="AB83" s="102"/>
      <c r="AC83" s="168" t="e">
        <f>CONCATENATE(E83," color: ",IF(VLOOKUP(C83,Colores!H:I,2,0)&gt;1,"Varios colores",Tabla5[[#This Row],[Caract: Color tapiz]]),IF(H83="","",CONCATENATE(", Tapiz: ",H83)),IF(I83="","",CONCATENATE(",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3" s="102"/>
      <c r="AE83" s="102" t="str">
        <f>CONCATENATE("&lt;p&gt;¿Cómo lavar un mueble con tapiz: ",X83,"?","&lt;p&gt;",CHAR(10),IFERROR(VLOOKUP(G83,'Base de datos'!A:B,2,0),"Humedecer un paño de tela y frotar la estructura del producto&lt;p&gt;"))</f>
        <v>&lt;p&gt;¿Cómo lavar un mueble con tapiz: ?&lt;p&gt;
Humedecer un paño de tela y frotar la estructura del producto&lt;p&gt;</v>
      </c>
      <c r="AF83" s="102"/>
      <c r="AG83" s="79"/>
      <c r="AH83" s="102"/>
    </row>
    <row r="84" spans="1:34" ht="20.25" customHeight="1" x14ac:dyDescent="0.2">
      <c r="A84" s="88"/>
      <c r="B84" s="88"/>
      <c r="C84" s="16"/>
      <c r="D84" s="116"/>
      <c r="E84" s="88"/>
      <c r="F84" s="88"/>
      <c r="G84" s="88"/>
      <c r="H84" s="88"/>
      <c r="I84" s="88"/>
      <c r="J84" s="88"/>
      <c r="K84" s="88"/>
      <c r="L84" s="88"/>
      <c r="M84" s="88"/>
      <c r="N84" s="88"/>
      <c r="O84" s="88"/>
      <c r="P84" s="88"/>
      <c r="Q84" s="88"/>
      <c r="R84" s="88"/>
      <c r="S84" s="88"/>
      <c r="T84" s="88"/>
      <c r="U84" s="88"/>
      <c r="V84" s="88"/>
      <c r="W84" s="16"/>
      <c r="X84" s="98"/>
      <c r="Y84" s="168"/>
      <c r="Z84" s="98"/>
      <c r="AA84" s="102"/>
      <c r="AB84" s="102"/>
      <c r="AC84" s="168" t="e">
        <f>CONCATENATE(E84," color: ",IF(VLOOKUP(C84,Colores!H:I,2,0)&gt;1,"Varios colores",Tabla5[[#This Row],[Caract: Color tapiz]]),IF(H84="","",CONCATENATE(", Tapiz: ",H84)),IF(I84="","",CONCATENATE(",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4" s="102"/>
      <c r="AE84" s="102" t="str">
        <f>CONCATENATE("&lt;p&gt;¿Cómo lavar un mueble con tapiz: ",X84,"?","&lt;p&gt;",CHAR(10),IFERROR(VLOOKUP(G84,'Base de datos'!A:B,2,0),"Humedecer un paño de tela y frotar la estructura del producto&lt;p&gt;"))</f>
        <v>&lt;p&gt;¿Cómo lavar un mueble con tapiz: ?&lt;p&gt;
Humedecer un paño de tela y frotar la estructura del producto&lt;p&gt;</v>
      </c>
      <c r="AF84" s="102"/>
      <c r="AG84" s="79"/>
      <c r="AH84" s="102"/>
    </row>
    <row r="85" spans="1:34" ht="20.25" customHeight="1" x14ac:dyDescent="0.2">
      <c r="A85" s="88"/>
      <c r="B85" s="88"/>
      <c r="C85" s="16"/>
      <c r="D85" s="116"/>
      <c r="E85" s="88"/>
      <c r="F85" s="88"/>
      <c r="G85" s="88"/>
      <c r="H85" s="88"/>
      <c r="I85" s="88"/>
      <c r="J85" s="88"/>
      <c r="K85" s="88"/>
      <c r="L85" s="88"/>
      <c r="M85" s="88"/>
      <c r="N85" s="88"/>
      <c r="O85" s="88"/>
      <c r="P85" s="88"/>
      <c r="Q85" s="88"/>
      <c r="R85" s="88"/>
      <c r="S85" s="88"/>
      <c r="T85" s="88"/>
      <c r="U85" s="88"/>
      <c r="V85" s="88"/>
      <c r="W85" s="16"/>
      <c r="X85" s="98"/>
      <c r="Y85" s="168"/>
      <c r="Z85" s="98"/>
      <c r="AA85" s="102"/>
      <c r="AB85" s="102"/>
      <c r="AC85" s="168" t="e">
        <f>CONCATENATE(E85," color: ",IF(VLOOKUP(C85,Colores!H:I,2,0)&gt;1,"Varios colores",Tabla5[[#This Row],[Caract: Color tapiz]]),IF(H85="","",CONCATENATE(", Tapiz: ",H85)),IF(I85="","",CONCATENATE(",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5" s="102"/>
      <c r="AE85" s="102" t="str">
        <f>CONCATENATE("&lt;p&gt;¿Cómo lavar un mueble con tapiz: ",X85,"?","&lt;p&gt;",CHAR(10),IFERROR(VLOOKUP(G85,'Base de datos'!A:B,2,0),"Humedecer un paño de tela y frotar la estructura del producto&lt;p&gt;"))</f>
        <v>&lt;p&gt;¿Cómo lavar un mueble con tapiz: ?&lt;p&gt;
Humedecer un paño de tela y frotar la estructura del producto&lt;p&gt;</v>
      </c>
      <c r="AF85" s="102"/>
      <c r="AG85" s="79"/>
      <c r="AH85" s="102"/>
    </row>
    <row r="86" spans="1:34" ht="20.25" customHeight="1" x14ac:dyDescent="0.2">
      <c r="A86" s="88"/>
      <c r="B86" s="88"/>
      <c r="C86" s="16"/>
      <c r="D86" s="116"/>
      <c r="E86" s="88"/>
      <c r="F86" s="88"/>
      <c r="G86" s="88"/>
      <c r="H86" s="88"/>
      <c r="I86" s="88"/>
      <c r="J86" s="88"/>
      <c r="K86" s="88"/>
      <c r="L86" s="88"/>
      <c r="M86" s="88"/>
      <c r="N86" s="88"/>
      <c r="O86" s="88"/>
      <c r="P86" s="88"/>
      <c r="Q86" s="88"/>
      <c r="R86" s="88"/>
      <c r="S86" s="88"/>
      <c r="T86" s="88"/>
      <c r="U86" s="88"/>
      <c r="V86" s="88"/>
      <c r="W86" s="16"/>
      <c r="X86" s="98"/>
      <c r="Y86" s="168"/>
      <c r="Z86" s="98"/>
      <c r="AA86" s="102"/>
      <c r="AB86" s="102"/>
      <c r="AC86" s="168" t="e">
        <f>CONCATENATE(E86," color: ",IF(VLOOKUP(C86,Colores!H:I,2,0)&gt;1,"Varios colores",Tabla5[[#This Row],[Caract: Color tapiz]]),IF(H86="","",CONCATENATE(", Tapiz: ",H86)),IF(I86="","",CONCATENATE(",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6" s="102"/>
      <c r="AE86" s="102" t="str">
        <f>CONCATENATE("&lt;p&gt;¿Cómo lavar un mueble con tapiz: ",X86,"?","&lt;p&gt;",CHAR(10),IFERROR(VLOOKUP(G86,'Base de datos'!A:B,2,0),"Humedecer un paño de tela y frotar la estructura del producto&lt;p&gt;"))</f>
        <v>&lt;p&gt;¿Cómo lavar un mueble con tapiz: ?&lt;p&gt;
Humedecer un paño de tela y frotar la estructura del producto&lt;p&gt;</v>
      </c>
      <c r="AF86" s="102"/>
      <c r="AG86" s="79"/>
      <c r="AH86" s="102"/>
    </row>
    <row r="87" spans="1:34" ht="20.25" customHeight="1" x14ac:dyDescent="0.2">
      <c r="A87" s="88"/>
      <c r="B87" s="88"/>
      <c r="C87" s="16"/>
      <c r="D87" s="116"/>
      <c r="E87" s="88"/>
      <c r="F87" s="88"/>
      <c r="G87" s="88"/>
      <c r="H87" s="88"/>
      <c r="I87" s="88"/>
      <c r="J87" s="88"/>
      <c r="K87" s="88"/>
      <c r="L87" s="88"/>
      <c r="M87" s="88"/>
      <c r="N87" s="88"/>
      <c r="O87" s="88"/>
      <c r="P87" s="88"/>
      <c r="Q87" s="88"/>
      <c r="R87" s="88"/>
      <c r="S87" s="88"/>
      <c r="T87" s="88"/>
      <c r="U87" s="88"/>
      <c r="V87" s="88"/>
      <c r="W87" s="16"/>
      <c r="X87" s="98"/>
      <c r="Y87" s="168"/>
      <c r="Z87" s="98"/>
      <c r="AA87" s="102"/>
      <c r="AB87" s="102"/>
      <c r="AC87" s="168" t="e">
        <f>CONCATENATE(E87," color: ",IF(VLOOKUP(C87,Colores!H:I,2,0)&gt;1,"Varios colores",Tabla5[[#This Row],[Caract: Color tapiz]]),IF(H87="","",CONCATENATE(", Tapiz: ",H87)),IF(I87="","",CONCATENATE(",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7" s="102"/>
      <c r="AE87" s="102" t="str">
        <f>CONCATENATE("&lt;p&gt;¿Cómo lavar un mueble con tapiz: ",X87,"?","&lt;p&gt;",CHAR(10),IFERROR(VLOOKUP(G87,'Base de datos'!A:B,2,0),"Humedecer un paño de tela y frotar la estructura del producto&lt;p&gt;"))</f>
        <v>&lt;p&gt;¿Cómo lavar un mueble con tapiz: ?&lt;p&gt;
Humedecer un paño de tela y frotar la estructura del producto&lt;p&gt;</v>
      </c>
      <c r="AF87" s="102"/>
      <c r="AG87" s="79"/>
      <c r="AH87" s="102"/>
    </row>
    <row r="88" spans="1:34" ht="20.25" customHeight="1" x14ac:dyDescent="0.2">
      <c r="A88" s="88"/>
      <c r="B88" s="88"/>
      <c r="C88" s="16"/>
      <c r="D88" s="116"/>
      <c r="E88" s="88"/>
      <c r="F88" s="88"/>
      <c r="G88" s="88"/>
      <c r="H88" s="88"/>
      <c r="I88" s="88"/>
      <c r="J88" s="88"/>
      <c r="K88" s="88"/>
      <c r="L88" s="88"/>
      <c r="M88" s="88"/>
      <c r="N88" s="88"/>
      <c r="O88" s="88"/>
      <c r="P88" s="88"/>
      <c r="Q88" s="88"/>
      <c r="R88" s="88"/>
      <c r="S88" s="88"/>
      <c r="T88" s="88"/>
      <c r="U88" s="88"/>
      <c r="V88" s="88"/>
      <c r="W88" s="16"/>
      <c r="X88" s="98"/>
      <c r="Y88" s="168"/>
      <c r="Z88" s="98"/>
      <c r="AA88" s="102"/>
      <c r="AB88" s="102"/>
      <c r="AC88" s="168" t="e">
        <f>CONCATENATE(E88," color: ",IF(VLOOKUP(C88,Colores!H:I,2,0)&gt;1,"Varios colores",Tabla5[[#This Row],[Caract: Color tapiz]]),IF(H88="","",CONCATENATE(", Tapiz: ",H88)),IF(I88="","",CONCATENATE(",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8" s="102"/>
      <c r="AE88" s="102" t="str">
        <f>CONCATENATE("&lt;p&gt;¿Cómo lavar un mueble con tapiz: ",X88,"?","&lt;p&gt;",CHAR(10),IFERROR(VLOOKUP(G88,'Base de datos'!A:B,2,0),"Humedecer un paño de tela y frotar la estructura del producto&lt;p&gt;"))</f>
        <v>&lt;p&gt;¿Cómo lavar un mueble con tapiz: ?&lt;p&gt;
Humedecer un paño de tela y frotar la estructura del producto&lt;p&gt;</v>
      </c>
      <c r="AF88" s="102"/>
      <c r="AG88" s="79"/>
      <c r="AH88" s="102"/>
    </row>
    <row r="89" spans="1:34" ht="20.25" customHeight="1" x14ac:dyDescent="0.2">
      <c r="A89" s="88"/>
      <c r="B89" s="88"/>
      <c r="C89" s="16"/>
      <c r="D89" s="116"/>
      <c r="E89" s="88"/>
      <c r="F89" s="88"/>
      <c r="G89" s="88"/>
      <c r="H89" s="88"/>
      <c r="I89" s="88"/>
      <c r="J89" s="88"/>
      <c r="K89" s="88"/>
      <c r="L89" s="88"/>
      <c r="M89" s="88"/>
      <c r="N89" s="88"/>
      <c r="O89" s="88"/>
      <c r="P89" s="88"/>
      <c r="Q89" s="88"/>
      <c r="R89" s="88"/>
      <c r="S89" s="88"/>
      <c r="T89" s="88"/>
      <c r="U89" s="88"/>
      <c r="V89" s="88"/>
      <c r="W89" s="16"/>
      <c r="X89" s="98"/>
      <c r="Y89" s="168"/>
      <c r="Z89" s="98"/>
      <c r="AA89" s="102"/>
      <c r="AB89" s="102"/>
      <c r="AC89" s="168" t="e">
        <f>CONCATENATE(E89," color: ",IF(VLOOKUP(C89,Colores!H:I,2,0)&gt;1,"Varios colores",Tabla5[[#This Row],[Caract: Color tapiz]]),IF(H89="","",CONCATENATE(", Tapiz: ",H89)),IF(I89="","",CONCATENATE(",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9" s="102"/>
      <c r="AE89" s="102" t="str">
        <f>CONCATENATE("&lt;p&gt;¿Cómo lavar un mueble con tapiz: ",X89,"?","&lt;p&gt;",CHAR(10),IFERROR(VLOOKUP(G89,'Base de datos'!A:B,2,0),"Humedecer un paño de tela y frotar la estructura del producto&lt;p&gt;"))</f>
        <v>&lt;p&gt;¿Cómo lavar un mueble con tapiz: ?&lt;p&gt;
Humedecer un paño de tela y frotar la estructura del producto&lt;p&gt;</v>
      </c>
      <c r="AF89" s="102"/>
      <c r="AG89" s="79"/>
      <c r="AH89" s="102"/>
    </row>
    <row r="90" spans="1:34" ht="20.25" customHeight="1" x14ac:dyDescent="0.2">
      <c r="A90" s="88"/>
      <c r="B90" s="88"/>
      <c r="C90" s="16"/>
      <c r="D90" s="116"/>
      <c r="E90" s="88"/>
      <c r="F90" s="88"/>
      <c r="G90" s="88"/>
      <c r="H90" s="88"/>
      <c r="I90" s="88"/>
      <c r="J90" s="88"/>
      <c r="K90" s="88"/>
      <c r="L90" s="88"/>
      <c r="M90" s="88"/>
      <c r="N90" s="88"/>
      <c r="O90" s="88"/>
      <c r="P90" s="88"/>
      <c r="Q90" s="88"/>
      <c r="R90" s="88"/>
      <c r="S90" s="88"/>
      <c r="T90" s="88"/>
      <c r="U90" s="88"/>
      <c r="V90" s="88"/>
      <c r="W90" s="16"/>
      <c r="X90" s="98"/>
      <c r="Y90" s="168"/>
      <c r="Z90" s="98"/>
      <c r="AA90" s="102"/>
      <c r="AB90" s="102"/>
      <c r="AC90" s="168" t="e">
        <f>CONCATENATE(E90," color: ",IF(VLOOKUP(C90,Colores!H:I,2,0)&gt;1,"Varios colores",Tabla5[[#This Row],[Caract: Color tapiz]]),IF(H90="","",CONCATENATE(", Tapiz: ",H90)),IF(I90="","",CONCATENATE(",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0" s="102"/>
      <c r="AE90" s="102" t="str">
        <f>CONCATENATE("&lt;p&gt;¿Cómo lavar un mueble con tapiz: ",X90,"?","&lt;p&gt;",CHAR(10),IFERROR(VLOOKUP(G90,'Base de datos'!A:B,2,0),"Humedecer un paño de tela y frotar la estructura del producto&lt;p&gt;"))</f>
        <v>&lt;p&gt;¿Cómo lavar un mueble con tapiz: ?&lt;p&gt;
Humedecer un paño de tela y frotar la estructura del producto&lt;p&gt;</v>
      </c>
      <c r="AF90" s="102"/>
      <c r="AG90" s="79"/>
      <c r="AH90" s="102"/>
    </row>
    <row r="91" spans="1:34" ht="20.25" customHeight="1" x14ac:dyDescent="0.2">
      <c r="A91" s="88"/>
      <c r="B91" s="88"/>
      <c r="C91" s="16"/>
      <c r="D91" s="116"/>
      <c r="E91" s="88"/>
      <c r="F91" s="88"/>
      <c r="G91" s="88"/>
      <c r="H91" s="88"/>
      <c r="I91" s="88"/>
      <c r="J91" s="88"/>
      <c r="K91" s="88"/>
      <c r="L91" s="88"/>
      <c r="M91" s="88"/>
      <c r="N91" s="88"/>
      <c r="O91" s="88"/>
      <c r="P91" s="88"/>
      <c r="Q91" s="88"/>
      <c r="R91" s="88"/>
      <c r="S91" s="88"/>
      <c r="T91" s="88"/>
      <c r="U91" s="88"/>
      <c r="V91" s="88"/>
      <c r="W91" s="16"/>
      <c r="X91" s="98"/>
      <c r="Y91" s="168"/>
      <c r="Z91" s="98"/>
      <c r="AA91" s="102"/>
      <c r="AB91" s="102"/>
      <c r="AC91" s="168" t="e">
        <f>CONCATENATE(E91," color: ",IF(VLOOKUP(C91,Colores!H:I,2,0)&gt;1,"Varios colores",Tabla5[[#This Row],[Caract: Color tapiz]]),IF(H91="","",CONCATENATE(", Tapiz: ",H91)),IF(I91="","",CONCATENATE(",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1" s="102"/>
      <c r="AE91" s="102" t="str">
        <f>CONCATENATE("&lt;p&gt;¿Cómo lavar un mueble con tapiz: ",X91,"?","&lt;p&gt;",CHAR(10),IFERROR(VLOOKUP(G91,'Base de datos'!A:B,2,0),"Humedecer un paño de tela y frotar la estructura del producto&lt;p&gt;"))</f>
        <v>&lt;p&gt;¿Cómo lavar un mueble con tapiz: ?&lt;p&gt;
Humedecer un paño de tela y frotar la estructura del producto&lt;p&gt;</v>
      </c>
      <c r="AF91" s="102"/>
      <c r="AG91" s="79"/>
      <c r="AH91" s="102"/>
    </row>
    <row r="92" spans="1:34" ht="20.25" customHeight="1" x14ac:dyDescent="0.2">
      <c r="A92" s="88"/>
      <c r="B92" s="88"/>
      <c r="C92" s="16"/>
      <c r="D92" s="116"/>
      <c r="E92" s="88"/>
      <c r="F92" s="88"/>
      <c r="G92" s="88"/>
      <c r="H92" s="88"/>
      <c r="I92" s="88"/>
      <c r="J92" s="88"/>
      <c r="K92" s="88"/>
      <c r="L92" s="88"/>
      <c r="M92" s="88"/>
      <c r="N92" s="88"/>
      <c r="O92" s="88"/>
      <c r="P92" s="88"/>
      <c r="Q92" s="88"/>
      <c r="R92" s="88"/>
      <c r="S92" s="88"/>
      <c r="T92" s="88"/>
      <c r="U92" s="88"/>
      <c r="V92" s="88"/>
      <c r="W92" s="16"/>
      <c r="X92" s="98"/>
      <c r="Y92" s="168"/>
      <c r="Z92" s="98"/>
      <c r="AA92" s="102"/>
      <c r="AB92" s="102"/>
      <c r="AC92" s="168" t="e">
        <f>CONCATENATE(E92," color: ",IF(VLOOKUP(C92,Colores!H:I,2,0)&gt;1,"Varios colores",Tabla5[[#This Row],[Caract: Color tapiz]]),IF(H92="","",CONCATENATE(", Tapiz: ",H92)),IF(I92="","",CONCATENATE(",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2" s="102"/>
      <c r="AE92" s="102" t="str">
        <f>CONCATENATE("&lt;p&gt;¿Cómo lavar un mueble con tapiz: ",X92,"?","&lt;p&gt;",CHAR(10),IFERROR(VLOOKUP(G92,'Base de datos'!A:B,2,0),"Humedecer un paño de tela y frotar la estructura del producto&lt;p&gt;"))</f>
        <v>&lt;p&gt;¿Cómo lavar un mueble con tapiz: ?&lt;p&gt;
Humedecer un paño de tela y frotar la estructura del producto&lt;p&gt;</v>
      </c>
      <c r="AF92" s="102"/>
      <c r="AG92" s="79"/>
      <c r="AH92" s="102"/>
    </row>
    <row r="93" spans="1:34" ht="20.25" customHeight="1" x14ac:dyDescent="0.2">
      <c r="A93" s="88"/>
      <c r="B93" s="88"/>
      <c r="C93" s="16"/>
      <c r="D93" s="116"/>
      <c r="E93" s="88"/>
      <c r="F93" s="88"/>
      <c r="G93" s="88"/>
      <c r="H93" s="88"/>
      <c r="I93" s="88"/>
      <c r="J93" s="88"/>
      <c r="K93" s="88"/>
      <c r="L93" s="88"/>
      <c r="M93" s="88"/>
      <c r="N93" s="88"/>
      <c r="O93" s="88"/>
      <c r="P93" s="88"/>
      <c r="Q93" s="88"/>
      <c r="R93" s="88"/>
      <c r="S93" s="88"/>
      <c r="T93" s="88"/>
      <c r="U93" s="88"/>
      <c r="V93" s="88"/>
      <c r="W93" s="16"/>
      <c r="X93" s="98"/>
      <c r="Y93" s="168"/>
      <c r="Z93" s="98"/>
      <c r="AA93" s="102"/>
      <c r="AB93" s="102"/>
      <c r="AC93" s="168" t="e">
        <f>CONCATENATE(E93," color: ",IF(VLOOKUP(C93,Colores!H:I,2,0)&gt;1,"Varios colores",Tabla5[[#This Row],[Caract: Color tapiz]]),IF(H93="","",CONCATENATE(", Tapiz: ",H93)),IF(I93="","",CONCATENATE(",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3" s="102"/>
      <c r="AE93" s="102" t="str">
        <f>CONCATENATE("&lt;p&gt;¿Cómo lavar un mueble con tapiz: ",X93,"?","&lt;p&gt;",CHAR(10),IFERROR(VLOOKUP(G93,'Base de datos'!A:B,2,0),"Humedecer un paño de tela y frotar la estructura del producto&lt;p&gt;"))</f>
        <v>&lt;p&gt;¿Cómo lavar un mueble con tapiz: ?&lt;p&gt;
Humedecer un paño de tela y frotar la estructura del producto&lt;p&gt;</v>
      </c>
      <c r="AF93" s="102"/>
      <c r="AG93" s="79"/>
      <c r="AH93" s="102"/>
    </row>
    <row r="94" spans="1:34" ht="20.25" customHeight="1" x14ac:dyDescent="0.2">
      <c r="A94" s="88"/>
      <c r="B94" s="88"/>
      <c r="C94" s="16"/>
      <c r="D94" s="116"/>
      <c r="E94" s="88"/>
      <c r="F94" s="88"/>
      <c r="G94" s="88"/>
      <c r="H94" s="88"/>
      <c r="I94" s="88"/>
      <c r="J94" s="88"/>
      <c r="K94" s="88"/>
      <c r="L94" s="88"/>
      <c r="M94" s="88"/>
      <c r="N94" s="88"/>
      <c r="O94" s="88"/>
      <c r="P94" s="88"/>
      <c r="Q94" s="88"/>
      <c r="R94" s="88"/>
      <c r="S94" s="88"/>
      <c r="T94" s="88"/>
      <c r="U94" s="88"/>
      <c r="V94" s="88"/>
      <c r="W94" s="16"/>
      <c r="X94" s="98"/>
      <c r="Y94" s="168"/>
      <c r="Z94" s="98"/>
      <c r="AA94" s="102"/>
      <c r="AB94" s="102"/>
      <c r="AC94" s="168" t="e">
        <f>CONCATENATE(E94," color: ",IF(VLOOKUP(C94,Colores!H:I,2,0)&gt;1,"Varios colores",Tabla5[[#This Row],[Caract: Color tapiz]]),IF(H94="","",CONCATENATE(", Tapiz: ",H94)),IF(I94="","",CONCATENATE(",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4" s="102"/>
      <c r="AE94" s="102" t="str">
        <f>CONCATENATE("&lt;p&gt;¿Cómo lavar un mueble con tapiz: ",X94,"?","&lt;p&gt;",CHAR(10),IFERROR(VLOOKUP(G94,'Base de datos'!A:B,2,0),"Humedecer un paño de tela y frotar la estructura del producto&lt;p&gt;"))</f>
        <v>&lt;p&gt;¿Cómo lavar un mueble con tapiz: ?&lt;p&gt;
Humedecer un paño de tela y frotar la estructura del producto&lt;p&gt;</v>
      </c>
      <c r="AF94" s="102"/>
      <c r="AG94" s="79"/>
      <c r="AH94" s="102"/>
    </row>
    <row r="95" spans="1:34" ht="20.25" customHeight="1" x14ac:dyDescent="0.2">
      <c r="A95" s="88"/>
      <c r="B95" s="88"/>
      <c r="C95" s="16"/>
      <c r="D95" s="116"/>
      <c r="E95" s="88"/>
      <c r="F95" s="88"/>
      <c r="G95" s="88"/>
      <c r="H95" s="88"/>
      <c r="I95" s="88"/>
      <c r="J95" s="88"/>
      <c r="K95" s="88"/>
      <c r="L95" s="88"/>
      <c r="M95" s="88"/>
      <c r="N95" s="88"/>
      <c r="O95" s="88"/>
      <c r="P95" s="88"/>
      <c r="Q95" s="88"/>
      <c r="R95" s="88"/>
      <c r="S95" s="88"/>
      <c r="T95" s="88"/>
      <c r="U95" s="88"/>
      <c r="V95" s="88"/>
      <c r="W95" s="16"/>
      <c r="X95" s="98"/>
      <c r="Y95" s="168"/>
      <c r="Z95" s="98"/>
      <c r="AA95" s="102"/>
      <c r="AB95" s="102"/>
      <c r="AC95" s="168" t="e">
        <f>CONCATENATE(E95," color: ",IF(VLOOKUP(C95,Colores!H:I,2,0)&gt;1,"Varios colores",Tabla5[[#This Row],[Caract: Color tapiz]]),IF(H95="","",CONCATENATE(", Tapiz: ",H95)),IF(I95="","",CONCATENATE(",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5" s="102"/>
      <c r="AE95" s="102" t="str">
        <f>CONCATENATE("&lt;p&gt;¿Cómo lavar un mueble con tapiz: ",X95,"?","&lt;p&gt;",CHAR(10),IFERROR(VLOOKUP(G95,'Base de datos'!A:B,2,0),"Humedecer un paño de tela y frotar la estructura del producto&lt;p&gt;"))</f>
        <v>&lt;p&gt;¿Cómo lavar un mueble con tapiz: ?&lt;p&gt;
Humedecer un paño de tela y frotar la estructura del producto&lt;p&gt;</v>
      </c>
      <c r="AF95" s="102"/>
      <c r="AG95" s="79"/>
      <c r="AH95" s="102"/>
    </row>
    <row r="96" spans="1:34" ht="20.25" customHeight="1" x14ac:dyDescent="0.2">
      <c r="A96" s="88"/>
      <c r="B96" s="88"/>
      <c r="C96" s="16"/>
      <c r="D96" s="116"/>
      <c r="E96" s="88"/>
      <c r="F96" s="88"/>
      <c r="G96" s="88"/>
      <c r="H96" s="88"/>
      <c r="I96" s="88"/>
      <c r="J96" s="88"/>
      <c r="K96" s="88"/>
      <c r="L96" s="88"/>
      <c r="M96" s="88"/>
      <c r="N96" s="88"/>
      <c r="O96" s="88"/>
      <c r="P96" s="88"/>
      <c r="Q96" s="88"/>
      <c r="R96" s="88"/>
      <c r="S96" s="88"/>
      <c r="T96" s="88"/>
      <c r="U96" s="88"/>
      <c r="V96" s="88"/>
      <c r="W96" s="16"/>
      <c r="X96" s="98"/>
      <c r="Y96" s="168"/>
      <c r="Z96" s="98"/>
      <c r="AA96" s="102"/>
      <c r="AB96" s="102"/>
      <c r="AC96" s="168" t="e">
        <f>CONCATENATE(E96," color: ",IF(VLOOKUP(C96,Colores!H:I,2,0)&gt;1,"Varios colores",Tabla5[[#This Row],[Caract: Color tapiz]]),IF(H96="","",CONCATENATE(", Tapiz: ",H96)),IF(I96="","",CONCATENATE(",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6" s="102"/>
      <c r="AE96" s="102" t="str">
        <f>CONCATENATE("&lt;p&gt;¿Cómo lavar un mueble con tapiz: ",X96,"?","&lt;p&gt;",CHAR(10),IFERROR(VLOOKUP(G96,'Base de datos'!A:B,2,0),"Humedecer un paño de tela y frotar la estructura del producto&lt;p&gt;"))</f>
        <v>&lt;p&gt;¿Cómo lavar un mueble con tapiz: ?&lt;p&gt;
Humedecer un paño de tela y frotar la estructura del producto&lt;p&gt;</v>
      </c>
      <c r="AF96" s="102"/>
      <c r="AG96" s="79"/>
      <c r="AH96" s="102"/>
    </row>
    <row r="97" spans="1:34" ht="20.25" customHeight="1" x14ac:dyDescent="0.2">
      <c r="A97" s="88"/>
      <c r="B97" s="88"/>
      <c r="C97" s="16"/>
      <c r="D97" s="116"/>
      <c r="E97" s="88"/>
      <c r="F97" s="88"/>
      <c r="G97" s="88"/>
      <c r="H97" s="88"/>
      <c r="I97" s="88"/>
      <c r="J97" s="88"/>
      <c r="K97" s="88"/>
      <c r="L97" s="88"/>
      <c r="M97" s="88"/>
      <c r="N97" s="88"/>
      <c r="O97" s="88"/>
      <c r="P97" s="88"/>
      <c r="Q97" s="88"/>
      <c r="R97" s="88"/>
      <c r="S97" s="88"/>
      <c r="T97" s="88"/>
      <c r="U97" s="88"/>
      <c r="V97" s="88"/>
      <c r="W97" s="16"/>
      <c r="X97" s="98"/>
      <c r="Y97" s="168"/>
      <c r="Z97" s="98"/>
      <c r="AA97" s="102"/>
      <c r="AB97" s="102"/>
      <c r="AC97" s="168" t="e">
        <f>CONCATENATE(E97," color: ",IF(VLOOKUP(C97,Colores!H:I,2,0)&gt;1,"Varios colores",Tabla5[[#This Row],[Caract: Color tapiz]]),IF(H97="","",CONCATENATE(", Tapiz: ",H97)),IF(I97="","",CONCATENATE(",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7" s="102"/>
      <c r="AE97" s="102" t="str">
        <f>CONCATENATE("&lt;p&gt;¿Cómo lavar un mueble con tapiz: ",X97,"?","&lt;p&gt;",CHAR(10),IFERROR(VLOOKUP(G97,'Base de datos'!A:B,2,0),"Humedecer un paño de tela y frotar la estructura del producto&lt;p&gt;"))</f>
        <v>&lt;p&gt;¿Cómo lavar un mueble con tapiz: ?&lt;p&gt;
Humedecer un paño de tela y frotar la estructura del producto&lt;p&gt;</v>
      </c>
      <c r="AF97" s="102"/>
      <c r="AG97" s="79"/>
      <c r="AH97" s="102"/>
    </row>
    <row r="98" spans="1:34" ht="20.25" customHeight="1" x14ac:dyDescent="0.2">
      <c r="A98" s="88"/>
      <c r="B98" s="88"/>
      <c r="C98" s="16"/>
      <c r="D98" s="116"/>
      <c r="E98" s="88"/>
      <c r="F98" s="88"/>
      <c r="G98" s="88"/>
      <c r="H98" s="88"/>
      <c r="I98" s="88"/>
      <c r="J98" s="88"/>
      <c r="K98" s="88"/>
      <c r="L98" s="88"/>
      <c r="M98" s="88"/>
      <c r="N98" s="88"/>
      <c r="O98" s="88"/>
      <c r="P98" s="88"/>
      <c r="Q98" s="88"/>
      <c r="R98" s="88"/>
      <c r="S98" s="88"/>
      <c r="T98" s="88"/>
      <c r="U98" s="88"/>
      <c r="V98" s="88"/>
      <c r="W98" s="16"/>
      <c r="X98" s="98"/>
      <c r="Y98" s="168"/>
      <c r="Z98" s="98"/>
      <c r="AA98" s="102"/>
      <c r="AB98" s="102"/>
      <c r="AC98" s="168" t="e">
        <f>CONCATENATE(E98," color: ",IF(VLOOKUP(C98,Colores!H:I,2,0)&gt;1,"Varios colores",Tabla5[[#This Row],[Caract: Color tapiz]]),IF(H98="","",CONCATENATE(", Tapiz: ",H98)),IF(I98="","",CONCATENATE(",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8" s="102"/>
      <c r="AE98" s="102" t="str">
        <f>CONCATENATE("&lt;p&gt;¿Cómo lavar un mueble con tapiz: ",X98,"?","&lt;p&gt;",CHAR(10),IFERROR(VLOOKUP(G98,'Base de datos'!A:B,2,0),"Humedecer un paño de tela y frotar la estructura del producto&lt;p&gt;"))</f>
        <v>&lt;p&gt;¿Cómo lavar un mueble con tapiz: ?&lt;p&gt;
Humedecer un paño de tela y frotar la estructura del producto&lt;p&gt;</v>
      </c>
      <c r="AF98" s="102"/>
      <c r="AG98" s="79"/>
      <c r="AH98" s="102"/>
    </row>
    <row r="99" spans="1:34" ht="20.25" customHeight="1" x14ac:dyDescent="0.2">
      <c r="A99" s="88"/>
      <c r="B99" s="88"/>
      <c r="C99" s="16"/>
      <c r="D99" s="116"/>
      <c r="E99" s="88"/>
      <c r="F99" s="88"/>
      <c r="G99" s="88"/>
      <c r="H99" s="88"/>
      <c r="I99" s="88"/>
      <c r="J99" s="88"/>
      <c r="K99" s="88"/>
      <c r="L99" s="88"/>
      <c r="M99" s="88"/>
      <c r="N99" s="88"/>
      <c r="O99" s="88"/>
      <c r="P99" s="88"/>
      <c r="Q99" s="88"/>
      <c r="R99" s="88"/>
      <c r="S99" s="88"/>
      <c r="T99" s="88"/>
      <c r="U99" s="88"/>
      <c r="V99" s="88"/>
      <c r="W99" s="16"/>
      <c r="X99" s="98"/>
      <c r="Y99" s="168"/>
      <c r="Z99" s="98"/>
      <c r="AA99" s="102"/>
      <c r="AB99" s="102"/>
      <c r="AC99" s="168" t="e">
        <f>CONCATENATE(E99," color: ",IF(VLOOKUP(C99,Colores!H:I,2,0)&gt;1,"Varios colores",Tabla5[[#This Row],[Caract: Color tapiz]]),IF(H99="","",CONCATENATE(", Tapiz: ",H99)),IF(I99="","",CONCATENATE(",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9" s="102"/>
      <c r="AE99" s="102" t="str">
        <f>CONCATENATE("&lt;p&gt;¿Cómo lavar un mueble con tapiz: ",X99,"?","&lt;p&gt;",CHAR(10),IFERROR(VLOOKUP(G99,'Base de datos'!A:B,2,0),"Humedecer un paño de tela y frotar la estructura del producto&lt;p&gt;"))</f>
        <v>&lt;p&gt;¿Cómo lavar un mueble con tapiz: ?&lt;p&gt;
Humedecer un paño de tela y frotar la estructura del producto&lt;p&gt;</v>
      </c>
      <c r="AF99" s="102"/>
      <c r="AG99" s="79"/>
      <c r="AH99" s="102"/>
    </row>
    <row r="100" spans="1:34" ht="20.25" customHeight="1" x14ac:dyDescent="0.2">
      <c r="A100" s="88"/>
      <c r="B100" s="88"/>
      <c r="C100" s="16"/>
      <c r="D100" s="116"/>
      <c r="E100" s="88"/>
      <c r="F100" s="88"/>
      <c r="G100" s="88"/>
      <c r="H100" s="88"/>
      <c r="I100" s="88"/>
      <c r="J100" s="88"/>
      <c r="K100" s="88"/>
      <c r="L100" s="88"/>
      <c r="M100" s="88"/>
      <c r="N100" s="88"/>
      <c r="O100" s="88"/>
      <c r="P100" s="88"/>
      <c r="Q100" s="88"/>
      <c r="R100" s="88"/>
      <c r="S100" s="88"/>
      <c r="T100" s="88"/>
      <c r="U100" s="88"/>
      <c r="V100" s="88"/>
      <c r="W100" s="16"/>
      <c r="X100" s="98"/>
      <c r="Y100" s="168"/>
      <c r="Z100" s="98"/>
      <c r="AA100" s="102"/>
      <c r="AB100" s="102"/>
      <c r="AC100" s="168" t="e">
        <f>CONCATENATE(E100," color: ",IF(VLOOKUP(C100,Colores!H:I,2,0)&gt;1,"Varios colores",Tabla5[[#This Row],[Caract: Color tapiz]]),IF(H100="","",CONCATENATE(", Tapiz: ",H100)),IF(I100="","",CONCATENATE(",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0" s="102"/>
      <c r="AE100" s="102" t="str">
        <f>CONCATENATE("&lt;p&gt;¿Cómo lavar un mueble con tapiz: ",X100,"?","&lt;p&gt;",CHAR(10),IFERROR(VLOOKUP(G100,'Base de datos'!A:B,2,0),"Humedecer un paño de tela y frotar la estructura del producto&lt;p&gt;"))</f>
        <v>&lt;p&gt;¿Cómo lavar un mueble con tapiz: ?&lt;p&gt;
Humedecer un paño de tela y frotar la estructura del producto&lt;p&gt;</v>
      </c>
      <c r="AF100" s="102"/>
      <c r="AG100" s="79"/>
      <c r="AH100" s="102"/>
    </row>
    <row r="101" spans="1:34" ht="20.25" customHeight="1" x14ac:dyDescent="0.2">
      <c r="A101" s="88"/>
      <c r="B101" s="88"/>
      <c r="C101" s="16"/>
      <c r="D101" s="116"/>
      <c r="E101" s="88"/>
      <c r="F101" s="88"/>
      <c r="G101" s="88"/>
      <c r="H101" s="88"/>
      <c r="I101" s="88"/>
      <c r="J101" s="88"/>
      <c r="K101" s="88"/>
      <c r="L101" s="88"/>
      <c r="M101" s="88"/>
      <c r="N101" s="88"/>
      <c r="O101" s="88"/>
      <c r="P101" s="88"/>
      <c r="Q101" s="88"/>
      <c r="R101" s="88"/>
      <c r="S101" s="88"/>
      <c r="T101" s="88"/>
      <c r="U101" s="88"/>
      <c r="V101" s="88"/>
      <c r="W101" s="16"/>
      <c r="X101" s="98"/>
      <c r="Y101" s="168"/>
      <c r="Z101" s="98"/>
      <c r="AA101" s="102"/>
      <c r="AB101" s="102"/>
      <c r="AC101" s="168" t="e">
        <f>CONCATENATE(E101," color: ",IF(VLOOKUP(C101,Colores!H:I,2,0)&gt;1,"Varios colores",Tabla5[[#This Row],[Caract: Color tapiz]]),IF(H101="","",CONCATENATE(", Tapiz: ",H101)),IF(I101="","",CONCATENATE(",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1" s="102"/>
      <c r="AE101" s="102" t="str">
        <f>CONCATENATE("&lt;p&gt;¿Cómo lavar un mueble con tapiz: ",X101,"?","&lt;p&gt;",CHAR(10),IFERROR(VLOOKUP(G101,'Base de datos'!A:B,2,0),"Humedecer un paño de tela y frotar la estructura del producto&lt;p&gt;"))</f>
        <v>&lt;p&gt;¿Cómo lavar un mueble con tapiz: ?&lt;p&gt;
Humedecer un paño de tela y frotar la estructura del producto&lt;p&gt;</v>
      </c>
      <c r="AF101" s="102"/>
      <c r="AG101" s="79"/>
      <c r="AH101" s="102"/>
    </row>
    <row r="102" spans="1:34" ht="20.25" customHeight="1" x14ac:dyDescent="0.2">
      <c r="A102" s="88"/>
      <c r="B102" s="88"/>
      <c r="C102" s="16"/>
      <c r="D102" s="116"/>
      <c r="E102" s="88"/>
      <c r="F102" s="88"/>
      <c r="G102" s="88"/>
      <c r="H102" s="88"/>
      <c r="I102" s="88"/>
      <c r="J102" s="88"/>
      <c r="K102" s="88"/>
      <c r="L102" s="88"/>
      <c r="M102" s="88"/>
      <c r="N102" s="88"/>
      <c r="O102" s="88"/>
      <c r="P102" s="88"/>
      <c r="Q102" s="88"/>
      <c r="R102" s="88"/>
      <c r="S102" s="88"/>
      <c r="T102" s="88"/>
      <c r="U102" s="88"/>
      <c r="V102" s="88"/>
      <c r="W102" s="16"/>
      <c r="X102" s="98"/>
      <c r="Y102" s="168"/>
      <c r="Z102" s="98"/>
      <c r="AA102" s="102"/>
      <c r="AB102" s="102"/>
      <c r="AC102" s="168" t="e">
        <f>CONCATENATE(E102," color: ",IF(VLOOKUP(C102,Colores!H:I,2,0)&gt;1,"Varios colores",Tabla5[[#This Row],[Caract: Color tapiz]]),IF(H102="","",CONCATENATE(", Tapiz: ",H102)),IF(I102="","",CONCATENATE(",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2" s="102"/>
      <c r="AE102" s="102" t="str">
        <f>CONCATENATE("&lt;p&gt;¿Cómo lavar un mueble con tapiz: ",X102,"?","&lt;p&gt;",CHAR(10),IFERROR(VLOOKUP(G102,'Base de datos'!A:B,2,0),"Humedecer un paño de tela y frotar la estructura del producto&lt;p&gt;"))</f>
        <v>&lt;p&gt;¿Cómo lavar un mueble con tapiz: ?&lt;p&gt;
Humedecer un paño de tela y frotar la estructura del producto&lt;p&gt;</v>
      </c>
      <c r="AF102" s="102"/>
      <c r="AG102" s="79"/>
      <c r="AH102" s="102"/>
    </row>
    <row r="103" spans="1:34" ht="20.25" customHeight="1" x14ac:dyDescent="0.2">
      <c r="A103" s="88"/>
      <c r="B103" s="88"/>
      <c r="C103" s="16"/>
      <c r="D103" s="116"/>
      <c r="E103" s="88"/>
      <c r="F103" s="88"/>
      <c r="G103" s="88"/>
      <c r="H103" s="88"/>
      <c r="I103" s="88"/>
      <c r="J103" s="88"/>
      <c r="K103" s="88"/>
      <c r="L103" s="88"/>
      <c r="M103" s="88"/>
      <c r="N103" s="88"/>
      <c r="O103" s="88"/>
      <c r="P103" s="88"/>
      <c r="Q103" s="88"/>
      <c r="R103" s="88"/>
      <c r="S103" s="88"/>
      <c r="T103" s="88"/>
      <c r="U103" s="88"/>
      <c r="V103" s="88"/>
      <c r="W103" s="16"/>
      <c r="X103" s="98"/>
      <c r="Y103" s="168"/>
      <c r="Z103" s="98"/>
      <c r="AA103" s="102"/>
      <c r="AB103" s="102"/>
      <c r="AC103" s="168" t="e">
        <f>CONCATENATE(E103," color: ",IF(VLOOKUP(C103,Colores!H:I,2,0)&gt;1,"Varios colores",Tabla5[[#This Row],[Caract: Color tapiz]]),IF(H103="","",CONCATENATE(", Tapiz: ",H103)),IF(I103="","",CONCATENATE(",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3" s="102"/>
      <c r="AE103" s="102" t="str">
        <f>CONCATENATE("&lt;p&gt;¿Cómo lavar un mueble con tapiz: ",X103,"?","&lt;p&gt;",CHAR(10),IFERROR(VLOOKUP(G103,'Base de datos'!A:B,2,0),"Humedecer un paño de tela y frotar la estructura del producto&lt;p&gt;"))</f>
        <v>&lt;p&gt;¿Cómo lavar un mueble con tapiz: ?&lt;p&gt;
Humedecer un paño de tela y frotar la estructura del producto&lt;p&gt;</v>
      </c>
      <c r="AF103" s="102"/>
      <c r="AG103" s="79"/>
      <c r="AH103" s="102"/>
    </row>
    <row r="104" spans="1:34" ht="20.25" customHeight="1" x14ac:dyDescent="0.2">
      <c r="A104" s="88"/>
      <c r="B104" s="88"/>
      <c r="C104" s="16"/>
      <c r="D104" s="116"/>
      <c r="E104" s="88"/>
      <c r="F104" s="88"/>
      <c r="G104" s="88"/>
      <c r="H104" s="88"/>
      <c r="I104" s="88"/>
      <c r="J104" s="88"/>
      <c r="K104" s="88"/>
      <c r="L104" s="88"/>
      <c r="M104" s="88"/>
      <c r="N104" s="88"/>
      <c r="O104" s="88"/>
      <c r="P104" s="88"/>
      <c r="Q104" s="88"/>
      <c r="R104" s="88"/>
      <c r="S104" s="88"/>
      <c r="T104" s="88"/>
      <c r="U104" s="88"/>
      <c r="V104" s="88"/>
      <c r="W104" s="16"/>
      <c r="X104" s="98"/>
      <c r="Y104" s="168"/>
      <c r="Z104" s="98"/>
      <c r="AA104" s="102"/>
      <c r="AB104" s="102"/>
      <c r="AC104" s="168" t="e">
        <f>CONCATENATE(E104," color: ",IF(VLOOKUP(C104,Colores!H:I,2,0)&gt;1,"Varios colores",Tabla5[[#This Row],[Caract: Color tapiz]]),IF(H104="","",CONCATENATE(", Tapiz: ",H104)),IF(I104="","",CONCATENATE(",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4" s="102"/>
      <c r="AE104" s="102" t="str">
        <f>CONCATENATE("&lt;p&gt;¿Cómo lavar un mueble con tapiz: ",X104,"?","&lt;p&gt;",CHAR(10),IFERROR(VLOOKUP(G104,'Base de datos'!A:B,2,0),"Humedecer un paño de tela y frotar la estructura del producto&lt;p&gt;"))</f>
        <v>&lt;p&gt;¿Cómo lavar un mueble con tapiz: ?&lt;p&gt;
Humedecer un paño de tela y frotar la estructura del producto&lt;p&gt;</v>
      </c>
      <c r="AF104" s="102"/>
      <c r="AG104" s="79"/>
      <c r="AH104" s="102"/>
    </row>
    <row r="105" spans="1:34" ht="20.25" customHeight="1" x14ac:dyDescent="0.2">
      <c r="A105" s="88"/>
      <c r="B105" s="88"/>
      <c r="C105" s="16"/>
      <c r="D105" s="116"/>
      <c r="E105" s="88"/>
      <c r="F105" s="88"/>
      <c r="G105" s="88"/>
      <c r="H105" s="88"/>
      <c r="I105" s="88"/>
      <c r="J105" s="88"/>
      <c r="K105" s="88"/>
      <c r="L105" s="88"/>
      <c r="M105" s="88"/>
      <c r="N105" s="88"/>
      <c r="O105" s="88"/>
      <c r="P105" s="88"/>
      <c r="Q105" s="88"/>
      <c r="R105" s="88"/>
      <c r="S105" s="88"/>
      <c r="T105" s="88"/>
      <c r="U105" s="88"/>
      <c r="V105" s="88"/>
      <c r="W105" s="16"/>
      <c r="X105" s="98"/>
      <c r="Y105" s="168"/>
      <c r="Z105" s="98"/>
      <c r="AA105" s="102"/>
      <c r="AB105" s="102"/>
      <c r="AC105" s="168" t="e">
        <f>CONCATENATE(E105," color: ",IF(VLOOKUP(C105,Colores!H:I,2,0)&gt;1,"Varios colores",Tabla5[[#This Row],[Caract: Color tapiz]]),IF(H105="","",CONCATENATE(", Tapiz: ",H105)),IF(I105="","",CONCATENATE(",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5" s="102"/>
      <c r="AE105" s="102" t="str">
        <f>CONCATENATE("&lt;p&gt;¿Cómo lavar un mueble con tapiz: ",X105,"?","&lt;p&gt;",CHAR(10),IFERROR(VLOOKUP(G105,'Base de datos'!A:B,2,0),"Humedecer un paño de tela y frotar la estructura del producto&lt;p&gt;"))</f>
        <v>&lt;p&gt;¿Cómo lavar un mueble con tapiz: ?&lt;p&gt;
Humedecer un paño de tela y frotar la estructura del producto&lt;p&gt;</v>
      </c>
      <c r="AF105" s="102"/>
      <c r="AG105" s="79"/>
      <c r="AH105" s="102"/>
    </row>
    <row r="106" spans="1:34" ht="20.25" customHeight="1" x14ac:dyDescent="0.2">
      <c r="A106" s="88"/>
      <c r="B106" s="88"/>
      <c r="C106" s="16"/>
      <c r="D106" s="116"/>
      <c r="E106" s="88"/>
      <c r="F106" s="88"/>
      <c r="G106" s="88"/>
      <c r="H106" s="88"/>
      <c r="I106" s="88"/>
      <c r="J106" s="88"/>
      <c r="K106" s="88"/>
      <c r="L106" s="88"/>
      <c r="M106" s="88"/>
      <c r="N106" s="88"/>
      <c r="O106" s="88"/>
      <c r="P106" s="88"/>
      <c r="Q106" s="88"/>
      <c r="R106" s="88"/>
      <c r="S106" s="88"/>
      <c r="T106" s="88"/>
      <c r="U106" s="88"/>
      <c r="V106" s="88"/>
      <c r="W106" s="16"/>
      <c r="X106" s="98"/>
      <c r="Y106" s="168"/>
      <c r="Z106" s="98"/>
      <c r="AA106" s="102"/>
      <c r="AB106" s="102"/>
      <c r="AC106" s="168" t="e">
        <f>CONCATENATE(E106," color: ",IF(VLOOKUP(C106,Colores!H:I,2,0)&gt;1,"Varios colores",Tabla5[[#This Row],[Caract: Color tapiz]]),IF(H106="","",CONCATENATE(", Tapiz: ",H106)),IF(I106="","",CONCATENATE(",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6" s="102"/>
      <c r="AE106" s="102" t="str">
        <f>CONCATENATE("&lt;p&gt;¿Cómo lavar un mueble con tapiz: ",X106,"?","&lt;p&gt;",CHAR(10),IFERROR(VLOOKUP(G106,'Base de datos'!A:B,2,0),"Humedecer un paño de tela y frotar la estructura del producto&lt;p&gt;"))</f>
        <v>&lt;p&gt;¿Cómo lavar un mueble con tapiz: ?&lt;p&gt;
Humedecer un paño de tela y frotar la estructura del producto&lt;p&gt;</v>
      </c>
      <c r="AF106" s="102"/>
      <c r="AG106" s="79"/>
      <c r="AH106" s="102"/>
    </row>
    <row r="107" spans="1:34" ht="20.25" customHeight="1" x14ac:dyDescent="0.2">
      <c r="A107" s="88"/>
      <c r="B107" s="88"/>
      <c r="C107" s="16"/>
      <c r="D107" s="116"/>
      <c r="E107" s="88"/>
      <c r="F107" s="88"/>
      <c r="G107" s="88"/>
      <c r="H107" s="88"/>
      <c r="I107" s="88"/>
      <c r="J107" s="88"/>
      <c r="K107" s="88"/>
      <c r="L107" s="88"/>
      <c r="M107" s="88"/>
      <c r="N107" s="88"/>
      <c r="O107" s="88"/>
      <c r="P107" s="88"/>
      <c r="Q107" s="88"/>
      <c r="R107" s="88"/>
      <c r="S107" s="88"/>
      <c r="T107" s="88"/>
      <c r="U107" s="88"/>
      <c r="V107" s="88"/>
      <c r="W107" s="16"/>
      <c r="X107" s="98"/>
      <c r="Y107" s="168"/>
      <c r="Z107" s="98"/>
      <c r="AA107" s="102"/>
      <c r="AB107" s="102"/>
      <c r="AC107" s="168" t="e">
        <f>CONCATENATE(E107," color: ",IF(VLOOKUP(C107,Colores!H:I,2,0)&gt;1,"Varios colores",Tabla5[[#This Row],[Caract: Color tapiz]]),IF(H107="","",CONCATENATE(", Tapiz: ",H107)),IF(I107="","",CONCATENATE(",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7" s="102"/>
      <c r="AE107" s="102" t="str">
        <f>CONCATENATE("&lt;p&gt;¿Cómo lavar un mueble con tapiz: ",X107,"?","&lt;p&gt;",CHAR(10),IFERROR(VLOOKUP(G107,'Base de datos'!A:B,2,0),"Humedecer un paño de tela y frotar la estructura del producto&lt;p&gt;"))</f>
        <v>&lt;p&gt;¿Cómo lavar un mueble con tapiz: ?&lt;p&gt;
Humedecer un paño de tela y frotar la estructura del producto&lt;p&gt;</v>
      </c>
      <c r="AF107" s="102"/>
      <c r="AG107" s="79"/>
      <c r="AH107" s="102"/>
    </row>
    <row r="108" spans="1:34" ht="20.25" customHeight="1" x14ac:dyDescent="0.2">
      <c r="A108" s="88"/>
      <c r="B108" s="88"/>
      <c r="C108" s="16"/>
      <c r="D108" s="116"/>
      <c r="E108" s="88"/>
      <c r="F108" s="88"/>
      <c r="G108" s="88"/>
      <c r="H108" s="88"/>
      <c r="I108" s="88"/>
      <c r="J108" s="88"/>
      <c r="K108" s="88"/>
      <c r="L108" s="88"/>
      <c r="M108" s="88"/>
      <c r="N108" s="88"/>
      <c r="O108" s="88"/>
      <c r="P108" s="88"/>
      <c r="Q108" s="88"/>
      <c r="R108" s="88"/>
      <c r="S108" s="88"/>
      <c r="T108" s="88"/>
      <c r="U108" s="88"/>
      <c r="V108" s="88"/>
      <c r="W108" s="16"/>
      <c r="X108" s="98"/>
      <c r="Y108" s="168"/>
      <c r="Z108" s="98"/>
      <c r="AA108" s="102"/>
      <c r="AB108" s="102"/>
      <c r="AC108" s="168" t="e">
        <f>CONCATENATE(E108," color: ",IF(VLOOKUP(C108,Colores!H:I,2,0)&gt;1,"Varios colores",Tabla5[[#This Row],[Caract: Color tapiz]]),IF(H108="","",CONCATENATE(", Tapiz: ",H108)),IF(I108="","",CONCATENATE(",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8" s="102"/>
      <c r="AE108" s="102" t="str">
        <f>CONCATENATE("&lt;p&gt;¿Cómo lavar un mueble con tapiz: ",X108,"?","&lt;p&gt;",CHAR(10),IFERROR(VLOOKUP(G108,'Base de datos'!A:B,2,0),"Humedecer un paño de tela y frotar la estructura del producto&lt;p&gt;"))</f>
        <v>&lt;p&gt;¿Cómo lavar un mueble con tapiz: ?&lt;p&gt;
Humedecer un paño de tela y frotar la estructura del producto&lt;p&gt;</v>
      </c>
      <c r="AF108" s="102"/>
      <c r="AG108" s="79"/>
      <c r="AH108" s="102"/>
    </row>
    <row r="109" spans="1:34" ht="20.25" customHeight="1" x14ac:dyDescent="0.2">
      <c r="A109" s="88"/>
      <c r="B109" s="88"/>
      <c r="C109" s="16"/>
      <c r="D109" s="116"/>
      <c r="E109" s="88"/>
      <c r="F109" s="88"/>
      <c r="G109" s="88"/>
      <c r="H109" s="88"/>
      <c r="I109" s="88"/>
      <c r="J109" s="88"/>
      <c r="K109" s="88"/>
      <c r="L109" s="88"/>
      <c r="M109" s="88"/>
      <c r="N109" s="88"/>
      <c r="O109" s="88"/>
      <c r="P109" s="88"/>
      <c r="Q109" s="88"/>
      <c r="R109" s="88"/>
      <c r="S109" s="88"/>
      <c r="T109" s="88"/>
      <c r="U109" s="88"/>
      <c r="V109" s="88"/>
      <c r="W109" s="16"/>
      <c r="X109" s="98"/>
      <c r="Y109" s="168"/>
      <c r="Z109" s="98"/>
      <c r="AA109" s="102"/>
      <c r="AB109" s="102"/>
      <c r="AC109" s="168" t="e">
        <f>CONCATENATE(E109," color: ",IF(VLOOKUP(C109,Colores!H:I,2,0)&gt;1,"Varios colores",Tabla5[[#This Row],[Caract: Color tapiz]]),IF(H109="","",CONCATENATE(", Tapiz: ",H109)),IF(I109="","",CONCATENATE(",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9" s="102"/>
      <c r="AE109" s="102" t="str">
        <f>CONCATENATE("&lt;p&gt;¿Cómo lavar un mueble con tapiz: ",X109,"?","&lt;p&gt;",CHAR(10),IFERROR(VLOOKUP(G109,'Base de datos'!A:B,2,0),"Humedecer un paño de tela y frotar la estructura del producto&lt;p&gt;"))</f>
        <v>&lt;p&gt;¿Cómo lavar un mueble con tapiz: ?&lt;p&gt;
Humedecer un paño de tela y frotar la estructura del producto&lt;p&gt;</v>
      </c>
      <c r="AF109" s="102"/>
      <c r="AG109" s="79"/>
      <c r="AH109" s="102"/>
    </row>
    <row r="110" spans="1:34" ht="20.25" customHeight="1" x14ac:dyDescent="0.2">
      <c r="A110" s="88"/>
      <c r="B110" s="88"/>
      <c r="C110" s="16"/>
      <c r="D110" s="116"/>
      <c r="E110" s="88"/>
      <c r="F110" s="88"/>
      <c r="G110" s="88"/>
      <c r="H110" s="88"/>
      <c r="I110" s="88"/>
      <c r="J110" s="88"/>
      <c r="K110" s="88"/>
      <c r="L110" s="88"/>
      <c r="M110" s="88"/>
      <c r="N110" s="88"/>
      <c r="O110" s="88"/>
      <c r="P110" s="88"/>
      <c r="Q110" s="88"/>
      <c r="R110" s="88"/>
      <c r="S110" s="88"/>
      <c r="T110" s="88"/>
      <c r="U110" s="88"/>
      <c r="V110" s="88"/>
      <c r="W110" s="16"/>
      <c r="X110" s="98"/>
      <c r="Y110" s="168"/>
      <c r="Z110" s="98"/>
      <c r="AA110" s="102"/>
      <c r="AB110" s="102"/>
      <c r="AC110" s="168" t="e">
        <f>CONCATENATE(E110," color: ",IF(VLOOKUP(C110,Colores!H:I,2,0)&gt;1,"Varios colores",Tabla5[[#This Row],[Caract: Color tapiz]]),IF(H110="","",CONCATENATE(", Tapiz: ",H110)),IF(I110="","",CONCATENATE(",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0" s="102"/>
      <c r="AE110" s="102" t="str">
        <f>CONCATENATE("&lt;p&gt;¿Cómo lavar un mueble con tapiz: ",X110,"?","&lt;p&gt;",CHAR(10),IFERROR(VLOOKUP(G110,'Base de datos'!A:B,2,0),"Humedecer un paño de tela y frotar la estructura del producto&lt;p&gt;"))</f>
        <v>&lt;p&gt;¿Cómo lavar un mueble con tapiz: ?&lt;p&gt;
Humedecer un paño de tela y frotar la estructura del producto&lt;p&gt;</v>
      </c>
      <c r="AF110" s="102"/>
      <c r="AG110" s="79"/>
      <c r="AH110" s="102"/>
    </row>
    <row r="111" spans="1:34" ht="20.25" customHeight="1" x14ac:dyDescent="0.2">
      <c r="A111" s="88"/>
      <c r="B111" s="88"/>
      <c r="C111" s="16"/>
      <c r="D111" s="116"/>
      <c r="E111" s="88"/>
      <c r="F111" s="88"/>
      <c r="G111" s="88"/>
      <c r="H111" s="88"/>
      <c r="I111" s="88"/>
      <c r="J111" s="88"/>
      <c r="K111" s="88"/>
      <c r="L111" s="88"/>
      <c r="M111" s="88"/>
      <c r="N111" s="88"/>
      <c r="O111" s="88"/>
      <c r="P111" s="88"/>
      <c r="Q111" s="88"/>
      <c r="R111" s="88"/>
      <c r="S111" s="88"/>
      <c r="T111" s="88"/>
      <c r="U111" s="88"/>
      <c r="V111" s="88"/>
      <c r="W111" s="16"/>
      <c r="X111" s="98"/>
      <c r="Y111" s="168"/>
      <c r="Z111" s="98"/>
      <c r="AA111" s="102"/>
      <c r="AB111" s="102"/>
      <c r="AC111" s="168" t="e">
        <f>CONCATENATE(E111," color: ",IF(VLOOKUP(C111,Colores!H:I,2,0)&gt;1,"Varios colores",Tabla5[[#This Row],[Caract: Color tapiz]]),IF(H111="","",CONCATENATE(", Tapiz: ",H111)),IF(I111="","",CONCATENATE(",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1" s="102"/>
      <c r="AE111" s="102" t="str">
        <f>CONCATENATE("&lt;p&gt;¿Cómo lavar un mueble con tapiz: ",X111,"?","&lt;p&gt;",CHAR(10),IFERROR(VLOOKUP(G111,'Base de datos'!A:B,2,0),"Humedecer un paño de tela y frotar la estructura del producto&lt;p&gt;"))</f>
        <v>&lt;p&gt;¿Cómo lavar un mueble con tapiz: ?&lt;p&gt;
Humedecer un paño de tela y frotar la estructura del producto&lt;p&gt;</v>
      </c>
      <c r="AF111" s="102"/>
      <c r="AG111" s="79"/>
      <c r="AH111" s="102"/>
    </row>
    <row r="112" spans="1:34" ht="20.25" customHeight="1" x14ac:dyDescent="0.2">
      <c r="A112" s="88"/>
      <c r="B112" s="88"/>
      <c r="C112" s="16"/>
      <c r="D112" s="116"/>
      <c r="E112" s="88"/>
      <c r="F112" s="88"/>
      <c r="G112" s="88"/>
      <c r="H112" s="88"/>
      <c r="I112" s="88"/>
      <c r="J112" s="88"/>
      <c r="K112" s="88"/>
      <c r="L112" s="88"/>
      <c r="M112" s="88"/>
      <c r="N112" s="88"/>
      <c r="O112" s="88"/>
      <c r="P112" s="88"/>
      <c r="Q112" s="88"/>
      <c r="R112" s="88"/>
      <c r="S112" s="88"/>
      <c r="T112" s="88"/>
      <c r="U112" s="88"/>
      <c r="V112" s="88"/>
      <c r="W112" s="16"/>
      <c r="X112" s="98"/>
      <c r="Y112" s="168"/>
      <c r="Z112" s="98"/>
      <c r="AA112" s="102"/>
      <c r="AB112" s="102"/>
      <c r="AC112" s="168" t="e">
        <f>CONCATENATE(E112," color: ",IF(VLOOKUP(C112,Colores!H:I,2,0)&gt;1,"Varios colores",Tabla5[[#This Row],[Caract: Color tapiz]]),IF(H112="","",CONCATENATE(", Tapiz: ",H112)),IF(I112="","",CONCATENATE(",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2" s="102"/>
      <c r="AE112" s="102" t="str">
        <f>CONCATENATE("&lt;p&gt;¿Cómo lavar un mueble con tapiz: ",X112,"?","&lt;p&gt;",CHAR(10),IFERROR(VLOOKUP(G112,'Base de datos'!A:B,2,0),"Humedecer un paño de tela y frotar la estructura del producto&lt;p&gt;"))</f>
        <v>&lt;p&gt;¿Cómo lavar un mueble con tapiz: ?&lt;p&gt;
Humedecer un paño de tela y frotar la estructura del producto&lt;p&gt;</v>
      </c>
      <c r="AF112" s="102"/>
      <c r="AG112" s="79"/>
      <c r="AH112" s="102"/>
    </row>
    <row r="113" spans="1:34" ht="20.25" customHeight="1" x14ac:dyDescent="0.2">
      <c r="A113" s="88"/>
      <c r="B113" s="88"/>
      <c r="C113" s="16"/>
      <c r="D113" s="116"/>
      <c r="E113" s="88"/>
      <c r="F113" s="88"/>
      <c r="G113" s="88"/>
      <c r="H113" s="88"/>
      <c r="I113" s="88"/>
      <c r="J113" s="88"/>
      <c r="K113" s="88"/>
      <c r="L113" s="88"/>
      <c r="M113" s="88"/>
      <c r="N113" s="88"/>
      <c r="O113" s="88"/>
      <c r="P113" s="88"/>
      <c r="Q113" s="88"/>
      <c r="R113" s="88"/>
      <c r="S113" s="88"/>
      <c r="T113" s="88"/>
      <c r="U113" s="88"/>
      <c r="V113" s="88"/>
      <c r="W113" s="16"/>
      <c r="X113" s="98"/>
      <c r="Y113" s="168"/>
      <c r="Z113" s="98"/>
      <c r="AA113" s="102"/>
      <c r="AB113" s="102"/>
      <c r="AC113" s="168" t="e">
        <f>CONCATENATE(E113," color: ",IF(VLOOKUP(C113,Colores!H:I,2,0)&gt;1,"Varios colores",Tabla5[[#This Row],[Caract: Color tapiz]]),IF(H113="","",CONCATENATE(", Tapiz: ",H113)),IF(I113="","",CONCATENATE(",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3" s="102"/>
      <c r="AE113" s="102" t="str">
        <f>CONCATENATE("&lt;p&gt;¿Cómo lavar un mueble con tapiz: ",X113,"?","&lt;p&gt;",CHAR(10),IFERROR(VLOOKUP(G113,'Base de datos'!A:B,2,0),"Humedecer un paño de tela y frotar la estructura del producto&lt;p&gt;"))</f>
        <v>&lt;p&gt;¿Cómo lavar un mueble con tapiz: ?&lt;p&gt;
Humedecer un paño de tela y frotar la estructura del producto&lt;p&gt;</v>
      </c>
      <c r="AF113" s="102"/>
      <c r="AG113" s="79"/>
      <c r="AH113" s="102"/>
    </row>
    <row r="114" spans="1:34" ht="20.25" customHeight="1" x14ac:dyDescent="0.2">
      <c r="A114" s="88"/>
      <c r="B114" s="88"/>
      <c r="C114" s="16"/>
      <c r="D114" s="116"/>
      <c r="E114" s="88"/>
      <c r="F114" s="88"/>
      <c r="G114" s="88"/>
      <c r="H114" s="88"/>
      <c r="I114" s="88"/>
      <c r="J114" s="88"/>
      <c r="K114" s="88"/>
      <c r="L114" s="88"/>
      <c r="M114" s="88"/>
      <c r="N114" s="88"/>
      <c r="O114" s="88"/>
      <c r="P114" s="88"/>
      <c r="Q114" s="88"/>
      <c r="R114" s="88"/>
      <c r="S114" s="88"/>
      <c r="T114" s="88"/>
      <c r="U114" s="88"/>
      <c r="V114" s="88"/>
      <c r="W114" s="16"/>
      <c r="X114" s="98"/>
      <c r="Y114" s="168"/>
      <c r="Z114" s="98"/>
      <c r="AA114" s="102"/>
      <c r="AB114" s="102"/>
      <c r="AC114" s="168" t="e">
        <f>CONCATENATE(E114," color: ",IF(VLOOKUP(C114,Colores!H:I,2,0)&gt;1,"Varios colores",Tabla5[[#This Row],[Caract: Color tapiz]]),IF(H114="","",CONCATENATE(", Tapiz: ",H114)),IF(I114="","",CONCATENATE(",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4" s="102"/>
      <c r="AE114" s="102" t="str">
        <f>CONCATENATE("&lt;p&gt;¿Cómo lavar un mueble con tapiz: ",X114,"?","&lt;p&gt;",CHAR(10),IFERROR(VLOOKUP(G114,'Base de datos'!A:B,2,0),"Humedecer un paño de tela y frotar la estructura del producto&lt;p&gt;"))</f>
        <v>&lt;p&gt;¿Cómo lavar un mueble con tapiz: ?&lt;p&gt;
Humedecer un paño de tela y frotar la estructura del producto&lt;p&gt;</v>
      </c>
      <c r="AF114" s="102"/>
      <c r="AG114" s="79"/>
      <c r="AH114" s="102"/>
    </row>
    <row r="115" spans="1:34" ht="20.25" customHeight="1" x14ac:dyDescent="0.2">
      <c r="A115" s="88"/>
      <c r="B115" s="88"/>
      <c r="C115" s="16"/>
      <c r="D115" s="116"/>
      <c r="E115" s="88"/>
      <c r="F115" s="88"/>
      <c r="G115" s="88"/>
      <c r="H115" s="88"/>
      <c r="I115" s="88"/>
      <c r="J115" s="88"/>
      <c r="K115" s="88"/>
      <c r="L115" s="88"/>
      <c r="M115" s="88"/>
      <c r="N115" s="88"/>
      <c r="O115" s="88"/>
      <c r="P115" s="88"/>
      <c r="Q115" s="88"/>
      <c r="R115" s="88"/>
      <c r="S115" s="88"/>
      <c r="T115" s="88"/>
      <c r="U115" s="88"/>
      <c r="V115" s="88"/>
      <c r="W115" s="16"/>
      <c r="X115" s="98"/>
      <c r="Y115" s="168"/>
      <c r="Z115" s="98"/>
      <c r="AA115" s="102"/>
      <c r="AB115" s="102"/>
      <c r="AC115" s="168" t="e">
        <f>CONCATENATE(E115," color: ",IF(VLOOKUP(C115,Colores!H:I,2,0)&gt;1,"Varios colores",Tabla5[[#This Row],[Caract: Color tapiz]]),IF(H115="","",CONCATENATE(", Tapiz: ",H115)),IF(I115="","",CONCATENATE(",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5" s="102"/>
      <c r="AE115" s="102" t="str">
        <f>CONCATENATE("&lt;p&gt;¿Cómo lavar un mueble con tapiz: ",X115,"?","&lt;p&gt;",CHAR(10),IFERROR(VLOOKUP(G115,'Base de datos'!A:B,2,0),"Humedecer un paño de tela y frotar la estructura del producto&lt;p&gt;"))</f>
        <v>&lt;p&gt;¿Cómo lavar un mueble con tapiz: ?&lt;p&gt;
Humedecer un paño de tela y frotar la estructura del producto&lt;p&gt;</v>
      </c>
      <c r="AF115" s="102"/>
      <c r="AG115" s="79"/>
      <c r="AH115" s="102"/>
    </row>
    <row r="116" spans="1:34" ht="20.25" customHeight="1" x14ac:dyDescent="0.2">
      <c r="A116" s="88"/>
      <c r="B116" s="88"/>
      <c r="C116" s="16"/>
      <c r="D116" s="116"/>
      <c r="E116" s="88"/>
      <c r="F116" s="88"/>
      <c r="G116" s="88"/>
      <c r="H116" s="88"/>
      <c r="I116" s="88"/>
      <c r="J116" s="88"/>
      <c r="K116" s="88"/>
      <c r="L116" s="88"/>
      <c r="M116" s="88"/>
      <c r="N116" s="88"/>
      <c r="O116" s="88"/>
      <c r="P116" s="88"/>
      <c r="Q116" s="88"/>
      <c r="R116" s="88"/>
      <c r="S116" s="88"/>
      <c r="T116" s="88"/>
      <c r="U116" s="88"/>
      <c r="V116" s="88"/>
      <c r="W116" s="16"/>
      <c r="X116" s="98"/>
      <c r="Y116" s="168"/>
      <c r="Z116" s="98"/>
      <c r="AA116" s="102"/>
      <c r="AB116" s="102"/>
      <c r="AC116" s="168" t="e">
        <f>CONCATENATE(E116," color: ",IF(VLOOKUP(C116,Colores!H:I,2,0)&gt;1,"Varios colores",Tabla5[[#This Row],[Caract: Color tapiz]]),IF(H116="","",CONCATENATE(", Tapiz: ",H116)),IF(I116="","",CONCATENATE(",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6" s="102"/>
      <c r="AE116" s="102" t="str">
        <f>CONCATENATE("&lt;p&gt;¿Cómo lavar un mueble con tapiz: ",X116,"?","&lt;p&gt;",CHAR(10),IFERROR(VLOOKUP(G116,'Base de datos'!A:B,2,0),"Humedecer un paño de tela y frotar la estructura del producto&lt;p&gt;"))</f>
        <v>&lt;p&gt;¿Cómo lavar un mueble con tapiz: ?&lt;p&gt;
Humedecer un paño de tela y frotar la estructura del producto&lt;p&gt;</v>
      </c>
      <c r="AF116" s="102"/>
      <c r="AG116" s="79"/>
      <c r="AH116" s="102"/>
    </row>
    <row r="117" spans="1:34" ht="20.25" customHeight="1" x14ac:dyDescent="0.2">
      <c r="A117" s="88"/>
      <c r="B117" s="88"/>
      <c r="C117" s="16"/>
      <c r="D117" s="116"/>
      <c r="E117" s="88"/>
      <c r="F117" s="88"/>
      <c r="G117" s="88"/>
      <c r="H117" s="88"/>
      <c r="I117" s="88"/>
      <c r="J117" s="88"/>
      <c r="K117" s="88"/>
      <c r="L117" s="88"/>
      <c r="M117" s="88"/>
      <c r="N117" s="88"/>
      <c r="O117" s="88"/>
      <c r="P117" s="88"/>
      <c r="Q117" s="88"/>
      <c r="R117" s="88"/>
      <c r="S117" s="88"/>
      <c r="T117" s="88"/>
      <c r="U117" s="88"/>
      <c r="V117" s="88"/>
      <c r="W117" s="16"/>
      <c r="X117" s="98"/>
      <c r="Y117" s="168"/>
      <c r="Z117" s="98"/>
      <c r="AA117" s="102"/>
      <c r="AB117" s="102"/>
      <c r="AC117" s="168" t="e">
        <f>CONCATENATE(E117," color: ",IF(VLOOKUP(C117,Colores!H:I,2,0)&gt;1,"Varios colores",Tabla5[[#This Row],[Caract: Color tapiz]]),IF(H117="","",CONCATENATE(", Tapiz: ",H117)),IF(I117="","",CONCATENATE(",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7" s="102"/>
      <c r="AE117" s="102" t="str">
        <f>CONCATENATE("&lt;p&gt;¿Cómo lavar un mueble con tapiz: ",X117,"?","&lt;p&gt;",CHAR(10),IFERROR(VLOOKUP(G117,'Base de datos'!A:B,2,0),"Humedecer un paño de tela y frotar la estructura del producto&lt;p&gt;"))</f>
        <v>&lt;p&gt;¿Cómo lavar un mueble con tapiz: ?&lt;p&gt;
Humedecer un paño de tela y frotar la estructura del producto&lt;p&gt;</v>
      </c>
      <c r="AF117" s="102"/>
      <c r="AG117" s="79"/>
      <c r="AH117" s="102"/>
    </row>
    <row r="118" spans="1:34" ht="20.25" customHeight="1" x14ac:dyDescent="0.2">
      <c r="A118" s="88"/>
      <c r="B118" s="88"/>
      <c r="C118" s="16"/>
      <c r="D118" s="116"/>
      <c r="E118" s="88"/>
      <c r="F118" s="88"/>
      <c r="G118" s="88"/>
      <c r="H118" s="88"/>
      <c r="I118" s="88"/>
      <c r="J118" s="88"/>
      <c r="K118" s="88"/>
      <c r="L118" s="88"/>
      <c r="M118" s="88"/>
      <c r="N118" s="88"/>
      <c r="O118" s="88"/>
      <c r="P118" s="88"/>
      <c r="Q118" s="88"/>
      <c r="R118" s="88"/>
      <c r="S118" s="88"/>
      <c r="T118" s="88"/>
      <c r="U118" s="88"/>
      <c r="V118" s="88"/>
      <c r="W118" s="16"/>
      <c r="X118" s="98"/>
      <c r="Y118" s="168"/>
      <c r="Z118" s="98"/>
      <c r="AA118" s="102"/>
      <c r="AB118" s="102"/>
      <c r="AC118" s="168" t="e">
        <f>CONCATENATE(E118," color: ",IF(VLOOKUP(C118,Colores!H:I,2,0)&gt;1,"Varios colores",Tabla5[[#This Row],[Caract: Color tapiz]]),IF(H118="","",CONCATENATE(", Tapiz: ",H118)),IF(I118="","",CONCATENATE(",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8" s="102"/>
      <c r="AE118" s="102" t="str">
        <f>CONCATENATE("&lt;p&gt;¿Cómo lavar un mueble con tapiz: ",X118,"?","&lt;p&gt;",CHAR(10),IFERROR(VLOOKUP(G118,'Base de datos'!A:B,2,0),"Humedecer un paño de tela y frotar la estructura del producto&lt;p&gt;"))</f>
        <v>&lt;p&gt;¿Cómo lavar un mueble con tapiz: ?&lt;p&gt;
Humedecer un paño de tela y frotar la estructura del producto&lt;p&gt;</v>
      </c>
      <c r="AF118" s="102"/>
      <c r="AG118" s="79"/>
      <c r="AH118" s="102"/>
    </row>
    <row r="119" spans="1:34" ht="20.25" customHeight="1" x14ac:dyDescent="0.2">
      <c r="A119" s="88"/>
      <c r="B119" s="88"/>
      <c r="C119" s="16"/>
      <c r="D119" s="116"/>
      <c r="E119" s="88"/>
      <c r="F119" s="88"/>
      <c r="G119" s="88"/>
      <c r="H119" s="88"/>
      <c r="I119" s="88"/>
      <c r="J119" s="88"/>
      <c r="K119" s="88"/>
      <c r="L119" s="88"/>
      <c r="M119" s="88"/>
      <c r="N119" s="88"/>
      <c r="O119" s="88"/>
      <c r="P119" s="88"/>
      <c r="Q119" s="88"/>
      <c r="R119" s="88"/>
      <c r="S119" s="88"/>
      <c r="T119" s="88"/>
      <c r="U119" s="88"/>
      <c r="V119" s="88"/>
      <c r="W119" s="16"/>
      <c r="X119" s="98"/>
      <c r="Y119" s="168"/>
      <c r="Z119" s="98"/>
      <c r="AA119" s="102"/>
      <c r="AB119" s="102"/>
      <c r="AC119" s="168" t="e">
        <f>CONCATENATE(E119," color: ",IF(VLOOKUP(C119,Colores!H:I,2,0)&gt;1,"Varios colores",Tabla5[[#This Row],[Caract: Color tapiz]]),IF(H119="","",CONCATENATE(", Tapiz: ",H119)),IF(I119="","",CONCATENATE(",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9" s="102"/>
      <c r="AE119" s="102" t="str">
        <f>CONCATENATE("&lt;p&gt;¿Cómo lavar un mueble con tapiz: ",X119,"?","&lt;p&gt;",CHAR(10),IFERROR(VLOOKUP(G119,'Base de datos'!A:B,2,0),"Humedecer un paño de tela y frotar la estructura del producto&lt;p&gt;"))</f>
        <v>&lt;p&gt;¿Cómo lavar un mueble con tapiz: ?&lt;p&gt;
Humedecer un paño de tela y frotar la estructura del producto&lt;p&gt;</v>
      </c>
      <c r="AF119" s="102"/>
      <c r="AG119" s="79"/>
      <c r="AH119" s="102"/>
    </row>
    <row r="120" spans="1:34" ht="20.25" customHeight="1" x14ac:dyDescent="0.2">
      <c r="A120" s="88"/>
      <c r="B120" s="88"/>
      <c r="C120" s="16"/>
      <c r="D120" s="116"/>
      <c r="E120" s="88"/>
      <c r="F120" s="88"/>
      <c r="G120" s="88"/>
      <c r="H120" s="88"/>
      <c r="I120" s="88"/>
      <c r="J120" s="88"/>
      <c r="K120" s="88"/>
      <c r="L120" s="88"/>
      <c r="M120" s="88"/>
      <c r="N120" s="88"/>
      <c r="O120" s="88"/>
      <c r="P120" s="88"/>
      <c r="Q120" s="88"/>
      <c r="R120" s="88"/>
      <c r="S120" s="88"/>
      <c r="T120" s="88"/>
      <c r="U120" s="88"/>
      <c r="V120" s="88"/>
      <c r="W120" s="16"/>
      <c r="X120" s="98"/>
      <c r="Y120" s="168"/>
      <c r="Z120" s="98"/>
      <c r="AA120" s="102"/>
      <c r="AB120" s="102"/>
      <c r="AC120" s="168" t="e">
        <f>CONCATENATE(E120," color: ",IF(VLOOKUP(C120,Colores!H:I,2,0)&gt;1,"Varios colores",Tabla5[[#This Row],[Caract: Color tapiz]]),IF(H120="","",CONCATENATE(", Tapiz: ",H120)),IF(I120="","",CONCATENATE(",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20" s="102"/>
      <c r="AE120" s="102" t="str">
        <f>CONCATENATE("&lt;p&gt;¿Cómo lavar un mueble con tapiz: ",X120,"?","&lt;p&gt;",CHAR(10),IFERROR(VLOOKUP(G120,'Base de datos'!A:B,2,0),"Humedecer un paño de tela y frotar la estructura del producto&lt;p&gt;"))</f>
        <v>&lt;p&gt;¿Cómo lavar un mueble con tapiz: ?&lt;p&gt;
Humedecer un paño de tela y frotar la estructura del producto&lt;p&gt;</v>
      </c>
      <c r="AF120" s="102"/>
      <c r="AG120" s="79"/>
      <c r="AH120" s="102"/>
    </row>
    <row r="121" spans="1:34" ht="20.25" customHeight="1" x14ac:dyDescent="0.2">
      <c r="A121" s="88"/>
      <c r="B121" s="88"/>
      <c r="C121" s="16"/>
      <c r="D121" s="116"/>
      <c r="E121" s="88"/>
      <c r="F121" s="88"/>
      <c r="G121" s="88"/>
      <c r="H121" s="88"/>
      <c r="I121" s="88"/>
      <c r="J121" s="88"/>
      <c r="K121" s="88"/>
      <c r="L121" s="88"/>
      <c r="M121" s="88"/>
      <c r="N121" s="88"/>
      <c r="O121" s="88"/>
      <c r="P121" s="88"/>
      <c r="Q121" s="88"/>
      <c r="R121" s="88"/>
      <c r="S121" s="88"/>
      <c r="T121" s="88"/>
      <c r="U121" s="88"/>
      <c r="V121" s="88"/>
      <c r="W121" s="16"/>
      <c r="X121" s="98"/>
      <c r="Y121" s="168"/>
      <c r="Z121" s="98"/>
      <c r="AA121" s="102"/>
      <c r="AB121" s="102"/>
      <c r="AC121" s="168" t="e">
        <f>CONCATENATE(E121," color: ",IF(VLOOKUP(C121,Colores!H:I,2,0)&gt;1,"Varios colores",Tabla5[[#This Row],[Caract: Color tapiz]]),IF(H121="","",CONCATENATE(", Tapiz: ",H121)),IF(I121="","",CONCATENATE(",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21" s="102"/>
      <c r="AE121" s="102" t="str">
        <f>CONCATENATE("&lt;p&gt;¿Cómo lavar un mueble con tapiz: ",X121,"?","&lt;p&gt;",CHAR(10),IFERROR(VLOOKUP(G121,'Base de datos'!A:B,2,0),"Humedecer un paño de tela y frotar la estructura del producto&lt;p&gt;"))</f>
        <v>&lt;p&gt;¿Cómo lavar un mueble con tapiz: ?&lt;p&gt;
Humedecer un paño de tela y frotar la estructura del producto&lt;p&gt;</v>
      </c>
      <c r="AF121" s="102"/>
      <c r="AG121" s="79"/>
      <c r="AH121" s="102"/>
    </row>
    <row r="122" spans="1:34" ht="20.25" customHeight="1" x14ac:dyDescent="0.2">
      <c r="A122" s="88"/>
      <c r="B122" s="88"/>
      <c r="C122" s="16"/>
      <c r="D122" s="116"/>
      <c r="E122" s="88"/>
      <c r="F122" s="88"/>
      <c r="G122" s="88"/>
      <c r="H122" s="88"/>
      <c r="I122" s="88"/>
      <c r="J122" s="88"/>
      <c r="K122" s="88"/>
      <c r="L122" s="88"/>
      <c r="M122" s="88"/>
      <c r="N122" s="88"/>
      <c r="O122" s="88"/>
      <c r="P122" s="88"/>
      <c r="Q122" s="88"/>
      <c r="R122" s="88"/>
      <c r="S122" s="88"/>
      <c r="T122" s="88"/>
      <c r="U122" s="88"/>
      <c r="V122" s="88"/>
      <c r="W122" s="16"/>
      <c r="X122" s="98"/>
      <c r="Y122" s="168"/>
      <c r="Z122" s="98"/>
      <c r="AA122" s="102"/>
      <c r="AB122" s="102"/>
      <c r="AC122" s="168" t="e">
        <f>CONCATENATE(E122," color: ",IF(VLOOKUP(C122,Colores!H:I,2,0)&gt;1,"Varios colores",Tabla5[[#This Row],[Caract: Color tapiz]]),IF(H122="","",CONCATENATE(", Tapiz: ",H122)),IF(I122="","",CONCATENATE(",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22" s="102"/>
      <c r="AE122" s="102" t="str">
        <f>CONCATENATE("&lt;p&gt;¿Cómo lavar un mueble con tapiz: ",X122,"?","&lt;p&gt;",CHAR(10),IFERROR(VLOOKUP(G122,'Base de datos'!A:B,2,0),"Humedecer un paño de tela y frotar la estructura del producto&lt;p&gt;"))</f>
        <v>&lt;p&gt;¿Cómo lavar un mueble con tapiz: ?&lt;p&gt;
Humedecer un paño de tela y frotar la estructura del producto&lt;p&gt;</v>
      </c>
      <c r="AF122" s="102"/>
      <c r="AG122" s="79"/>
      <c r="AH122" s="102"/>
    </row>
    <row r="123" spans="1:34" ht="20.25" customHeight="1" x14ac:dyDescent="0.2">
      <c r="A123" s="88"/>
      <c r="B123" s="88"/>
      <c r="C123" s="16"/>
      <c r="D123" s="116"/>
      <c r="E123" s="88"/>
      <c r="F123" s="88"/>
      <c r="G123" s="88"/>
      <c r="H123" s="88"/>
      <c r="I123" s="88"/>
      <c r="J123" s="88"/>
      <c r="K123" s="88"/>
      <c r="L123" s="88"/>
      <c r="M123" s="88"/>
      <c r="N123" s="88"/>
      <c r="O123" s="88"/>
      <c r="P123" s="88"/>
      <c r="Q123" s="88"/>
      <c r="R123" s="88"/>
      <c r="S123" s="88"/>
      <c r="T123" s="88"/>
      <c r="U123" s="88"/>
      <c r="V123" s="88"/>
      <c r="W123" s="16"/>
      <c r="X123" s="98"/>
      <c r="Y123" s="168"/>
      <c r="Z123" s="98"/>
      <c r="AA123" s="102"/>
      <c r="AB123" s="102"/>
      <c r="AC123" s="168" t="e">
        <f>CONCATENATE(E123," color: ",IF(VLOOKUP(C123,Colores!H:I,2,0)&gt;1,"Varios colores",Tabla5[[#This Row],[Caract: Color tapiz]]),IF(H123="","",CONCATENATE(", Tapiz: ",H123)),IF(I123="","",CONCATENATE(",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23" s="102"/>
      <c r="AE123" s="102" t="str">
        <f>CONCATENATE("&lt;p&gt;¿Cómo lavar un mueble con tapiz: ",X123,"?","&lt;p&gt;",CHAR(10),IFERROR(VLOOKUP(G123,'Base de datos'!A:B,2,0),"Humedecer un paño de tela y frotar la estructura del producto&lt;p&gt;"))</f>
        <v>&lt;p&gt;¿Cómo lavar un mueble con tapiz: ?&lt;p&gt;
Humedecer un paño de tela y frotar la estructura del producto&lt;p&gt;</v>
      </c>
      <c r="AF123" s="102"/>
      <c r="AG123" s="79"/>
      <c r="AH123" s="102"/>
    </row>
    <row r="124" spans="1:34" ht="20.25" customHeight="1" x14ac:dyDescent="0.2">
      <c r="A124" s="88"/>
      <c r="B124" s="88"/>
      <c r="C124" s="16"/>
      <c r="D124" s="116"/>
      <c r="E124" s="88"/>
      <c r="F124" s="88"/>
      <c r="G124" s="88"/>
      <c r="H124" s="88"/>
      <c r="I124" s="88"/>
      <c r="J124" s="88"/>
      <c r="K124" s="88"/>
      <c r="L124" s="88"/>
      <c r="M124" s="88"/>
      <c r="N124" s="88"/>
      <c r="O124" s="88"/>
      <c r="P124" s="88"/>
      <c r="Q124" s="88"/>
      <c r="R124" s="88"/>
      <c r="S124" s="88"/>
      <c r="T124" s="88"/>
      <c r="U124" s="88"/>
      <c r="V124" s="88"/>
      <c r="W124" s="16"/>
      <c r="X124" s="98"/>
      <c r="Y124" s="168"/>
      <c r="Z124" s="98"/>
      <c r="AA124" s="102"/>
      <c r="AB124" s="102"/>
      <c r="AC124" s="168" t="e">
        <f>CONCATENATE(E124," color: ",IF(VLOOKUP(C124,Colores!H:I,2,0)&gt;1,"Varios colores",Tabla5[[#This Row],[Caract: Color tapiz]]),IF(H124="","",CONCATENATE(", Tapiz: ",H124)),IF(I124="","",CONCATENATE(",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24" s="102"/>
      <c r="AE124" s="102" t="str">
        <f>CONCATENATE("&lt;p&gt;¿Cómo lavar un mueble con tapiz: ",X124,"?","&lt;p&gt;",CHAR(10),IFERROR(VLOOKUP(G124,'Base de datos'!A:B,2,0),"Humedecer un paño de tela y frotar la estructura del producto&lt;p&gt;"))</f>
        <v>&lt;p&gt;¿Cómo lavar un mueble con tapiz: ?&lt;p&gt;
Humedecer un paño de tela y frotar la estructura del producto&lt;p&gt;</v>
      </c>
      <c r="AF124" s="102"/>
      <c r="AG124" s="79"/>
      <c r="AH124" s="102"/>
    </row>
    <row r="125" spans="1:34" ht="20.25" customHeight="1" x14ac:dyDescent="0.2">
      <c r="A125" s="88"/>
      <c r="B125" s="88"/>
      <c r="C125" s="16"/>
      <c r="D125" s="116"/>
      <c r="E125" s="88"/>
      <c r="F125" s="88"/>
      <c r="G125" s="88"/>
      <c r="H125" s="88"/>
      <c r="I125" s="88"/>
      <c r="J125" s="88"/>
      <c r="K125" s="88"/>
      <c r="L125" s="88"/>
      <c r="M125" s="88"/>
      <c r="N125" s="88"/>
      <c r="O125" s="88"/>
      <c r="P125" s="88"/>
      <c r="Q125" s="88"/>
      <c r="R125" s="88"/>
      <c r="S125" s="88"/>
      <c r="T125" s="88"/>
      <c r="U125" s="88"/>
      <c r="V125" s="88"/>
      <c r="W125" s="16"/>
      <c r="X125" s="98"/>
      <c r="Y125" s="168"/>
      <c r="Z125" s="98"/>
      <c r="AA125" s="102"/>
      <c r="AB125" s="102"/>
      <c r="AC125" s="168" t="e">
        <f>CONCATENATE(E125," color: ",IF(VLOOKUP(C125,Colores!H:I,2,0)&gt;1,"Varios colores",Tabla5[[#This Row],[Caract: Color tapiz]]),IF(H125="","",CONCATENATE(", Tapiz: ",H125)),IF(I125="","",CONCATENATE(",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25" s="102"/>
      <c r="AE125" s="102" t="str">
        <f>CONCATENATE("&lt;p&gt;¿Cómo lavar un mueble con tapiz: ",X125,"?","&lt;p&gt;",CHAR(10),IFERROR(VLOOKUP(G125,'Base de datos'!A:B,2,0),"Humedecer un paño de tela y frotar la estructura del producto&lt;p&gt;"))</f>
        <v>&lt;p&gt;¿Cómo lavar un mueble con tapiz: ?&lt;p&gt;
Humedecer un paño de tela y frotar la estructura del producto&lt;p&gt;</v>
      </c>
      <c r="AF125" s="102"/>
      <c r="AG125" s="79"/>
      <c r="AH125" s="102"/>
    </row>
    <row r="126" spans="1:34" ht="20.25" customHeight="1" x14ac:dyDescent="0.2">
      <c r="A126" s="88"/>
      <c r="B126" s="88"/>
      <c r="C126" s="16"/>
      <c r="D126" s="116"/>
      <c r="E126" s="88"/>
      <c r="F126" s="88"/>
      <c r="G126" s="88"/>
      <c r="H126" s="88"/>
      <c r="I126" s="88"/>
      <c r="J126" s="88"/>
      <c r="K126" s="88"/>
      <c r="L126" s="88"/>
      <c r="M126" s="88"/>
      <c r="N126" s="88"/>
      <c r="O126" s="88"/>
      <c r="P126" s="88"/>
      <c r="Q126" s="88"/>
      <c r="R126" s="88"/>
      <c r="S126" s="88"/>
      <c r="T126" s="88"/>
      <c r="U126" s="88"/>
      <c r="V126" s="88"/>
      <c r="W126" s="16"/>
      <c r="X126" s="98"/>
      <c r="Y126" s="168"/>
      <c r="Z126" s="98"/>
      <c r="AA126" s="102"/>
      <c r="AB126" s="102"/>
      <c r="AC126" s="168" t="e">
        <f>CONCATENATE(E126," color: ",IF(VLOOKUP(C126,Colores!H:I,2,0)&gt;1,"Varios colores",Tabla5[[#This Row],[Caract: Color tapiz]]),IF(H126="","",CONCATENATE(", Tapiz: ",H126)),IF(I126="","",CONCATENATE(",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26" s="102"/>
      <c r="AE126" s="102" t="str">
        <f>CONCATENATE("&lt;p&gt;¿Cómo lavar un mueble con tapiz: ",X126,"?","&lt;p&gt;",CHAR(10),IFERROR(VLOOKUP(G126,'Base de datos'!A:B,2,0),"Humedecer un paño de tela y frotar la estructura del producto&lt;p&gt;"))</f>
        <v>&lt;p&gt;¿Cómo lavar un mueble con tapiz: ?&lt;p&gt;
Humedecer un paño de tela y frotar la estructura del producto&lt;p&gt;</v>
      </c>
      <c r="AF126" s="102"/>
      <c r="AG126" s="79"/>
      <c r="AH126" s="102"/>
    </row>
    <row r="127" spans="1:34" ht="20.25" customHeight="1" x14ac:dyDescent="0.2">
      <c r="A127" s="88"/>
      <c r="B127" s="88"/>
      <c r="C127" s="16"/>
      <c r="D127" s="116"/>
      <c r="E127" s="88"/>
      <c r="F127" s="88"/>
      <c r="G127" s="88"/>
      <c r="H127" s="88"/>
      <c r="I127" s="88"/>
      <c r="J127" s="88"/>
      <c r="K127" s="88"/>
      <c r="L127" s="88"/>
      <c r="M127" s="88"/>
      <c r="N127" s="88"/>
      <c r="O127" s="88"/>
      <c r="P127" s="88"/>
      <c r="Q127" s="88"/>
      <c r="R127" s="88"/>
      <c r="S127" s="88"/>
      <c r="T127" s="88"/>
      <c r="U127" s="88"/>
      <c r="V127" s="88"/>
      <c r="W127" s="16"/>
      <c r="X127" s="98"/>
      <c r="Y127" s="168"/>
      <c r="Z127" s="98"/>
      <c r="AA127" s="102"/>
      <c r="AB127" s="102"/>
      <c r="AC127" s="168" t="e">
        <f>CONCATENATE(E127," color: ",IF(VLOOKUP(C127,Colores!H:I,2,0)&gt;1,"Varios colores",Tabla5[[#This Row],[Caract: Color tapiz]]),IF(H127="","",CONCATENATE(", Tapiz: ",H127)),IF(I127="","",CONCATENATE(",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27" s="102"/>
      <c r="AE127" s="102" t="str">
        <f>CONCATENATE("&lt;p&gt;¿Cómo lavar un mueble con tapiz: ",X127,"?","&lt;p&gt;",CHAR(10),IFERROR(VLOOKUP(G127,'Base de datos'!A:B,2,0),"Humedecer un paño de tela y frotar la estructura del producto&lt;p&gt;"))</f>
        <v>&lt;p&gt;¿Cómo lavar un mueble con tapiz: ?&lt;p&gt;
Humedecer un paño de tela y frotar la estructura del producto&lt;p&gt;</v>
      </c>
      <c r="AF127" s="102"/>
      <c r="AG127" s="79"/>
      <c r="AH127" s="102"/>
    </row>
    <row r="128" spans="1:34" ht="20.25" customHeight="1" x14ac:dyDescent="0.2">
      <c r="A128" s="88"/>
      <c r="B128" s="88"/>
      <c r="C128" s="16"/>
      <c r="D128" s="116"/>
      <c r="E128" s="88"/>
      <c r="F128" s="88"/>
      <c r="G128" s="88"/>
      <c r="H128" s="88"/>
      <c r="I128" s="88"/>
      <c r="J128" s="88"/>
      <c r="K128" s="88"/>
      <c r="L128" s="88"/>
      <c r="M128" s="88"/>
      <c r="N128" s="88"/>
      <c r="O128" s="88"/>
      <c r="P128" s="88"/>
      <c r="Q128" s="88"/>
      <c r="R128" s="88"/>
      <c r="S128" s="88"/>
      <c r="T128" s="88"/>
      <c r="U128" s="88"/>
      <c r="V128" s="88"/>
      <c r="W128" s="16"/>
      <c r="X128" s="98"/>
      <c r="Y128" s="168"/>
      <c r="Z128" s="98"/>
      <c r="AA128" s="102"/>
      <c r="AB128" s="102"/>
      <c r="AC128" s="168" t="e">
        <f>CONCATENATE(E128," color: ",IF(VLOOKUP(C128,Colores!H:I,2,0)&gt;1,"Varios colores",Tabla5[[#This Row],[Caract: Color tapiz]]),IF(H128="","",CONCATENATE(", Tapiz: ",H128)),IF(I128="","",CONCATENATE(",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28" s="102"/>
      <c r="AE128" s="102" t="str">
        <f>CONCATENATE("&lt;p&gt;¿Cómo lavar un mueble con tapiz: ",X128,"?","&lt;p&gt;",CHAR(10),IFERROR(VLOOKUP(G128,'Base de datos'!A:B,2,0),"Humedecer un paño de tela y frotar la estructura del producto&lt;p&gt;"))</f>
        <v>&lt;p&gt;¿Cómo lavar un mueble con tapiz: ?&lt;p&gt;
Humedecer un paño de tela y frotar la estructura del producto&lt;p&gt;</v>
      </c>
      <c r="AF128" s="102"/>
      <c r="AG128" s="79"/>
      <c r="AH128" s="102"/>
    </row>
    <row r="129" spans="1:34" ht="20.25" customHeight="1" x14ac:dyDescent="0.2">
      <c r="A129" s="88"/>
      <c r="B129" s="88"/>
      <c r="C129" s="16"/>
      <c r="D129" s="116"/>
      <c r="E129" s="88"/>
      <c r="F129" s="88"/>
      <c r="G129" s="88"/>
      <c r="H129" s="88"/>
      <c r="I129" s="88"/>
      <c r="J129" s="88"/>
      <c r="K129" s="88"/>
      <c r="L129" s="88"/>
      <c r="M129" s="88"/>
      <c r="N129" s="88"/>
      <c r="O129" s="88"/>
      <c r="P129" s="88"/>
      <c r="Q129" s="88"/>
      <c r="R129" s="88"/>
      <c r="S129" s="88"/>
      <c r="T129" s="88"/>
      <c r="U129" s="88"/>
      <c r="V129" s="88"/>
      <c r="W129" s="16"/>
      <c r="X129" s="98"/>
      <c r="Y129" s="168"/>
      <c r="Z129" s="98"/>
      <c r="AA129" s="102"/>
      <c r="AB129" s="102"/>
      <c r="AC129" s="168" t="e">
        <f>CONCATENATE(E129," color: ",IF(VLOOKUP(C129,Colores!H:I,2,0)&gt;1,"Varios colores",Tabla5[[#This Row],[Caract: Color tapiz]]),IF(H129="","",CONCATENATE(", Tapiz: ",H129)),IF(I129="","",CONCATENATE(",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29" s="102"/>
      <c r="AE129" s="102" t="str">
        <f>CONCATENATE("&lt;p&gt;¿Cómo lavar un mueble con tapiz: ",X129,"?","&lt;p&gt;",CHAR(10),IFERROR(VLOOKUP(G129,'Base de datos'!A:B,2,0),"Humedecer un paño de tela y frotar la estructura del producto&lt;p&gt;"))</f>
        <v>&lt;p&gt;¿Cómo lavar un mueble con tapiz: ?&lt;p&gt;
Humedecer un paño de tela y frotar la estructura del producto&lt;p&gt;</v>
      </c>
      <c r="AF129" s="102"/>
      <c r="AG129" s="79"/>
      <c r="AH129" s="102"/>
    </row>
    <row r="130" spans="1:34" ht="20.25" customHeight="1" x14ac:dyDescent="0.2">
      <c r="A130" s="88"/>
      <c r="B130" s="88"/>
      <c r="C130" s="16"/>
      <c r="D130" s="116"/>
      <c r="E130" s="88"/>
      <c r="F130" s="88"/>
      <c r="G130" s="88"/>
      <c r="H130" s="88"/>
      <c r="I130" s="88"/>
      <c r="J130" s="88"/>
      <c r="K130" s="88"/>
      <c r="L130" s="88"/>
      <c r="M130" s="88"/>
      <c r="N130" s="88"/>
      <c r="O130" s="88"/>
      <c r="P130" s="88"/>
      <c r="Q130" s="88"/>
      <c r="R130" s="88"/>
      <c r="S130" s="88"/>
      <c r="T130" s="88"/>
      <c r="U130" s="88"/>
      <c r="V130" s="88"/>
      <c r="W130" s="16"/>
      <c r="X130" s="98"/>
      <c r="Y130" s="168"/>
      <c r="Z130" s="98"/>
      <c r="AA130" s="102"/>
      <c r="AB130" s="102"/>
      <c r="AC130" s="168" t="e">
        <f>CONCATENATE(E130," color: ",IF(VLOOKUP(C130,Colores!H:I,2,0)&gt;1,"Varios colores",Tabla5[[#This Row],[Caract: Color tapiz]]),IF(H130="","",CONCATENATE(", Tapiz: ",H130)),IF(I130="","",CONCATENATE(",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30" s="102"/>
      <c r="AE130" s="102" t="str">
        <f>CONCATENATE("&lt;p&gt;¿Cómo lavar un mueble con tapiz: ",X130,"?","&lt;p&gt;",CHAR(10),IFERROR(VLOOKUP(G130,'Base de datos'!A:B,2,0),"Humedecer un paño de tela y frotar la estructura del producto&lt;p&gt;"))</f>
        <v>&lt;p&gt;¿Cómo lavar un mueble con tapiz: ?&lt;p&gt;
Humedecer un paño de tela y frotar la estructura del producto&lt;p&gt;</v>
      </c>
      <c r="AF130" s="102"/>
      <c r="AG130" s="79"/>
      <c r="AH130" s="102"/>
    </row>
    <row r="131" spans="1:34" ht="20.25" customHeight="1" x14ac:dyDescent="0.2">
      <c r="A131" s="88"/>
      <c r="B131" s="88"/>
      <c r="C131" s="16"/>
      <c r="D131" s="116"/>
      <c r="E131" s="88"/>
      <c r="F131" s="88"/>
      <c r="G131" s="88"/>
      <c r="H131" s="88"/>
      <c r="I131" s="88"/>
      <c r="J131" s="88"/>
      <c r="K131" s="88"/>
      <c r="L131" s="88"/>
      <c r="M131" s="88"/>
      <c r="N131" s="88"/>
      <c r="O131" s="88"/>
      <c r="P131" s="88"/>
      <c r="Q131" s="88"/>
      <c r="R131" s="88"/>
      <c r="S131" s="88"/>
      <c r="T131" s="88"/>
      <c r="U131" s="88"/>
      <c r="V131" s="88"/>
      <c r="W131" s="16"/>
      <c r="X131" s="98"/>
      <c r="Y131" s="168"/>
      <c r="Z131" s="98"/>
      <c r="AA131" s="102"/>
      <c r="AB131" s="102"/>
      <c r="AC131" s="168" t="e">
        <f>CONCATENATE(E131," color: ",IF(VLOOKUP(C131,Colores!H:I,2,0)&gt;1,"Varios colores",Tabla5[[#This Row],[Caract: Color tapiz]]),IF(H131="","",CONCATENATE(", Tapiz: ",H131)),IF(I131="","",CONCATENATE(",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31" s="102"/>
      <c r="AE131" s="102" t="str">
        <f>CONCATENATE("&lt;p&gt;¿Cómo lavar un mueble con tapiz: ",X131,"?","&lt;p&gt;",CHAR(10),IFERROR(VLOOKUP(G131,'Base de datos'!A:B,2,0),"Humedecer un paño de tela y frotar la estructura del producto&lt;p&gt;"))</f>
        <v>&lt;p&gt;¿Cómo lavar un mueble con tapiz: ?&lt;p&gt;
Humedecer un paño de tela y frotar la estructura del producto&lt;p&gt;</v>
      </c>
      <c r="AF131" s="102"/>
      <c r="AG131" s="79"/>
      <c r="AH131" s="102"/>
    </row>
    <row r="132" spans="1:34" ht="20.25" customHeight="1" x14ac:dyDescent="0.2">
      <c r="A132" s="88"/>
      <c r="B132" s="88"/>
      <c r="C132" s="16"/>
      <c r="D132" s="116"/>
      <c r="E132" s="88"/>
      <c r="F132" s="88"/>
      <c r="G132" s="88"/>
      <c r="H132" s="88"/>
      <c r="I132" s="88"/>
      <c r="J132" s="88"/>
      <c r="K132" s="88"/>
      <c r="L132" s="88"/>
      <c r="M132" s="88"/>
      <c r="N132" s="88"/>
      <c r="O132" s="88"/>
      <c r="P132" s="88"/>
      <c r="Q132" s="88"/>
      <c r="R132" s="88"/>
      <c r="S132" s="88"/>
      <c r="T132" s="88"/>
      <c r="U132" s="88"/>
      <c r="V132" s="88"/>
      <c r="W132" s="16"/>
      <c r="X132" s="98"/>
      <c r="Y132" s="168"/>
      <c r="Z132" s="98"/>
      <c r="AA132" s="102"/>
      <c r="AB132" s="102"/>
      <c r="AC132" s="168" t="e">
        <f>CONCATENATE(E132," color: ",IF(VLOOKUP(C132,Colores!H:I,2,0)&gt;1,"Varios colores",Tabla5[[#This Row],[Caract: Color tapiz]]),IF(H132="","",CONCATENATE(", Tapiz: ",H132)),IF(I132="","",CONCATENATE(",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32" s="102"/>
      <c r="AE132" s="102" t="str">
        <f>CONCATENATE("&lt;p&gt;¿Cómo lavar un mueble con tapiz: ",X132,"?","&lt;p&gt;",CHAR(10),IFERROR(VLOOKUP(G132,'Base de datos'!A:B,2,0),"Humedecer un paño de tela y frotar la estructura del producto&lt;p&gt;"))</f>
        <v>&lt;p&gt;¿Cómo lavar un mueble con tapiz: ?&lt;p&gt;
Humedecer un paño de tela y frotar la estructura del producto&lt;p&gt;</v>
      </c>
      <c r="AF132" s="102"/>
      <c r="AG132" s="79"/>
      <c r="AH132" s="102"/>
    </row>
    <row r="133" spans="1:34" ht="20.25" customHeight="1" x14ac:dyDescent="0.2">
      <c r="A133" s="88"/>
      <c r="B133" s="88"/>
      <c r="C133" s="16"/>
      <c r="D133" s="116"/>
      <c r="E133" s="88"/>
      <c r="F133" s="88"/>
      <c r="G133" s="88"/>
      <c r="H133" s="88"/>
      <c r="I133" s="88"/>
      <c r="J133" s="88"/>
      <c r="K133" s="88"/>
      <c r="L133" s="88"/>
      <c r="M133" s="88"/>
      <c r="N133" s="88"/>
      <c r="O133" s="88"/>
      <c r="P133" s="88"/>
      <c r="Q133" s="88"/>
      <c r="R133" s="88"/>
      <c r="S133" s="88"/>
      <c r="T133" s="88"/>
      <c r="U133" s="88"/>
      <c r="V133" s="88"/>
      <c r="W133" s="16"/>
      <c r="X133" s="98"/>
      <c r="Y133" s="168"/>
      <c r="Z133" s="98"/>
      <c r="AA133" s="102"/>
      <c r="AB133" s="102"/>
      <c r="AC133" s="168" t="e">
        <f>CONCATENATE(E133," color: ",IF(VLOOKUP(C133,Colores!H:I,2,0)&gt;1,"Varios colores",Tabla5[[#This Row],[Caract: Color tapiz]]),IF(H133="","",CONCATENATE(", Tapiz: ",H133)),IF(I133="","",CONCATENATE(",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33" s="102"/>
      <c r="AE133" s="102" t="str">
        <f>CONCATENATE("&lt;p&gt;¿Cómo lavar un mueble con tapiz: ",X133,"?","&lt;p&gt;",CHAR(10),IFERROR(VLOOKUP(G133,'Base de datos'!A:B,2,0),"Humedecer un paño de tela y frotar la estructura del producto&lt;p&gt;"))</f>
        <v>&lt;p&gt;¿Cómo lavar un mueble con tapiz: ?&lt;p&gt;
Humedecer un paño de tela y frotar la estructura del producto&lt;p&gt;</v>
      </c>
      <c r="AF133" s="102"/>
      <c r="AG133" s="79"/>
      <c r="AH133" s="102"/>
    </row>
    <row r="134" spans="1:34" ht="20.25" customHeight="1" x14ac:dyDescent="0.2">
      <c r="A134" s="88"/>
      <c r="B134" s="88"/>
      <c r="C134" s="16"/>
      <c r="D134" s="116"/>
      <c r="E134" s="88"/>
      <c r="F134" s="88"/>
      <c r="G134" s="88"/>
      <c r="H134" s="88"/>
      <c r="I134" s="88"/>
      <c r="J134" s="88"/>
      <c r="K134" s="88"/>
      <c r="L134" s="88"/>
      <c r="M134" s="88"/>
      <c r="N134" s="88"/>
      <c r="O134" s="88"/>
      <c r="P134" s="88"/>
      <c r="Q134" s="88"/>
      <c r="R134" s="88"/>
      <c r="S134" s="88"/>
      <c r="T134" s="88"/>
      <c r="U134" s="88"/>
      <c r="V134" s="88"/>
      <c r="W134" s="16"/>
      <c r="X134" s="98"/>
      <c r="Y134" s="168"/>
      <c r="Z134" s="98"/>
      <c r="AA134" s="102"/>
      <c r="AB134" s="102"/>
      <c r="AC134" s="168" t="e">
        <f>CONCATENATE(E134," color: ",IF(VLOOKUP(C134,Colores!H:I,2,0)&gt;1,"Varios colores",Tabla5[[#This Row],[Caract: Color tapiz]]),IF(H134="","",CONCATENATE(", Tapiz: ",H134)),IF(I134="","",CONCATENATE(",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34" s="102"/>
      <c r="AE134" s="102" t="str">
        <f>CONCATENATE("&lt;p&gt;¿Cómo lavar un mueble con tapiz: ",X134,"?","&lt;p&gt;",CHAR(10),IFERROR(VLOOKUP(G134,'Base de datos'!A:B,2,0),"Humedecer un paño de tela y frotar la estructura del producto&lt;p&gt;"))</f>
        <v>&lt;p&gt;¿Cómo lavar un mueble con tapiz: ?&lt;p&gt;
Humedecer un paño de tela y frotar la estructura del producto&lt;p&gt;</v>
      </c>
      <c r="AF134" s="102"/>
      <c r="AG134" s="79"/>
      <c r="AH134" s="102"/>
    </row>
    <row r="135" spans="1:34" ht="20.25" customHeight="1" x14ac:dyDescent="0.2">
      <c r="A135" s="88"/>
      <c r="B135" s="88"/>
      <c r="C135" s="16"/>
      <c r="D135" s="116"/>
      <c r="E135" s="88"/>
      <c r="F135" s="88"/>
      <c r="G135" s="88"/>
      <c r="H135" s="88"/>
      <c r="I135" s="88"/>
      <c r="J135" s="88"/>
      <c r="K135" s="88"/>
      <c r="L135" s="88"/>
      <c r="M135" s="88"/>
      <c r="N135" s="88"/>
      <c r="O135" s="88"/>
      <c r="P135" s="88"/>
      <c r="Q135" s="88"/>
      <c r="R135" s="88"/>
      <c r="S135" s="88"/>
      <c r="T135" s="88"/>
      <c r="U135" s="88"/>
      <c r="V135" s="88"/>
      <c r="W135" s="16"/>
      <c r="X135" s="98"/>
      <c r="Y135" s="168"/>
      <c r="Z135" s="98"/>
      <c r="AA135" s="102"/>
      <c r="AB135" s="102"/>
      <c r="AC135" s="168" t="e">
        <f>CONCATENATE(E135," color: ",IF(VLOOKUP(C135,Colores!H:I,2,0)&gt;1,"Varios colores",Tabla5[[#This Row],[Caract: Color tapiz]]),IF(H135="","",CONCATENATE(", Tapiz: ",H135)),IF(I135="","",CONCATENATE(",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35" s="102"/>
      <c r="AE135" s="102" t="str">
        <f>CONCATENATE("&lt;p&gt;¿Cómo lavar un mueble con tapiz: ",X135,"?","&lt;p&gt;",CHAR(10),IFERROR(VLOOKUP(G135,'Base de datos'!A:B,2,0),"Humedecer un paño de tela y frotar la estructura del producto&lt;p&gt;"))</f>
        <v>&lt;p&gt;¿Cómo lavar un mueble con tapiz: ?&lt;p&gt;
Humedecer un paño de tela y frotar la estructura del producto&lt;p&gt;</v>
      </c>
      <c r="AF135" s="102"/>
      <c r="AG135" s="79"/>
      <c r="AH135" s="102"/>
    </row>
    <row r="136" spans="1:34" ht="20.25" customHeight="1" x14ac:dyDescent="0.2">
      <c r="A136" s="88"/>
      <c r="B136" s="88"/>
      <c r="C136" s="16"/>
      <c r="D136" s="116"/>
      <c r="E136" s="88"/>
      <c r="F136" s="88"/>
      <c r="G136" s="88"/>
      <c r="H136" s="88"/>
      <c r="I136" s="88"/>
      <c r="J136" s="88"/>
      <c r="K136" s="88"/>
      <c r="L136" s="88"/>
      <c r="M136" s="88"/>
      <c r="N136" s="88"/>
      <c r="O136" s="88"/>
      <c r="P136" s="88"/>
      <c r="Q136" s="88"/>
      <c r="R136" s="88"/>
      <c r="S136" s="88"/>
      <c r="T136" s="88"/>
      <c r="U136" s="88"/>
      <c r="V136" s="88"/>
      <c r="W136" s="16"/>
      <c r="X136" s="98"/>
      <c r="Y136" s="168"/>
      <c r="Z136" s="98"/>
      <c r="AA136" s="102"/>
      <c r="AB136" s="102"/>
      <c r="AC136" s="168" t="e">
        <f>CONCATENATE(E136," color: ",IF(VLOOKUP(C136,Colores!H:I,2,0)&gt;1,"Varios colores",Tabla5[[#This Row],[Caract: Color tapiz]]),IF(H136="","",CONCATENATE(", Tapiz: ",H136)),IF(I136="","",CONCATENATE(",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36" s="102"/>
      <c r="AE136" s="102" t="str">
        <f>CONCATENATE("&lt;p&gt;¿Cómo lavar un mueble con tapiz: ",X136,"?","&lt;p&gt;",CHAR(10),IFERROR(VLOOKUP(G136,'Base de datos'!A:B,2,0),"Humedecer un paño de tela y frotar la estructura del producto&lt;p&gt;"))</f>
        <v>&lt;p&gt;¿Cómo lavar un mueble con tapiz: ?&lt;p&gt;
Humedecer un paño de tela y frotar la estructura del producto&lt;p&gt;</v>
      </c>
      <c r="AF136" s="102"/>
      <c r="AG136" s="79"/>
      <c r="AH136" s="102"/>
    </row>
    <row r="137" spans="1:34" ht="20.25" customHeight="1" x14ac:dyDescent="0.2">
      <c r="A137" s="88"/>
      <c r="B137" s="88"/>
      <c r="C137" s="16"/>
      <c r="D137" s="116"/>
      <c r="E137" s="88"/>
      <c r="F137" s="88"/>
      <c r="G137" s="88"/>
      <c r="H137" s="88"/>
      <c r="I137" s="88"/>
      <c r="J137" s="88"/>
      <c r="K137" s="88"/>
      <c r="L137" s="88"/>
      <c r="M137" s="88"/>
      <c r="N137" s="88"/>
      <c r="O137" s="88"/>
      <c r="P137" s="88"/>
      <c r="Q137" s="88"/>
      <c r="R137" s="88"/>
      <c r="S137" s="88"/>
      <c r="T137" s="88"/>
      <c r="U137" s="88"/>
      <c r="V137" s="88"/>
      <c r="W137" s="16"/>
      <c r="X137" s="98"/>
      <c r="Y137" s="168"/>
      <c r="Z137" s="98"/>
      <c r="AA137" s="102"/>
      <c r="AB137" s="102"/>
      <c r="AC137" s="168" t="e">
        <f>CONCATENATE(E137," color: ",IF(VLOOKUP(C137,Colores!H:I,2,0)&gt;1,"Varios colores",Tabla5[[#This Row],[Caract: Color tapiz]]),IF(H137="","",CONCATENATE(", Tapiz: ",H137)),IF(I137="","",CONCATENATE(",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37" s="102"/>
      <c r="AE137" s="102" t="str">
        <f>CONCATENATE("&lt;p&gt;¿Cómo lavar un mueble con tapiz: ",X137,"?","&lt;p&gt;",CHAR(10),IFERROR(VLOOKUP(G137,'Base de datos'!A:B,2,0),"Humedecer un paño de tela y frotar la estructura del producto&lt;p&gt;"))</f>
        <v>&lt;p&gt;¿Cómo lavar un mueble con tapiz: ?&lt;p&gt;
Humedecer un paño de tela y frotar la estructura del producto&lt;p&gt;</v>
      </c>
      <c r="AF137" s="102"/>
      <c r="AG137" s="79"/>
      <c r="AH137" s="102"/>
    </row>
    <row r="138" spans="1:34" ht="20.25" customHeight="1" x14ac:dyDescent="0.2">
      <c r="A138" s="88"/>
      <c r="B138" s="88"/>
      <c r="C138" s="16"/>
      <c r="D138" s="116"/>
      <c r="E138" s="88"/>
      <c r="F138" s="88"/>
      <c r="G138" s="88"/>
      <c r="H138" s="88"/>
      <c r="I138" s="88"/>
      <c r="J138" s="88"/>
      <c r="K138" s="88"/>
      <c r="L138" s="88"/>
      <c r="M138" s="88"/>
      <c r="N138" s="88"/>
      <c r="O138" s="88"/>
      <c r="P138" s="88"/>
      <c r="Q138" s="88"/>
      <c r="R138" s="88"/>
      <c r="S138" s="88"/>
      <c r="T138" s="88"/>
      <c r="U138" s="88"/>
      <c r="V138" s="88"/>
      <c r="W138" s="16"/>
      <c r="X138" s="98"/>
      <c r="Y138" s="168"/>
      <c r="Z138" s="98"/>
      <c r="AA138" s="102"/>
      <c r="AB138" s="102"/>
      <c r="AC138" s="168" t="e">
        <f>CONCATENATE(E138," color: ",IF(VLOOKUP(C138,Colores!H:I,2,0)&gt;1,"Varios colores",Tabla5[[#This Row],[Caract: Color tapiz]]),IF(H138="","",CONCATENATE(", Tapiz: ",H138)),IF(I138="","",CONCATENATE(",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38" s="102"/>
      <c r="AE138" s="102" t="str">
        <f>CONCATENATE("&lt;p&gt;¿Cómo lavar un mueble con tapiz: ",X138,"?","&lt;p&gt;",CHAR(10),IFERROR(VLOOKUP(G138,'Base de datos'!A:B,2,0),"Humedecer un paño de tela y frotar la estructura del producto&lt;p&gt;"))</f>
        <v>&lt;p&gt;¿Cómo lavar un mueble con tapiz: ?&lt;p&gt;
Humedecer un paño de tela y frotar la estructura del producto&lt;p&gt;</v>
      </c>
      <c r="AF138" s="102"/>
      <c r="AG138" s="79"/>
      <c r="AH138" s="102"/>
    </row>
    <row r="139" spans="1:34" ht="20.25" customHeight="1" x14ac:dyDescent="0.2">
      <c r="A139" s="88"/>
      <c r="B139" s="88"/>
      <c r="C139" s="16"/>
      <c r="D139" s="116"/>
      <c r="E139" s="88"/>
      <c r="F139" s="88"/>
      <c r="G139" s="88"/>
      <c r="H139" s="88"/>
      <c r="I139" s="88"/>
      <c r="J139" s="88"/>
      <c r="K139" s="88"/>
      <c r="L139" s="88"/>
      <c r="M139" s="88"/>
      <c r="N139" s="88"/>
      <c r="O139" s="88"/>
      <c r="P139" s="88"/>
      <c r="Q139" s="88"/>
      <c r="R139" s="88"/>
      <c r="S139" s="88"/>
      <c r="T139" s="88"/>
      <c r="U139" s="88"/>
      <c r="V139" s="88"/>
      <c r="W139" s="16"/>
      <c r="X139" s="98"/>
      <c r="Y139" s="168"/>
      <c r="Z139" s="98"/>
      <c r="AA139" s="102"/>
      <c r="AB139" s="102"/>
      <c r="AC139" s="168" t="e">
        <f>CONCATENATE(E139," color: ",IF(VLOOKUP(C139,Colores!H:I,2,0)&gt;1,"Varios colores",Tabla5[[#This Row],[Caract: Color tapiz]]),IF(H139="","",CONCATENATE(", Tapiz: ",H139)),IF(I139="","",CONCATENATE(",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39" s="102"/>
      <c r="AE139" s="102" t="str">
        <f>CONCATENATE("&lt;p&gt;¿Cómo lavar un mueble con tapiz: ",X139,"?","&lt;p&gt;",CHAR(10),IFERROR(VLOOKUP(G139,'Base de datos'!A:B,2,0),"Humedecer un paño de tela y frotar la estructura del producto&lt;p&gt;"))</f>
        <v>&lt;p&gt;¿Cómo lavar un mueble con tapiz: ?&lt;p&gt;
Humedecer un paño de tela y frotar la estructura del producto&lt;p&gt;</v>
      </c>
      <c r="AF139" s="102"/>
      <c r="AG139" s="79"/>
      <c r="AH139" s="102"/>
    </row>
    <row r="140" spans="1:34" ht="20.25" customHeight="1" x14ac:dyDescent="0.2">
      <c r="A140" s="88"/>
      <c r="B140" s="88"/>
      <c r="C140" s="16"/>
      <c r="D140" s="116"/>
      <c r="E140" s="88"/>
      <c r="F140" s="88"/>
      <c r="G140" s="88"/>
      <c r="H140" s="88"/>
      <c r="I140" s="88"/>
      <c r="J140" s="88"/>
      <c r="K140" s="88"/>
      <c r="L140" s="88"/>
      <c r="M140" s="88"/>
      <c r="N140" s="88"/>
      <c r="O140" s="88"/>
      <c r="P140" s="88"/>
      <c r="Q140" s="88"/>
      <c r="R140" s="88"/>
      <c r="S140" s="88"/>
      <c r="T140" s="88"/>
      <c r="U140" s="88"/>
      <c r="V140" s="88"/>
      <c r="W140" s="16"/>
      <c r="X140" s="98"/>
      <c r="Y140" s="168"/>
      <c r="Z140" s="98"/>
      <c r="AA140" s="102"/>
      <c r="AB140" s="102"/>
      <c r="AC140" s="168" t="e">
        <f>CONCATENATE(E140," color: ",IF(VLOOKUP(C140,Colores!H:I,2,0)&gt;1,"Varios colores",Tabla5[[#This Row],[Caract: Color tapiz]]),IF(H140="","",CONCATENATE(", Tapiz: ",H140)),IF(I140="","",CONCATENATE(",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40" s="102"/>
      <c r="AE140" s="102" t="str">
        <f>CONCATENATE("&lt;p&gt;¿Cómo lavar un mueble con tapiz: ",X140,"?","&lt;p&gt;",CHAR(10),IFERROR(VLOOKUP(G140,'Base de datos'!A:B,2,0),"Humedecer un paño de tela y frotar la estructura del producto&lt;p&gt;"))</f>
        <v>&lt;p&gt;¿Cómo lavar un mueble con tapiz: ?&lt;p&gt;
Humedecer un paño de tela y frotar la estructura del producto&lt;p&gt;</v>
      </c>
      <c r="AF140" s="102"/>
      <c r="AG140" s="79"/>
      <c r="AH140" s="102"/>
    </row>
    <row r="141" spans="1:34" ht="20.25" customHeight="1" x14ac:dyDescent="0.2">
      <c r="A141" s="88"/>
      <c r="B141" s="88"/>
      <c r="C141" s="16"/>
      <c r="D141" s="116"/>
      <c r="E141" s="88"/>
      <c r="F141" s="88"/>
      <c r="G141" s="88"/>
      <c r="H141" s="88"/>
      <c r="I141" s="88"/>
      <c r="J141" s="88"/>
      <c r="K141" s="88"/>
      <c r="L141" s="88"/>
      <c r="M141" s="88"/>
      <c r="N141" s="88"/>
      <c r="O141" s="88"/>
      <c r="P141" s="88"/>
      <c r="Q141" s="88"/>
      <c r="R141" s="88"/>
      <c r="S141" s="88"/>
      <c r="T141" s="88"/>
      <c r="U141" s="88"/>
      <c r="V141" s="88"/>
      <c r="W141" s="16"/>
      <c r="X141" s="98"/>
      <c r="Y141" s="168"/>
      <c r="Z141" s="98"/>
      <c r="AA141" s="102"/>
      <c r="AB141" s="102"/>
      <c r="AC141" s="168" t="e">
        <f>CONCATENATE(E141," color: ",IF(VLOOKUP(C141,Colores!H:I,2,0)&gt;1,"Varios colores",Tabla5[[#This Row],[Caract: Color tapiz]]),IF(H141="","",CONCATENATE(", Tapiz: ",H141)),IF(I141="","",CONCATENATE(",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41" s="102"/>
      <c r="AE141" s="102" t="str">
        <f>CONCATENATE("&lt;p&gt;¿Cómo lavar un mueble con tapiz: ",X141,"?","&lt;p&gt;",CHAR(10),IFERROR(VLOOKUP(G141,'Base de datos'!A:B,2,0),"Humedecer un paño de tela y frotar la estructura del producto&lt;p&gt;"))</f>
        <v>&lt;p&gt;¿Cómo lavar un mueble con tapiz: ?&lt;p&gt;
Humedecer un paño de tela y frotar la estructura del producto&lt;p&gt;</v>
      </c>
      <c r="AF141" s="102"/>
      <c r="AG141" s="79"/>
      <c r="AH141" s="102"/>
    </row>
    <row r="142" spans="1:34" ht="20.25" customHeight="1" x14ac:dyDescent="0.2">
      <c r="A142" s="88"/>
      <c r="B142" s="88"/>
      <c r="C142" s="16"/>
      <c r="D142" s="116"/>
      <c r="E142" s="88"/>
      <c r="F142" s="88"/>
      <c r="G142" s="88"/>
      <c r="H142" s="88"/>
      <c r="I142" s="88"/>
      <c r="J142" s="88"/>
      <c r="K142" s="88"/>
      <c r="L142" s="88"/>
      <c r="M142" s="88"/>
      <c r="N142" s="88"/>
      <c r="O142" s="88"/>
      <c r="P142" s="88"/>
      <c r="Q142" s="88"/>
      <c r="R142" s="88"/>
      <c r="S142" s="88"/>
      <c r="T142" s="88"/>
      <c r="U142" s="88"/>
      <c r="V142" s="88"/>
      <c r="W142" s="16"/>
      <c r="X142" s="98"/>
      <c r="Y142" s="168"/>
      <c r="Z142" s="98"/>
      <c r="AA142" s="102"/>
      <c r="AB142" s="102"/>
      <c r="AC142" s="168" t="e">
        <f>CONCATENATE(E142," color: ",IF(VLOOKUP(C142,Colores!H:I,2,0)&gt;1,"Varios colores",Tabla5[[#This Row],[Caract: Color tapiz]]),IF(H142="","",CONCATENATE(", Tapiz: ",H142)),IF(I142="","",CONCATENATE(",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42" s="102"/>
      <c r="AE142" s="102" t="str">
        <f>CONCATENATE("&lt;p&gt;¿Cómo lavar un mueble con tapiz: ",X142,"?","&lt;p&gt;",CHAR(10),IFERROR(VLOOKUP(G142,'Base de datos'!A:B,2,0),"Humedecer un paño de tela y frotar la estructura del producto&lt;p&gt;"))</f>
        <v>&lt;p&gt;¿Cómo lavar un mueble con tapiz: ?&lt;p&gt;
Humedecer un paño de tela y frotar la estructura del producto&lt;p&gt;</v>
      </c>
      <c r="AF142" s="102"/>
      <c r="AG142" s="79"/>
      <c r="AH142" s="102"/>
    </row>
    <row r="143" spans="1:34" ht="20.25" customHeight="1" x14ac:dyDescent="0.2">
      <c r="A143" s="88"/>
      <c r="B143" s="88"/>
      <c r="C143" s="16"/>
      <c r="D143" s="116"/>
      <c r="E143" s="88"/>
      <c r="F143" s="88"/>
      <c r="G143" s="88"/>
      <c r="H143" s="88"/>
      <c r="I143" s="88"/>
      <c r="J143" s="88"/>
      <c r="K143" s="88"/>
      <c r="L143" s="88"/>
      <c r="M143" s="88"/>
      <c r="N143" s="88"/>
      <c r="O143" s="88"/>
      <c r="P143" s="88"/>
      <c r="Q143" s="88"/>
      <c r="R143" s="88"/>
      <c r="S143" s="88"/>
      <c r="T143" s="88"/>
      <c r="U143" s="88"/>
      <c r="V143" s="88"/>
      <c r="W143" s="16"/>
      <c r="X143" s="98"/>
      <c r="Y143" s="168"/>
      <c r="Z143" s="98"/>
      <c r="AA143" s="102"/>
      <c r="AB143" s="102"/>
      <c r="AC143" s="168" t="e">
        <f>CONCATENATE(E143," color: ",IF(VLOOKUP(C143,Colores!H:I,2,0)&gt;1,"Varios colores",Tabla5[[#This Row],[Caract: Color tapiz]]),IF(H143="","",CONCATENATE(", Tapiz: ",H143)),IF(I143="","",CONCATENATE(",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43" s="102"/>
      <c r="AE143" s="102" t="str">
        <f>CONCATENATE("&lt;p&gt;¿Cómo lavar un mueble con tapiz: ",X143,"?","&lt;p&gt;",CHAR(10),IFERROR(VLOOKUP(G143,'Base de datos'!A:B,2,0),"Humedecer un paño de tela y frotar la estructura del producto&lt;p&gt;"))</f>
        <v>&lt;p&gt;¿Cómo lavar un mueble con tapiz: ?&lt;p&gt;
Humedecer un paño de tela y frotar la estructura del producto&lt;p&gt;</v>
      </c>
      <c r="AF143" s="102"/>
      <c r="AG143" s="79"/>
      <c r="AH143" s="102"/>
    </row>
    <row r="144" spans="1:34" ht="20.25" customHeight="1" x14ac:dyDescent="0.2">
      <c r="A144" s="88"/>
      <c r="B144" s="88"/>
      <c r="C144" s="16"/>
      <c r="D144" s="116"/>
      <c r="E144" s="88"/>
      <c r="F144" s="88"/>
      <c r="G144" s="88"/>
      <c r="H144" s="88"/>
      <c r="I144" s="88"/>
      <c r="J144" s="88"/>
      <c r="K144" s="88"/>
      <c r="L144" s="88"/>
      <c r="M144" s="88"/>
      <c r="N144" s="88"/>
      <c r="O144" s="88"/>
      <c r="P144" s="88"/>
      <c r="Q144" s="88"/>
      <c r="R144" s="88"/>
      <c r="S144" s="88"/>
      <c r="T144" s="88"/>
      <c r="U144" s="88"/>
      <c r="V144" s="88"/>
      <c r="W144" s="16"/>
      <c r="X144" s="98"/>
      <c r="Y144" s="168"/>
      <c r="Z144" s="98"/>
      <c r="AA144" s="102"/>
      <c r="AB144" s="102"/>
      <c r="AC144" s="168" t="e">
        <f>CONCATENATE(E144," color: ",IF(VLOOKUP(C144,Colores!H:I,2,0)&gt;1,"Varios colores",Tabla5[[#This Row],[Caract: Color tapiz]]),IF(H144="","",CONCATENATE(", Tapiz: ",H144)),IF(I144="","",CONCATENATE(",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44" s="102"/>
      <c r="AE144" s="102" t="str">
        <f>CONCATENATE("&lt;p&gt;¿Cómo lavar un mueble con tapiz: ",X144,"?","&lt;p&gt;",CHAR(10),IFERROR(VLOOKUP(G144,'Base de datos'!A:B,2,0),"Humedecer un paño de tela y frotar la estructura del producto&lt;p&gt;"))</f>
        <v>&lt;p&gt;¿Cómo lavar un mueble con tapiz: ?&lt;p&gt;
Humedecer un paño de tela y frotar la estructura del producto&lt;p&gt;</v>
      </c>
      <c r="AF144" s="102"/>
      <c r="AG144" s="79"/>
      <c r="AH144" s="102"/>
    </row>
    <row r="145" spans="1:34" ht="20.25" customHeight="1" x14ac:dyDescent="0.2">
      <c r="A145" s="88"/>
      <c r="B145" s="88"/>
      <c r="C145" s="16"/>
      <c r="D145" s="116"/>
      <c r="E145" s="88"/>
      <c r="F145" s="88"/>
      <c r="G145" s="88"/>
      <c r="H145" s="88"/>
      <c r="I145" s="88"/>
      <c r="J145" s="88"/>
      <c r="K145" s="88"/>
      <c r="L145" s="88"/>
      <c r="M145" s="88"/>
      <c r="N145" s="88"/>
      <c r="O145" s="88"/>
      <c r="P145" s="88"/>
      <c r="Q145" s="88"/>
      <c r="R145" s="88"/>
      <c r="S145" s="88"/>
      <c r="T145" s="88"/>
      <c r="U145" s="88"/>
      <c r="V145" s="88"/>
      <c r="W145" s="16"/>
      <c r="X145" s="98"/>
      <c r="Y145" s="168"/>
      <c r="Z145" s="98"/>
      <c r="AA145" s="102"/>
      <c r="AB145" s="102"/>
      <c r="AC145" s="168" t="e">
        <f>CONCATENATE(E145," color: ",IF(VLOOKUP(C145,Colores!H:I,2,0)&gt;1,"Varios colores",Tabla5[[#This Row],[Caract: Color tapiz]]),IF(H145="","",CONCATENATE(", Tapiz: ",H145)),IF(I145="","",CONCATENATE(",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45" s="102"/>
      <c r="AE145" s="102" t="str">
        <f>CONCATENATE("&lt;p&gt;¿Cómo lavar un mueble con tapiz: ",X145,"?","&lt;p&gt;",CHAR(10),IFERROR(VLOOKUP(G145,'Base de datos'!A:B,2,0),"Humedecer un paño de tela y frotar la estructura del producto&lt;p&gt;"))</f>
        <v>&lt;p&gt;¿Cómo lavar un mueble con tapiz: ?&lt;p&gt;
Humedecer un paño de tela y frotar la estructura del producto&lt;p&gt;</v>
      </c>
      <c r="AF145" s="102"/>
      <c r="AG145" s="79"/>
      <c r="AH145" s="102"/>
    </row>
    <row r="146" spans="1:34" ht="20.25" customHeight="1" x14ac:dyDescent="0.2">
      <c r="A146" s="88"/>
      <c r="B146" s="88"/>
      <c r="C146" s="16"/>
      <c r="D146" s="116"/>
      <c r="E146" s="88"/>
      <c r="F146" s="88"/>
      <c r="G146" s="88"/>
      <c r="H146" s="88"/>
      <c r="I146" s="88"/>
      <c r="J146" s="88"/>
      <c r="K146" s="88"/>
      <c r="L146" s="88"/>
      <c r="M146" s="88"/>
      <c r="N146" s="88"/>
      <c r="O146" s="88"/>
      <c r="P146" s="88"/>
      <c r="Q146" s="88"/>
      <c r="R146" s="88"/>
      <c r="S146" s="88"/>
      <c r="T146" s="88"/>
      <c r="U146" s="88"/>
      <c r="V146" s="88"/>
      <c r="W146" s="16"/>
      <c r="X146" s="98"/>
      <c r="Y146" s="168"/>
      <c r="Z146" s="98"/>
      <c r="AA146" s="102"/>
      <c r="AB146" s="102"/>
      <c r="AC146" s="168" t="e">
        <f>CONCATENATE(E146," color: ",IF(VLOOKUP(C146,Colores!H:I,2,0)&gt;1,"Varios colores",Tabla5[[#This Row],[Caract: Color tapiz]]),IF(H146="","",CONCATENATE(", Tapiz: ",H146)),IF(I146="","",CONCATENATE(",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46" s="102"/>
      <c r="AE146" s="102" t="str">
        <f>CONCATENATE("&lt;p&gt;¿Cómo lavar un mueble con tapiz: ",X146,"?","&lt;p&gt;",CHAR(10),IFERROR(VLOOKUP(G146,'Base de datos'!A:B,2,0),"Humedecer un paño de tela y frotar la estructura del producto&lt;p&gt;"))</f>
        <v>&lt;p&gt;¿Cómo lavar un mueble con tapiz: ?&lt;p&gt;
Humedecer un paño de tela y frotar la estructura del producto&lt;p&gt;</v>
      </c>
      <c r="AF146" s="102"/>
      <c r="AG146" s="79"/>
      <c r="AH146" s="102"/>
    </row>
    <row r="147" spans="1:34" ht="20.25" customHeight="1" x14ac:dyDescent="0.2">
      <c r="A147" s="88"/>
      <c r="B147" s="88"/>
      <c r="C147" s="16"/>
      <c r="D147" s="116"/>
      <c r="E147" s="88"/>
      <c r="F147" s="88"/>
      <c r="G147" s="88"/>
      <c r="H147" s="88"/>
      <c r="I147" s="88"/>
      <c r="J147" s="88"/>
      <c r="K147" s="88"/>
      <c r="L147" s="88"/>
      <c r="M147" s="88"/>
      <c r="N147" s="88"/>
      <c r="O147" s="88"/>
      <c r="P147" s="88"/>
      <c r="Q147" s="88"/>
      <c r="R147" s="88"/>
      <c r="S147" s="88"/>
      <c r="T147" s="88"/>
      <c r="U147" s="88"/>
      <c r="V147" s="88"/>
      <c r="W147" s="16"/>
      <c r="X147" s="98"/>
      <c r="Y147" s="168"/>
      <c r="Z147" s="98"/>
      <c r="AA147" s="102"/>
      <c r="AB147" s="102"/>
      <c r="AC147" s="168" t="e">
        <f>CONCATENATE(E147," color: ",IF(VLOOKUP(C147,Colores!H:I,2,0)&gt;1,"Varios colores",Tabla5[[#This Row],[Caract: Color tapiz]]),IF(H147="","",CONCATENATE(", Tapiz: ",H147)),IF(I147="","",CONCATENATE(",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47" s="102"/>
      <c r="AE147" s="102" t="str">
        <f>CONCATENATE("&lt;p&gt;¿Cómo lavar un mueble con tapiz: ",X147,"?","&lt;p&gt;",CHAR(10),IFERROR(VLOOKUP(G147,'Base de datos'!A:B,2,0),"Humedecer un paño de tela y frotar la estructura del producto&lt;p&gt;"))</f>
        <v>&lt;p&gt;¿Cómo lavar un mueble con tapiz: ?&lt;p&gt;
Humedecer un paño de tela y frotar la estructura del producto&lt;p&gt;</v>
      </c>
      <c r="AF147" s="102"/>
      <c r="AG147" s="79"/>
      <c r="AH147" s="102"/>
    </row>
    <row r="148" spans="1:34" ht="20.25" customHeight="1" x14ac:dyDescent="0.2">
      <c r="A148" s="88"/>
      <c r="B148" s="88"/>
      <c r="C148" s="16"/>
      <c r="D148" s="116"/>
      <c r="E148" s="88"/>
      <c r="F148" s="88"/>
      <c r="G148" s="88"/>
      <c r="H148" s="88"/>
      <c r="I148" s="88"/>
      <c r="J148" s="88"/>
      <c r="K148" s="88"/>
      <c r="L148" s="88"/>
      <c r="M148" s="88"/>
      <c r="N148" s="88"/>
      <c r="O148" s="88"/>
      <c r="P148" s="88"/>
      <c r="Q148" s="88"/>
      <c r="R148" s="88"/>
      <c r="S148" s="88"/>
      <c r="T148" s="88"/>
      <c r="U148" s="88"/>
      <c r="V148" s="88"/>
      <c r="W148" s="16"/>
      <c r="X148" s="98"/>
      <c r="Y148" s="168"/>
      <c r="Z148" s="98"/>
      <c r="AA148" s="102"/>
      <c r="AB148" s="102"/>
      <c r="AC148" s="168" t="e">
        <f>CONCATENATE(E148," color: ",IF(VLOOKUP(C148,Colores!H:I,2,0)&gt;1,"Varios colores",Tabla5[[#This Row],[Caract: Color tapiz]]),IF(H148="","",CONCATENATE(", Tapiz: ",H148)),IF(I148="","",CONCATENATE(",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48" s="102"/>
      <c r="AE148" s="102" t="str">
        <f>CONCATENATE("&lt;p&gt;¿Cómo lavar un mueble con tapiz: ",X148,"?","&lt;p&gt;",CHAR(10),IFERROR(VLOOKUP(G148,'Base de datos'!A:B,2,0),"Humedecer un paño de tela y frotar la estructura del producto&lt;p&gt;"))</f>
        <v>&lt;p&gt;¿Cómo lavar un mueble con tapiz: ?&lt;p&gt;
Humedecer un paño de tela y frotar la estructura del producto&lt;p&gt;</v>
      </c>
      <c r="AF148" s="102"/>
      <c r="AG148" s="79"/>
      <c r="AH148" s="102"/>
    </row>
    <row r="149" spans="1:34" ht="20.25" customHeight="1" x14ac:dyDescent="0.2">
      <c r="A149" s="88"/>
      <c r="B149" s="88"/>
      <c r="C149" s="16"/>
      <c r="D149" s="116"/>
      <c r="E149" s="88"/>
      <c r="F149" s="88"/>
      <c r="G149" s="88"/>
      <c r="H149" s="88"/>
      <c r="I149" s="88"/>
      <c r="J149" s="88"/>
      <c r="K149" s="88"/>
      <c r="L149" s="88"/>
      <c r="M149" s="88"/>
      <c r="N149" s="88"/>
      <c r="O149" s="88"/>
      <c r="P149" s="88"/>
      <c r="Q149" s="88"/>
      <c r="R149" s="88"/>
      <c r="S149" s="88"/>
      <c r="T149" s="88"/>
      <c r="U149" s="88"/>
      <c r="V149" s="88"/>
      <c r="W149" s="16"/>
      <c r="X149" s="98"/>
      <c r="Y149" s="168"/>
      <c r="Z149" s="98"/>
      <c r="AA149" s="102"/>
      <c r="AB149" s="102"/>
      <c r="AC149" s="168" t="e">
        <f>CONCATENATE(E149," color: ",IF(VLOOKUP(C149,Colores!H:I,2,0)&gt;1,"Varios colores",Tabla5[[#This Row],[Caract: Color tapiz]]),IF(H149="","",CONCATENATE(", Tapiz: ",H149)),IF(I149="","",CONCATENATE(",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49" s="102"/>
      <c r="AE149" s="102" t="str">
        <f>CONCATENATE("&lt;p&gt;¿Cómo lavar un mueble con tapiz: ",X149,"?","&lt;p&gt;",CHAR(10),IFERROR(VLOOKUP(G149,'Base de datos'!A:B,2,0),"Humedecer un paño de tela y frotar la estructura del producto&lt;p&gt;"))</f>
        <v>&lt;p&gt;¿Cómo lavar un mueble con tapiz: ?&lt;p&gt;
Humedecer un paño de tela y frotar la estructura del producto&lt;p&gt;</v>
      </c>
      <c r="AF149" s="102"/>
      <c r="AG149" s="79"/>
      <c r="AH149" s="102"/>
    </row>
    <row r="150" spans="1:34" ht="20.25" customHeight="1" x14ac:dyDescent="0.2">
      <c r="A150" s="88"/>
      <c r="B150" s="88"/>
      <c r="C150" s="16"/>
      <c r="D150" s="116"/>
      <c r="E150" s="88"/>
      <c r="F150" s="88"/>
      <c r="G150" s="88"/>
      <c r="H150" s="88"/>
      <c r="I150" s="88"/>
      <c r="J150" s="88"/>
      <c r="K150" s="88"/>
      <c r="L150" s="88"/>
      <c r="M150" s="88"/>
      <c r="N150" s="88"/>
      <c r="O150" s="88"/>
      <c r="P150" s="88"/>
      <c r="Q150" s="88"/>
      <c r="R150" s="88"/>
      <c r="S150" s="88"/>
      <c r="T150" s="88"/>
      <c r="U150" s="88"/>
      <c r="V150" s="88"/>
      <c r="W150" s="16"/>
      <c r="X150" s="98"/>
      <c r="Y150" s="168"/>
      <c r="Z150" s="98"/>
      <c r="AA150" s="102"/>
      <c r="AB150" s="102"/>
      <c r="AC150" s="168" t="e">
        <f>CONCATENATE(E150," color: ",IF(VLOOKUP(C150,Colores!H:I,2,0)&gt;1,"Varios colores",Tabla5[[#This Row],[Caract: Color tapiz]]),IF(H150="","",CONCATENATE(", Tapiz: ",H150)),IF(I150="","",CONCATENATE(",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50" s="102"/>
      <c r="AE150" s="102" t="str">
        <f>CONCATENATE("&lt;p&gt;¿Cómo lavar un mueble con tapiz: ",X150,"?","&lt;p&gt;",CHAR(10),IFERROR(VLOOKUP(G150,'Base de datos'!A:B,2,0),"Humedecer un paño de tela y frotar la estructura del producto&lt;p&gt;"))</f>
        <v>&lt;p&gt;¿Cómo lavar un mueble con tapiz: ?&lt;p&gt;
Humedecer un paño de tela y frotar la estructura del producto&lt;p&gt;</v>
      </c>
      <c r="AF150" s="102"/>
      <c r="AG150" s="79"/>
      <c r="AH150" s="102"/>
    </row>
    <row r="151" spans="1:34" ht="20.25" customHeight="1" x14ac:dyDescent="0.2">
      <c r="A151" s="88"/>
      <c r="B151" s="88"/>
      <c r="C151" s="16"/>
      <c r="D151" s="116"/>
      <c r="E151" s="88"/>
      <c r="F151" s="88"/>
      <c r="G151" s="88"/>
      <c r="H151" s="88"/>
      <c r="I151" s="88"/>
      <c r="J151" s="88"/>
      <c r="K151" s="88"/>
      <c r="L151" s="88"/>
      <c r="M151" s="88"/>
      <c r="N151" s="88"/>
      <c r="O151" s="88"/>
      <c r="P151" s="88"/>
      <c r="Q151" s="88"/>
      <c r="R151" s="88"/>
      <c r="S151" s="88"/>
      <c r="T151" s="88"/>
      <c r="U151" s="88"/>
      <c r="V151" s="88"/>
      <c r="W151" s="16"/>
      <c r="X151" s="98"/>
      <c r="Y151" s="168"/>
      <c r="Z151" s="98"/>
      <c r="AA151" s="102"/>
      <c r="AB151" s="102"/>
      <c r="AC151" s="168" t="e">
        <f>CONCATENATE(E151," color: ",IF(VLOOKUP(C151,Colores!H:I,2,0)&gt;1,"Varios colores",Tabla5[[#This Row],[Caract: Color tapiz]]),IF(H151="","",CONCATENATE(", Tapiz: ",H151)),IF(I151="","",CONCATENATE(",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51" s="102"/>
      <c r="AE151" s="102" t="str">
        <f>CONCATENATE("&lt;p&gt;¿Cómo lavar un mueble con tapiz: ",X151,"?","&lt;p&gt;",CHAR(10),IFERROR(VLOOKUP(G151,'Base de datos'!A:B,2,0),"Humedecer un paño de tela y frotar la estructura del producto&lt;p&gt;"))</f>
        <v>&lt;p&gt;¿Cómo lavar un mueble con tapiz: ?&lt;p&gt;
Humedecer un paño de tela y frotar la estructura del producto&lt;p&gt;</v>
      </c>
      <c r="AF151" s="102"/>
      <c r="AG151" s="79"/>
      <c r="AH151" s="102"/>
    </row>
    <row r="152" spans="1:34" ht="20.25" customHeight="1" x14ac:dyDescent="0.2">
      <c r="A152" s="88"/>
      <c r="B152" s="88"/>
      <c r="C152" s="16"/>
      <c r="D152" s="116"/>
      <c r="E152" s="88"/>
      <c r="F152" s="88"/>
      <c r="G152" s="88"/>
      <c r="H152" s="88"/>
      <c r="I152" s="88"/>
      <c r="J152" s="88"/>
      <c r="K152" s="88"/>
      <c r="L152" s="88"/>
      <c r="M152" s="88"/>
      <c r="N152" s="88"/>
      <c r="O152" s="88"/>
      <c r="P152" s="88"/>
      <c r="Q152" s="88"/>
      <c r="R152" s="88"/>
      <c r="S152" s="88"/>
      <c r="T152" s="88"/>
      <c r="U152" s="88"/>
      <c r="V152" s="88"/>
      <c r="W152" s="16"/>
      <c r="X152" s="98"/>
      <c r="Y152" s="168"/>
      <c r="Z152" s="98"/>
      <c r="AA152" s="102"/>
      <c r="AB152" s="102"/>
      <c r="AC152" s="168" t="e">
        <f>CONCATENATE(E152," color: ",IF(VLOOKUP(C152,Colores!H:I,2,0)&gt;1,"Varios colores",Tabla5[[#This Row],[Caract: Color tapiz]]),IF(H152="","",CONCATENATE(", Tapiz: ",H152)),IF(I152="","",CONCATENATE(",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52" s="102"/>
      <c r="AE152" s="102" t="str">
        <f>CONCATENATE("&lt;p&gt;¿Cómo lavar un mueble con tapiz: ",X152,"?","&lt;p&gt;",CHAR(10),IFERROR(VLOOKUP(G152,'Base de datos'!A:B,2,0),"Humedecer un paño de tela y frotar la estructura del producto&lt;p&gt;"))</f>
        <v>&lt;p&gt;¿Cómo lavar un mueble con tapiz: ?&lt;p&gt;
Humedecer un paño de tela y frotar la estructura del producto&lt;p&gt;</v>
      </c>
      <c r="AF152" s="102"/>
      <c r="AG152" s="79"/>
      <c r="AH152" s="102"/>
    </row>
    <row r="153" spans="1:34" ht="20.25" customHeight="1" x14ac:dyDescent="0.2">
      <c r="A153" s="88"/>
      <c r="B153" s="88"/>
      <c r="C153" s="16"/>
      <c r="D153" s="116"/>
      <c r="E153" s="88"/>
      <c r="F153" s="88"/>
      <c r="G153" s="88"/>
      <c r="H153" s="88"/>
      <c r="I153" s="88"/>
      <c r="J153" s="88"/>
      <c r="K153" s="88"/>
      <c r="L153" s="88"/>
      <c r="M153" s="88"/>
      <c r="N153" s="88"/>
      <c r="O153" s="88"/>
      <c r="P153" s="88"/>
      <c r="Q153" s="88"/>
      <c r="R153" s="88"/>
      <c r="S153" s="88"/>
      <c r="T153" s="88"/>
      <c r="U153" s="88"/>
      <c r="V153" s="88"/>
      <c r="W153" s="16"/>
      <c r="X153" s="98"/>
      <c r="Y153" s="168"/>
      <c r="Z153" s="98"/>
      <c r="AA153" s="102"/>
      <c r="AB153" s="102"/>
      <c r="AC153" s="168" t="e">
        <f>CONCATENATE(E153," color: ",IF(VLOOKUP(C153,Colores!H:I,2,0)&gt;1,"Varios colores",Tabla5[[#This Row],[Caract: Color tapiz]]),IF(H153="","",CONCATENATE(", Tapiz: ",H153)),IF(I153="","",CONCATENATE(",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53" s="102"/>
      <c r="AE153" s="102" t="str">
        <f>CONCATENATE("&lt;p&gt;¿Cómo lavar un mueble con tapiz: ",X153,"?","&lt;p&gt;",CHAR(10),IFERROR(VLOOKUP(G153,'Base de datos'!A:B,2,0),"Humedecer un paño de tela y frotar la estructura del producto&lt;p&gt;"))</f>
        <v>&lt;p&gt;¿Cómo lavar un mueble con tapiz: ?&lt;p&gt;
Humedecer un paño de tela y frotar la estructura del producto&lt;p&gt;</v>
      </c>
      <c r="AF153" s="102"/>
      <c r="AG153" s="79"/>
      <c r="AH153" s="102"/>
    </row>
    <row r="154" spans="1:34" ht="20.25" customHeight="1" x14ac:dyDescent="0.2">
      <c r="A154" s="88"/>
      <c r="B154" s="88"/>
      <c r="C154" s="16"/>
      <c r="D154" s="116"/>
      <c r="E154" s="88"/>
      <c r="F154" s="88"/>
      <c r="G154" s="88"/>
      <c r="H154" s="88"/>
      <c r="I154" s="88"/>
      <c r="J154" s="88"/>
      <c r="K154" s="88"/>
      <c r="L154" s="88"/>
      <c r="M154" s="88"/>
      <c r="N154" s="88"/>
      <c r="O154" s="88"/>
      <c r="P154" s="88"/>
      <c r="Q154" s="88"/>
      <c r="R154" s="88"/>
      <c r="S154" s="88"/>
      <c r="T154" s="88"/>
      <c r="U154" s="88"/>
      <c r="V154" s="88"/>
      <c r="W154" s="16"/>
      <c r="X154" s="98"/>
      <c r="Y154" s="168"/>
      <c r="Z154" s="98"/>
      <c r="AA154" s="102"/>
      <c r="AB154" s="102"/>
      <c r="AC154" s="168" t="e">
        <f>CONCATENATE(E154," color: ",IF(VLOOKUP(C154,Colores!H:I,2,0)&gt;1,"Varios colores",Tabla5[[#This Row],[Caract: Color tapiz]]),IF(H154="","",CONCATENATE(", Tapiz: ",H154)),IF(I154="","",CONCATENATE(",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54" s="102"/>
      <c r="AE154" s="102" t="str">
        <f>CONCATENATE("&lt;p&gt;¿Cómo lavar un mueble con tapiz: ",X154,"?","&lt;p&gt;",CHAR(10),IFERROR(VLOOKUP(G154,'Base de datos'!A:B,2,0),"Humedecer un paño de tela y frotar la estructura del producto&lt;p&gt;"))</f>
        <v>&lt;p&gt;¿Cómo lavar un mueble con tapiz: ?&lt;p&gt;
Humedecer un paño de tela y frotar la estructura del producto&lt;p&gt;</v>
      </c>
      <c r="AF154" s="102"/>
      <c r="AG154" s="79"/>
      <c r="AH154" s="102"/>
    </row>
    <row r="155" spans="1:34" ht="20.25" customHeight="1" x14ac:dyDescent="0.2">
      <c r="A155" s="88"/>
      <c r="B155" s="88"/>
      <c r="C155" s="16"/>
      <c r="D155" s="116"/>
      <c r="E155" s="88"/>
      <c r="F155" s="88"/>
      <c r="G155" s="88"/>
      <c r="H155" s="88"/>
      <c r="I155" s="88"/>
      <c r="J155" s="88"/>
      <c r="K155" s="88"/>
      <c r="L155" s="88"/>
      <c r="M155" s="88"/>
      <c r="N155" s="88"/>
      <c r="O155" s="88"/>
      <c r="P155" s="88"/>
      <c r="Q155" s="88"/>
      <c r="R155" s="88"/>
      <c r="S155" s="88"/>
      <c r="T155" s="88"/>
      <c r="U155" s="88"/>
      <c r="V155" s="88"/>
      <c r="W155" s="16"/>
      <c r="X155" s="98"/>
      <c r="Y155" s="168"/>
      <c r="Z155" s="98"/>
      <c r="AA155" s="102"/>
      <c r="AB155" s="102"/>
      <c r="AC155" s="168" t="e">
        <f>CONCATENATE(E155," color: ",IF(VLOOKUP(C155,Colores!H:I,2,0)&gt;1,"Varios colores",Tabla5[[#This Row],[Caract: Color tapiz]]),IF(H155="","",CONCATENATE(", Tapiz: ",H155)),IF(I155="","",CONCATENATE(",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55" s="102"/>
      <c r="AE155" s="102" t="str">
        <f>CONCATENATE("&lt;p&gt;¿Cómo lavar un mueble con tapiz: ",X155,"?","&lt;p&gt;",CHAR(10),IFERROR(VLOOKUP(G155,'Base de datos'!A:B,2,0),"Humedecer un paño de tela y frotar la estructura del producto&lt;p&gt;"))</f>
        <v>&lt;p&gt;¿Cómo lavar un mueble con tapiz: ?&lt;p&gt;
Humedecer un paño de tela y frotar la estructura del producto&lt;p&gt;</v>
      </c>
      <c r="AF155" s="102"/>
      <c r="AG155" s="79"/>
      <c r="AH155" s="102"/>
    </row>
    <row r="156" spans="1:34" ht="20.25" customHeight="1" x14ac:dyDescent="0.2">
      <c r="A156" s="88"/>
      <c r="B156" s="88"/>
      <c r="C156" s="16"/>
      <c r="D156" s="116"/>
      <c r="E156" s="88"/>
      <c r="F156" s="88"/>
      <c r="G156" s="88"/>
      <c r="H156" s="88"/>
      <c r="I156" s="88"/>
      <c r="J156" s="88"/>
      <c r="K156" s="88"/>
      <c r="L156" s="88"/>
      <c r="M156" s="88"/>
      <c r="N156" s="88"/>
      <c r="O156" s="88"/>
      <c r="P156" s="88"/>
      <c r="Q156" s="88"/>
      <c r="R156" s="88"/>
      <c r="S156" s="88"/>
      <c r="T156" s="88"/>
      <c r="U156" s="88"/>
      <c r="V156" s="88"/>
      <c r="W156" s="16"/>
      <c r="X156" s="98"/>
      <c r="Y156" s="168"/>
      <c r="Z156" s="98"/>
      <c r="AA156" s="102"/>
      <c r="AB156" s="102"/>
      <c r="AC156" s="168" t="e">
        <f>CONCATENATE(E156," color: ",IF(VLOOKUP(C156,Colores!H:I,2,0)&gt;1,"Varios colores",Tabla5[[#This Row],[Caract: Color tapiz]]),IF(H156="","",CONCATENATE(", Tapiz: ",H156)),IF(I156="","",CONCATENATE(",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56" s="102"/>
      <c r="AE156" s="102" t="str">
        <f>CONCATENATE("&lt;p&gt;¿Cómo lavar un mueble con tapiz: ",X156,"?","&lt;p&gt;",CHAR(10),IFERROR(VLOOKUP(G156,'Base de datos'!A:B,2,0),"Humedecer un paño de tela y frotar la estructura del producto&lt;p&gt;"))</f>
        <v>&lt;p&gt;¿Cómo lavar un mueble con tapiz: ?&lt;p&gt;
Humedecer un paño de tela y frotar la estructura del producto&lt;p&gt;</v>
      </c>
      <c r="AF156" s="102"/>
      <c r="AG156" s="79"/>
      <c r="AH156" s="102"/>
    </row>
    <row r="157" spans="1:34" ht="20.25" customHeight="1" x14ac:dyDescent="0.2">
      <c r="A157" s="88"/>
      <c r="B157" s="88"/>
      <c r="C157" s="16"/>
      <c r="D157" s="116"/>
      <c r="E157" s="88"/>
      <c r="F157" s="88"/>
      <c r="G157" s="88"/>
      <c r="H157" s="88"/>
      <c r="I157" s="88"/>
      <c r="J157" s="88"/>
      <c r="K157" s="88"/>
      <c r="L157" s="88"/>
      <c r="M157" s="88"/>
      <c r="N157" s="88"/>
      <c r="O157" s="88"/>
      <c r="P157" s="88"/>
      <c r="Q157" s="88"/>
      <c r="R157" s="88"/>
      <c r="S157" s="88"/>
      <c r="T157" s="88"/>
      <c r="U157" s="88"/>
      <c r="V157" s="88"/>
      <c r="W157" s="16"/>
      <c r="X157" s="98"/>
      <c r="Y157" s="168"/>
      <c r="Z157" s="98"/>
      <c r="AA157" s="102"/>
      <c r="AB157" s="102"/>
      <c r="AC157" s="168" t="e">
        <f>CONCATENATE(E157," color: ",IF(VLOOKUP(C157,Colores!H:I,2,0)&gt;1,"Varios colores",Tabla5[[#This Row],[Caract: Color tapiz]]),IF(H157="","",CONCATENATE(", Tapiz: ",H157)),IF(I157="","",CONCATENATE(",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57" s="102"/>
      <c r="AE157" s="102" t="str">
        <f>CONCATENATE("&lt;p&gt;¿Cómo lavar un mueble con tapiz: ",X157,"?","&lt;p&gt;",CHAR(10),IFERROR(VLOOKUP(G157,'Base de datos'!A:B,2,0),"Humedecer un paño de tela y frotar la estructura del producto&lt;p&gt;"))</f>
        <v>&lt;p&gt;¿Cómo lavar un mueble con tapiz: ?&lt;p&gt;
Humedecer un paño de tela y frotar la estructura del producto&lt;p&gt;</v>
      </c>
      <c r="AF157" s="102"/>
      <c r="AG157" s="79"/>
      <c r="AH157" s="102"/>
    </row>
    <row r="158" spans="1:34" ht="20.25" customHeight="1" x14ac:dyDescent="0.2">
      <c r="A158" s="88"/>
      <c r="B158" s="88"/>
      <c r="C158" s="16"/>
      <c r="D158" s="116"/>
      <c r="E158" s="88"/>
      <c r="F158" s="88"/>
      <c r="G158" s="88"/>
      <c r="H158" s="88"/>
      <c r="I158" s="88"/>
      <c r="J158" s="88"/>
      <c r="K158" s="88"/>
      <c r="L158" s="88"/>
      <c r="M158" s="88"/>
      <c r="N158" s="88"/>
      <c r="O158" s="88"/>
      <c r="P158" s="88"/>
      <c r="Q158" s="88"/>
      <c r="R158" s="88"/>
      <c r="S158" s="88"/>
      <c r="T158" s="88"/>
      <c r="U158" s="88"/>
      <c r="V158" s="88"/>
      <c r="W158" s="16"/>
      <c r="X158" s="98"/>
      <c r="Y158" s="168"/>
      <c r="Z158" s="98"/>
      <c r="AA158" s="102"/>
      <c r="AB158" s="102"/>
      <c r="AC158" s="168" t="e">
        <f>CONCATENATE(E158," color: ",IF(VLOOKUP(C158,Colores!H:I,2,0)&gt;1,"Varios colores",Tabla5[[#This Row],[Caract: Color tapiz]]),IF(H158="","",CONCATENATE(", Tapiz: ",H158)),IF(I158="","",CONCATENATE(",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58" s="102"/>
      <c r="AE158" s="102" t="str">
        <f>CONCATENATE("&lt;p&gt;¿Cómo lavar un mueble con tapiz: ",X158,"?","&lt;p&gt;",CHAR(10),IFERROR(VLOOKUP(G158,'Base de datos'!A:B,2,0),"Humedecer un paño de tela y frotar la estructura del producto&lt;p&gt;"))</f>
        <v>&lt;p&gt;¿Cómo lavar un mueble con tapiz: ?&lt;p&gt;
Humedecer un paño de tela y frotar la estructura del producto&lt;p&gt;</v>
      </c>
      <c r="AF158" s="102"/>
      <c r="AG158" s="79"/>
      <c r="AH158" s="102"/>
    </row>
    <row r="159" spans="1:34" ht="20.25" customHeight="1" x14ac:dyDescent="0.2">
      <c r="A159" s="88"/>
      <c r="B159" s="88"/>
      <c r="C159" s="16"/>
      <c r="D159" s="116"/>
      <c r="E159" s="88"/>
      <c r="F159" s="88"/>
      <c r="G159" s="88"/>
      <c r="H159" s="88"/>
      <c r="I159" s="88"/>
      <c r="J159" s="88"/>
      <c r="K159" s="88"/>
      <c r="L159" s="88"/>
      <c r="M159" s="88"/>
      <c r="N159" s="88"/>
      <c r="O159" s="88"/>
      <c r="P159" s="88"/>
      <c r="Q159" s="88"/>
      <c r="R159" s="88"/>
      <c r="S159" s="88"/>
      <c r="T159" s="88"/>
      <c r="U159" s="88"/>
      <c r="V159" s="88"/>
      <c r="W159" s="16"/>
      <c r="X159" s="98"/>
      <c r="Y159" s="168"/>
      <c r="Z159" s="98"/>
      <c r="AA159" s="102"/>
      <c r="AB159" s="102"/>
      <c r="AC159" s="168" t="e">
        <f>CONCATENATE(E159," color: ",IF(VLOOKUP(C159,Colores!H:I,2,0)&gt;1,"Varios colores",Tabla5[[#This Row],[Caract: Color tapiz]]),IF(H159="","",CONCATENATE(", Tapiz: ",H159)),IF(I159="","",CONCATENATE(",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59" s="102"/>
      <c r="AE159" s="102" t="str">
        <f>CONCATENATE("&lt;p&gt;¿Cómo lavar un mueble con tapiz: ",X159,"?","&lt;p&gt;",CHAR(10),IFERROR(VLOOKUP(G159,'Base de datos'!A:B,2,0),"Humedecer un paño de tela y frotar la estructura del producto&lt;p&gt;"))</f>
        <v>&lt;p&gt;¿Cómo lavar un mueble con tapiz: ?&lt;p&gt;
Humedecer un paño de tela y frotar la estructura del producto&lt;p&gt;</v>
      </c>
      <c r="AF159" s="102"/>
      <c r="AG159" s="79"/>
      <c r="AH159" s="102"/>
    </row>
    <row r="160" spans="1:34" ht="20.25" customHeight="1" x14ac:dyDescent="0.2">
      <c r="A160" s="88"/>
      <c r="B160" s="88"/>
      <c r="C160" s="16"/>
      <c r="D160" s="116"/>
      <c r="E160" s="88"/>
      <c r="F160" s="88"/>
      <c r="G160" s="88"/>
      <c r="H160" s="88"/>
      <c r="I160" s="88"/>
      <c r="J160" s="88"/>
      <c r="K160" s="88"/>
      <c r="L160" s="88"/>
      <c r="M160" s="88"/>
      <c r="N160" s="88"/>
      <c r="O160" s="88"/>
      <c r="P160" s="88"/>
      <c r="Q160" s="88"/>
      <c r="R160" s="88"/>
      <c r="S160" s="88"/>
      <c r="T160" s="88"/>
      <c r="U160" s="88"/>
      <c r="V160" s="88"/>
      <c r="W160" s="16"/>
      <c r="X160" s="98"/>
      <c r="Y160" s="168"/>
      <c r="Z160" s="98"/>
      <c r="AA160" s="102"/>
      <c r="AB160" s="102"/>
      <c r="AC160" s="168" t="e">
        <f>CONCATENATE(E160," color: ",IF(VLOOKUP(C160,Colores!H:I,2,0)&gt;1,"Varios colores",Tabla5[[#This Row],[Caract: Color tapiz]]),IF(H160="","",CONCATENATE(", Tapiz: ",H160)),IF(I160="","",CONCATENATE(",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60" s="102"/>
      <c r="AE160" s="102" t="str">
        <f>CONCATENATE("&lt;p&gt;¿Cómo lavar un mueble con tapiz: ",X160,"?","&lt;p&gt;",CHAR(10),IFERROR(VLOOKUP(G160,'Base de datos'!A:B,2,0),"Humedecer un paño de tela y frotar la estructura del producto&lt;p&gt;"))</f>
        <v>&lt;p&gt;¿Cómo lavar un mueble con tapiz: ?&lt;p&gt;
Humedecer un paño de tela y frotar la estructura del producto&lt;p&gt;</v>
      </c>
      <c r="AF160" s="102"/>
      <c r="AG160" s="79"/>
      <c r="AH160" s="102"/>
    </row>
    <row r="161" spans="1:34" ht="20.25" customHeight="1" x14ac:dyDescent="0.2">
      <c r="A161" s="88"/>
      <c r="B161" s="88"/>
      <c r="C161" s="16"/>
      <c r="D161" s="116"/>
      <c r="E161" s="88"/>
      <c r="F161" s="88"/>
      <c r="G161" s="88"/>
      <c r="H161" s="88"/>
      <c r="I161" s="88"/>
      <c r="J161" s="88"/>
      <c r="K161" s="88"/>
      <c r="L161" s="88"/>
      <c r="M161" s="88"/>
      <c r="N161" s="88"/>
      <c r="O161" s="88"/>
      <c r="P161" s="88"/>
      <c r="Q161" s="88"/>
      <c r="R161" s="88"/>
      <c r="S161" s="88"/>
      <c r="T161" s="88"/>
      <c r="U161" s="88"/>
      <c r="V161" s="88"/>
      <c r="W161" s="16"/>
      <c r="X161" s="98"/>
      <c r="Y161" s="168"/>
      <c r="Z161" s="98"/>
      <c r="AA161" s="102"/>
      <c r="AB161" s="102"/>
      <c r="AC161" s="168" t="e">
        <f>CONCATENATE(E161," color: ",IF(VLOOKUP(C161,Colores!H:I,2,0)&gt;1,"Varios colores",Tabla5[[#This Row],[Caract: Color tapiz]]),IF(H161="","",CONCATENATE(", Tapiz: ",H161)),IF(I161="","",CONCATENATE(",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61" s="102"/>
      <c r="AE161" s="102" t="str">
        <f>CONCATENATE("&lt;p&gt;¿Cómo lavar un mueble con tapiz: ",X161,"?","&lt;p&gt;",CHAR(10),IFERROR(VLOOKUP(G161,'Base de datos'!A:B,2,0),"Humedecer un paño de tela y frotar la estructura del producto&lt;p&gt;"))</f>
        <v>&lt;p&gt;¿Cómo lavar un mueble con tapiz: ?&lt;p&gt;
Humedecer un paño de tela y frotar la estructura del producto&lt;p&gt;</v>
      </c>
      <c r="AF161" s="102"/>
      <c r="AG161" s="79"/>
      <c r="AH161" s="102"/>
    </row>
    <row r="162" spans="1:34" ht="20.25" customHeight="1" x14ac:dyDescent="0.2">
      <c r="A162" s="88"/>
      <c r="B162" s="88"/>
      <c r="C162" s="16"/>
      <c r="D162" s="116"/>
      <c r="E162" s="88"/>
      <c r="F162" s="88"/>
      <c r="G162" s="88"/>
      <c r="H162" s="88"/>
      <c r="I162" s="88"/>
      <c r="J162" s="88"/>
      <c r="K162" s="88"/>
      <c r="L162" s="88"/>
      <c r="M162" s="88"/>
      <c r="N162" s="88"/>
      <c r="O162" s="88"/>
      <c r="P162" s="88"/>
      <c r="Q162" s="88"/>
      <c r="R162" s="88"/>
      <c r="S162" s="88"/>
      <c r="T162" s="88"/>
      <c r="U162" s="88"/>
      <c r="V162" s="88"/>
      <c r="W162" s="16"/>
      <c r="X162" s="98"/>
      <c r="Y162" s="168"/>
      <c r="Z162" s="98"/>
      <c r="AA162" s="102"/>
      <c r="AB162" s="102"/>
      <c r="AC162" s="168" t="e">
        <f>CONCATENATE(E162," color: ",IF(VLOOKUP(C162,Colores!H:I,2,0)&gt;1,"Varios colores",Tabla5[[#This Row],[Caract: Color tapiz]]),IF(H162="","",CONCATENATE(", Tapiz: ",H162)),IF(I162="","",CONCATENATE(",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62" s="102"/>
      <c r="AE162" s="102" t="str">
        <f>CONCATENATE("&lt;p&gt;¿Cómo lavar un mueble con tapiz: ",X162,"?","&lt;p&gt;",CHAR(10),IFERROR(VLOOKUP(G162,'Base de datos'!A:B,2,0),"Humedecer un paño de tela y frotar la estructura del producto&lt;p&gt;"))</f>
        <v>&lt;p&gt;¿Cómo lavar un mueble con tapiz: ?&lt;p&gt;
Humedecer un paño de tela y frotar la estructura del producto&lt;p&gt;</v>
      </c>
      <c r="AF162" s="102"/>
      <c r="AG162" s="79"/>
      <c r="AH162" s="102"/>
    </row>
    <row r="163" spans="1:34" ht="20.25" customHeight="1" x14ac:dyDescent="0.2">
      <c r="A163" s="88"/>
      <c r="B163" s="88"/>
      <c r="C163" s="16"/>
      <c r="D163" s="116"/>
      <c r="E163" s="88"/>
      <c r="F163" s="88"/>
      <c r="G163" s="88"/>
      <c r="H163" s="88"/>
      <c r="I163" s="88"/>
      <c r="J163" s="88"/>
      <c r="K163" s="88"/>
      <c r="L163" s="88"/>
      <c r="M163" s="88"/>
      <c r="N163" s="88"/>
      <c r="O163" s="88"/>
      <c r="P163" s="88"/>
      <c r="Q163" s="88"/>
      <c r="R163" s="88"/>
      <c r="S163" s="88"/>
      <c r="T163" s="88"/>
      <c r="U163" s="88"/>
      <c r="V163" s="88"/>
      <c r="W163" s="16"/>
      <c r="X163" s="98"/>
      <c r="Y163" s="168"/>
      <c r="Z163" s="98"/>
      <c r="AA163" s="102"/>
      <c r="AB163" s="102"/>
      <c r="AC163" s="168" t="e">
        <f>CONCATENATE(E163," color: ",IF(VLOOKUP(C163,Colores!H:I,2,0)&gt;1,"Varios colores",Tabla5[[#This Row],[Caract: Color tapiz]]),IF(H163="","",CONCATENATE(", Tapiz: ",H163)),IF(I163="","",CONCATENATE(",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63" s="102"/>
      <c r="AE163" s="102" t="str">
        <f>CONCATENATE("&lt;p&gt;¿Cómo lavar un mueble con tapiz: ",X163,"?","&lt;p&gt;",CHAR(10),IFERROR(VLOOKUP(G163,'Base de datos'!A:B,2,0),"Humedecer un paño de tela y frotar la estructura del producto&lt;p&gt;"))</f>
        <v>&lt;p&gt;¿Cómo lavar un mueble con tapiz: ?&lt;p&gt;
Humedecer un paño de tela y frotar la estructura del producto&lt;p&gt;</v>
      </c>
      <c r="AF163" s="102"/>
      <c r="AG163" s="79"/>
      <c r="AH163" s="102"/>
    </row>
    <row r="164" spans="1:34" ht="20.25" customHeight="1" x14ac:dyDescent="0.2">
      <c r="A164" s="88"/>
      <c r="B164" s="88"/>
      <c r="C164" s="16"/>
      <c r="D164" s="116"/>
      <c r="E164" s="88"/>
      <c r="F164" s="88"/>
      <c r="G164" s="88"/>
      <c r="H164" s="88"/>
      <c r="I164" s="88"/>
      <c r="J164" s="88"/>
      <c r="K164" s="88"/>
      <c r="L164" s="88"/>
      <c r="M164" s="88"/>
      <c r="N164" s="88"/>
      <c r="O164" s="88"/>
      <c r="P164" s="88"/>
      <c r="Q164" s="88"/>
      <c r="R164" s="88"/>
      <c r="S164" s="88"/>
      <c r="T164" s="88"/>
      <c r="U164" s="88"/>
      <c r="V164" s="88"/>
      <c r="W164" s="16"/>
      <c r="X164" s="98"/>
      <c r="Y164" s="168"/>
      <c r="Z164" s="98"/>
      <c r="AA164" s="102"/>
      <c r="AB164" s="102"/>
      <c r="AC164" s="168" t="e">
        <f>CONCATENATE(E164," color: ",IF(VLOOKUP(C164,Colores!H:I,2,0)&gt;1,"Varios colores",Tabla5[[#This Row],[Caract: Color tapiz]]),IF(H164="","",CONCATENATE(", Tapiz: ",H164)),IF(I164="","",CONCATENATE(",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64" s="102"/>
      <c r="AE164" s="102" t="str">
        <f>CONCATENATE("&lt;p&gt;¿Cómo lavar un mueble con tapiz: ",X164,"?","&lt;p&gt;",CHAR(10),IFERROR(VLOOKUP(G164,'Base de datos'!A:B,2,0),"Humedecer un paño de tela y frotar la estructura del producto&lt;p&gt;"))</f>
        <v>&lt;p&gt;¿Cómo lavar un mueble con tapiz: ?&lt;p&gt;
Humedecer un paño de tela y frotar la estructura del producto&lt;p&gt;</v>
      </c>
      <c r="AF164" s="102"/>
      <c r="AG164" s="79"/>
      <c r="AH164" s="102"/>
    </row>
    <row r="165" spans="1:34" ht="20.25" customHeight="1" x14ac:dyDescent="0.2">
      <c r="A165" s="88"/>
      <c r="B165" s="88"/>
      <c r="C165" s="16"/>
      <c r="D165" s="116"/>
      <c r="E165" s="88"/>
      <c r="F165" s="88"/>
      <c r="G165" s="88"/>
      <c r="H165" s="88"/>
      <c r="I165" s="88"/>
      <c r="J165" s="88"/>
      <c r="K165" s="88"/>
      <c r="L165" s="88"/>
      <c r="M165" s="88"/>
      <c r="N165" s="88"/>
      <c r="O165" s="88"/>
      <c r="P165" s="88"/>
      <c r="Q165" s="88"/>
      <c r="R165" s="88"/>
      <c r="S165" s="88"/>
      <c r="T165" s="88"/>
      <c r="U165" s="88"/>
      <c r="V165" s="88"/>
      <c r="W165" s="16"/>
      <c r="X165" s="98"/>
      <c r="Y165" s="168"/>
      <c r="Z165" s="98"/>
      <c r="AA165" s="102"/>
      <c r="AB165" s="102"/>
      <c r="AC165" s="168" t="e">
        <f>CONCATENATE(E165," color: ",IF(VLOOKUP(C165,Colores!H:I,2,0)&gt;1,"Varios colores",Tabla5[[#This Row],[Caract: Color tapiz]]),IF(H165="","",CONCATENATE(", Tapiz: ",H165)),IF(I165="","",CONCATENATE(",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65" s="102"/>
      <c r="AE165" s="102" t="str">
        <f>CONCATENATE("&lt;p&gt;¿Cómo lavar un mueble con tapiz: ",X165,"?","&lt;p&gt;",CHAR(10),IFERROR(VLOOKUP(G165,'Base de datos'!A:B,2,0),"Humedecer un paño de tela y frotar la estructura del producto&lt;p&gt;"))</f>
        <v>&lt;p&gt;¿Cómo lavar un mueble con tapiz: ?&lt;p&gt;
Humedecer un paño de tela y frotar la estructura del producto&lt;p&gt;</v>
      </c>
      <c r="AF165" s="102"/>
      <c r="AG165" s="79"/>
      <c r="AH165" s="102"/>
    </row>
    <row r="166" spans="1:34" ht="20.25" customHeight="1" x14ac:dyDescent="0.2">
      <c r="A166" s="88"/>
      <c r="B166" s="88"/>
      <c r="C166" s="16"/>
      <c r="D166" s="116"/>
      <c r="E166" s="88"/>
      <c r="F166" s="88"/>
      <c r="G166" s="88"/>
      <c r="H166" s="88"/>
      <c r="I166" s="88"/>
      <c r="J166" s="88"/>
      <c r="K166" s="88"/>
      <c r="L166" s="88"/>
      <c r="M166" s="88"/>
      <c r="N166" s="88"/>
      <c r="O166" s="88"/>
      <c r="P166" s="88"/>
      <c r="Q166" s="88"/>
      <c r="R166" s="88"/>
      <c r="S166" s="88"/>
      <c r="T166" s="88"/>
      <c r="U166" s="88"/>
      <c r="V166" s="88"/>
      <c r="W166" s="16"/>
      <c r="X166" s="98"/>
      <c r="Y166" s="168"/>
      <c r="Z166" s="98"/>
      <c r="AA166" s="102"/>
      <c r="AB166" s="102"/>
      <c r="AC166" s="168" t="e">
        <f>CONCATENATE(E166," color: ",IF(VLOOKUP(C166,Colores!H:I,2,0)&gt;1,"Varios colores",Tabla5[[#This Row],[Caract: Color tapiz]]),IF(H166="","",CONCATENATE(", Tapiz: ",H166)),IF(I166="","",CONCATENATE(",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66" s="102"/>
      <c r="AE166" s="102" t="str">
        <f>CONCATENATE("&lt;p&gt;¿Cómo lavar un mueble con tapiz: ",X166,"?","&lt;p&gt;",CHAR(10),IFERROR(VLOOKUP(G166,'Base de datos'!A:B,2,0),"Humedecer un paño de tela y frotar la estructura del producto&lt;p&gt;"))</f>
        <v>&lt;p&gt;¿Cómo lavar un mueble con tapiz: ?&lt;p&gt;
Humedecer un paño de tela y frotar la estructura del producto&lt;p&gt;</v>
      </c>
      <c r="AF166" s="102"/>
      <c r="AG166" s="79"/>
      <c r="AH166" s="102"/>
    </row>
    <row r="167" spans="1:34" ht="20.25" customHeight="1" x14ac:dyDescent="0.2">
      <c r="A167" s="88"/>
      <c r="B167" s="88"/>
      <c r="C167" s="16"/>
      <c r="D167" s="116"/>
      <c r="E167" s="88"/>
      <c r="F167" s="88"/>
      <c r="G167" s="88"/>
      <c r="H167" s="88"/>
      <c r="I167" s="88"/>
      <c r="J167" s="88"/>
      <c r="K167" s="88"/>
      <c r="L167" s="88"/>
      <c r="M167" s="88"/>
      <c r="N167" s="88"/>
      <c r="O167" s="88"/>
      <c r="P167" s="88"/>
      <c r="Q167" s="88"/>
      <c r="R167" s="88"/>
      <c r="S167" s="88"/>
      <c r="T167" s="88"/>
      <c r="U167" s="88"/>
      <c r="V167" s="88"/>
      <c r="W167" s="16"/>
      <c r="X167" s="98"/>
      <c r="Y167" s="168"/>
      <c r="Z167" s="98"/>
      <c r="AA167" s="102"/>
      <c r="AB167" s="102"/>
      <c r="AC167" s="168" t="e">
        <f>CONCATENATE(E167," color: ",IF(VLOOKUP(C167,Colores!H:I,2,0)&gt;1,"Varios colores",Tabla5[[#This Row],[Caract: Color tapiz]]),IF(H167="","",CONCATENATE(", Tapiz: ",H167)),IF(I167="","",CONCATENATE(",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67" s="102"/>
      <c r="AE167" s="102" t="str">
        <f>CONCATENATE("&lt;p&gt;¿Cómo lavar un mueble con tapiz: ",X167,"?","&lt;p&gt;",CHAR(10),IFERROR(VLOOKUP(G167,'Base de datos'!A:B,2,0),"Humedecer un paño de tela y frotar la estructura del producto&lt;p&gt;"))</f>
        <v>&lt;p&gt;¿Cómo lavar un mueble con tapiz: ?&lt;p&gt;
Humedecer un paño de tela y frotar la estructura del producto&lt;p&gt;</v>
      </c>
      <c r="AF167" s="102"/>
      <c r="AG167" s="79"/>
      <c r="AH167" s="102"/>
    </row>
    <row r="168" spans="1:34" ht="20.25" customHeight="1" x14ac:dyDescent="0.2">
      <c r="A168" s="88"/>
      <c r="B168" s="88"/>
      <c r="C168" s="16"/>
      <c r="D168" s="116"/>
      <c r="E168" s="88"/>
      <c r="F168" s="88"/>
      <c r="G168" s="88"/>
      <c r="H168" s="88"/>
      <c r="I168" s="88"/>
      <c r="J168" s="88"/>
      <c r="K168" s="88"/>
      <c r="L168" s="88"/>
      <c r="M168" s="88"/>
      <c r="N168" s="88"/>
      <c r="O168" s="88"/>
      <c r="P168" s="88"/>
      <c r="Q168" s="88"/>
      <c r="R168" s="88"/>
      <c r="S168" s="88"/>
      <c r="T168" s="88"/>
      <c r="U168" s="88"/>
      <c r="V168" s="88"/>
      <c r="W168" s="16"/>
      <c r="X168" s="98"/>
      <c r="Y168" s="168"/>
      <c r="Z168" s="98"/>
      <c r="AA168" s="102"/>
      <c r="AB168" s="102"/>
      <c r="AC168" s="168" t="e">
        <f>CONCATENATE(E168," color: ",IF(VLOOKUP(C168,Colores!H:I,2,0)&gt;1,"Varios colores",Tabla5[[#This Row],[Caract: Color tapiz]]),IF(H168="","",CONCATENATE(", Tapiz: ",H168)),IF(I168="","",CONCATENATE(",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68" s="102"/>
      <c r="AE168" s="102" t="str">
        <f>CONCATENATE("&lt;p&gt;¿Cómo lavar un mueble con tapiz: ",X168,"?","&lt;p&gt;",CHAR(10),IFERROR(VLOOKUP(G168,'Base de datos'!A:B,2,0),"Humedecer un paño de tela y frotar la estructura del producto&lt;p&gt;"))</f>
        <v>&lt;p&gt;¿Cómo lavar un mueble con tapiz: ?&lt;p&gt;
Humedecer un paño de tela y frotar la estructura del producto&lt;p&gt;</v>
      </c>
      <c r="AF168" s="102"/>
      <c r="AG168" s="79"/>
      <c r="AH168" s="102"/>
    </row>
    <row r="169" spans="1:34" ht="20.25" customHeight="1" x14ac:dyDescent="0.2">
      <c r="A169" s="88"/>
      <c r="B169" s="88"/>
      <c r="C169" s="16"/>
      <c r="D169" s="116"/>
      <c r="E169" s="88"/>
      <c r="F169" s="88"/>
      <c r="G169" s="88"/>
      <c r="H169" s="88"/>
      <c r="I169" s="88"/>
      <c r="J169" s="88"/>
      <c r="K169" s="88"/>
      <c r="L169" s="88"/>
      <c r="M169" s="88"/>
      <c r="N169" s="88"/>
      <c r="O169" s="88"/>
      <c r="P169" s="88"/>
      <c r="Q169" s="88"/>
      <c r="R169" s="88"/>
      <c r="S169" s="88"/>
      <c r="T169" s="88"/>
      <c r="U169" s="88"/>
      <c r="V169" s="88"/>
      <c r="W169" s="16"/>
      <c r="X169" s="98"/>
      <c r="Y169" s="168"/>
      <c r="Z169" s="98"/>
      <c r="AA169" s="102"/>
      <c r="AB169" s="102"/>
      <c r="AC169" s="168" t="e">
        <f>CONCATENATE(E169," color: ",IF(VLOOKUP(C169,Colores!H:I,2,0)&gt;1,"Varios colores",Tabla5[[#This Row],[Caract: Color tapiz]]),IF(H169="","",CONCATENATE(", Tapiz: ",H169)),IF(I169="","",CONCATENATE(",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69" s="102"/>
      <c r="AE169" s="102" t="str">
        <f>CONCATENATE("&lt;p&gt;¿Cómo lavar un mueble con tapiz: ",X169,"?","&lt;p&gt;",CHAR(10),IFERROR(VLOOKUP(G169,'Base de datos'!A:B,2,0),"Humedecer un paño de tela y frotar la estructura del producto&lt;p&gt;"))</f>
        <v>&lt;p&gt;¿Cómo lavar un mueble con tapiz: ?&lt;p&gt;
Humedecer un paño de tela y frotar la estructura del producto&lt;p&gt;</v>
      </c>
      <c r="AF169" s="102"/>
      <c r="AG169" s="79"/>
      <c r="AH169" s="102"/>
    </row>
    <row r="170" spans="1:34" ht="20.25" customHeight="1" x14ac:dyDescent="0.2">
      <c r="A170" s="88"/>
      <c r="B170" s="88"/>
      <c r="C170" s="16"/>
      <c r="D170" s="116"/>
      <c r="E170" s="88"/>
      <c r="F170" s="88"/>
      <c r="G170" s="88"/>
      <c r="H170" s="88"/>
      <c r="I170" s="88"/>
      <c r="J170" s="88"/>
      <c r="K170" s="88"/>
      <c r="L170" s="88"/>
      <c r="M170" s="88"/>
      <c r="N170" s="88"/>
      <c r="O170" s="88"/>
      <c r="P170" s="88"/>
      <c r="Q170" s="88"/>
      <c r="R170" s="88"/>
      <c r="S170" s="88"/>
      <c r="T170" s="88"/>
      <c r="U170" s="88"/>
      <c r="V170" s="88"/>
      <c r="W170" s="16"/>
      <c r="X170" s="98"/>
      <c r="Y170" s="168"/>
      <c r="Z170" s="98"/>
      <c r="AA170" s="102"/>
      <c r="AB170" s="102"/>
      <c r="AC170" s="168" t="e">
        <f>CONCATENATE(E170," color: ",IF(VLOOKUP(C170,Colores!H:I,2,0)&gt;1,"Varios colores",Tabla5[[#This Row],[Caract: Color tapiz]]),IF(H170="","",CONCATENATE(", Tapiz: ",H170)),IF(I170="","",CONCATENATE(",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70" s="102"/>
      <c r="AE170" s="102" t="str">
        <f>CONCATENATE("&lt;p&gt;¿Cómo lavar un mueble con tapiz: ",X170,"?","&lt;p&gt;",CHAR(10),IFERROR(VLOOKUP(G170,'Base de datos'!A:B,2,0),"Humedecer un paño de tela y frotar la estructura del producto&lt;p&gt;"))</f>
        <v>&lt;p&gt;¿Cómo lavar un mueble con tapiz: ?&lt;p&gt;
Humedecer un paño de tela y frotar la estructura del producto&lt;p&gt;</v>
      </c>
      <c r="AF170" s="102"/>
      <c r="AG170" s="79"/>
      <c r="AH170" s="102"/>
    </row>
    <row r="171" spans="1:34" ht="20.25" customHeight="1" x14ac:dyDescent="0.2">
      <c r="A171" s="88"/>
      <c r="B171" s="88"/>
      <c r="C171" s="16"/>
      <c r="D171" s="116"/>
      <c r="E171" s="88"/>
      <c r="F171" s="88"/>
      <c r="G171" s="88"/>
      <c r="H171" s="88"/>
      <c r="I171" s="88"/>
      <c r="J171" s="88"/>
      <c r="K171" s="88"/>
      <c r="L171" s="88"/>
      <c r="M171" s="88"/>
      <c r="N171" s="88"/>
      <c r="O171" s="88"/>
      <c r="P171" s="88"/>
      <c r="Q171" s="88"/>
      <c r="R171" s="88"/>
      <c r="S171" s="88"/>
      <c r="T171" s="88"/>
      <c r="U171" s="88"/>
      <c r="V171" s="88"/>
      <c r="W171" s="16"/>
      <c r="X171" s="98"/>
      <c r="Y171" s="168"/>
      <c r="Z171" s="98"/>
      <c r="AA171" s="102"/>
      <c r="AB171" s="102"/>
      <c r="AC171" s="168" t="e">
        <f>CONCATENATE(E171," color: ",IF(VLOOKUP(C171,Colores!H:I,2,0)&gt;1,"Varios colores",Tabla5[[#This Row],[Caract: Color tapiz]]),IF(H171="","",CONCATENATE(", Tapiz: ",H171)),IF(I171="","",CONCATENATE(",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71" s="102"/>
      <c r="AE171" s="102" t="str">
        <f>CONCATENATE("&lt;p&gt;¿Cómo lavar un mueble con tapiz: ",X171,"?","&lt;p&gt;",CHAR(10),IFERROR(VLOOKUP(G171,'Base de datos'!A:B,2,0),"Humedecer un paño de tela y frotar la estructura del producto&lt;p&gt;"))</f>
        <v>&lt;p&gt;¿Cómo lavar un mueble con tapiz: ?&lt;p&gt;
Humedecer un paño de tela y frotar la estructura del producto&lt;p&gt;</v>
      </c>
      <c r="AF171" s="102"/>
      <c r="AG171" s="79"/>
      <c r="AH171" s="102"/>
    </row>
    <row r="172" spans="1:34" ht="20.25" customHeight="1" x14ac:dyDescent="0.2">
      <c r="A172" s="88"/>
      <c r="B172" s="88"/>
      <c r="C172" s="16"/>
      <c r="D172" s="116"/>
      <c r="E172" s="88"/>
      <c r="F172" s="88"/>
      <c r="G172" s="88"/>
      <c r="H172" s="88"/>
      <c r="I172" s="88"/>
      <c r="J172" s="88"/>
      <c r="K172" s="88"/>
      <c r="L172" s="88"/>
      <c r="M172" s="88"/>
      <c r="N172" s="88"/>
      <c r="O172" s="88"/>
      <c r="P172" s="88"/>
      <c r="Q172" s="88"/>
      <c r="R172" s="88"/>
      <c r="S172" s="88"/>
      <c r="T172" s="88"/>
      <c r="U172" s="88"/>
      <c r="V172" s="88"/>
      <c r="W172" s="16"/>
      <c r="X172" s="98"/>
      <c r="Y172" s="168"/>
      <c r="Z172" s="98"/>
      <c r="AA172" s="102"/>
      <c r="AB172" s="102"/>
      <c r="AC172" s="168" t="e">
        <f>CONCATENATE(E172," color: ",IF(VLOOKUP(C172,Colores!H:I,2,0)&gt;1,"Varios colores",Tabla5[[#This Row],[Caract: Color tapiz]]),IF(H172="","",CONCATENATE(", Tapiz: ",H172)),IF(I172="","",CONCATENATE(",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72" s="102"/>
      <c r="AE172" s="102" t="str">
        <f>CONCATENATE("&lt;p&gt;¿Cómo lavar un mueble con tapiz: ",X172,"?","&lt;p&gt;",CHAR(10),IFERROR(VLOOKUP(G172,'Base de datos'!A:B,2,0),"Humedecer un paño de tela y frotar la estructura del producto&lt;p&gt;"))</f>
        <v>&lt;p&gt;¿Cómo lavar un mueble con tapiz: ?&lt;p&gt;
Humedecer un paño de tela y frotar la estructura del producto&lt;p&gt;</v>
      </c>
      <c r="AF172" s="102"/>
      <c r="AG172" s="79"/>
      <c r="AH172" s="102"/>
    </row>
    <row r="173" spans="1:34" ht="20.25" customHeight="1" x14ac:dyDescent="0.2">
      <c r="A173" s="88"/>
      <c r="B173" s="88"/>
      <c r="C173" s="16"/>
      <c r="D173" s="116"/>
      <c r="E173" s="88"/>
      <c r="F173" s="88"/>
      <c r="G173" s="88"/>
      <c r="H173" s="88"/>
      <c r="I173" s="88"/>
      <c r="J173" s="88"/>
      <c r="K173" s="88"/>
      <c r="L173" s="88"/>
      <c r="M173" s="88"/>
      <c r="N173" s="88"/>
      <c r="O173" s="88"/>
      <c r="P173" s="88"/>
      <c r="Q173" s="88"/>
      <c r="R173" s="88"/>
      <c r="S173" s="88"/>
      <c r="T173" s="88"/>
      <c r="U173" s="88"/>
      <c r="V173" s="88"/>
      <c r="W173" s="16"/>
      <c r="X173" s="98"/>
      <c r="Y173" s="168"/>
      <c r="Z173" s="98"/>
      <c r="AA173" s="102"/>
      <c r="AB173" s="102"/>
      <c r="AC173" s="168" t="e">
        <f>CONCATENATE(E173," color: ",IF(VLOOKUP(C173,Colores!H:I,2,0)&gt;1,"Varios colores",Tabla5[[#This Row],[Caract: Color tapiz]]),IF(H173="","",CONCATENATE(", Tapiz: ",H173)),IF(I173="","",CONCATENATE(",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73" s="102"/>
      <c r="AE173" s="102" t="str">
        <f>CONCATENATE("&lt;p&gt;¿Cómo lavar un mueble con tapiz: ",X173,"?","&lt;p&gt;",CHAR(10),IFERROR(VLOOKUP(G173,'Base de datos'!A:B,2,0),"Humedecer un paño de tela y frotar la estructura del producto&lt;p&gt;"))</f>
        <v>&lt;p&gt;¿Cómo lavar un mueble con tapiz: ?&lt;p&gt;
Humedecer un paño de tela y frotar la estructura del producto&lt;p&gt;</v>
      </c>
      <c r="AF173" s="102"/>
      <c r="AG173" s="79"/>
      <c r="AH173" s="102"/>
    </row>
    <row r="174" spans="1:34" ht="20.25" customHeight="1" x14ac:dyDescent="0.2">
      <c r="A174" s="88"/>
      <c r="B174" s="88"/>
      <c r="C174" s="16"/>
      <c r="D174" s="116"/>
      <c r="E174" s="88"/>
      <c r="F174" s="88"/>
      <c r="G174" s="88"/>
      <c r="H174" s="88"/>
      <c r="I174" s="88"/>
      <c r="J174" s="88"/>
      <c r="K174" s="88"/>
      <c r="L174" s="88"/>
      <c r="M174" s="88"/>
      <c r="N174" s="88"/>
      <c r="O174" s="88"/>
      <c r="P174" s="88"/>
      <c r="Q174" s="88"/>
      <c r="R174" s="88"/>
      <c r="S174" s="88"/>
      <c r="T174" s="88"/>
      <c r="U174" s="88"/>
      <c r="V174" s="88"/>
      <c r="W174" s="16"/>
      <c r="X174" s="98"/>
      <c r="Y174" s="168"/>
      <c r="Z174" s="98"/>
      <c r="AA174" s="102"/>
      <c r="AB174" s="102"/>
      <c r="AC174" s="168" t="e">
        <f>CONCATENATE(E174," color: ",IF(VLOOKUP(C174,Colores!H:I,2,0)&gt;1,"Varios colores",Tabla5[[#This Row],[Caract: Color tapiz]]),IF(H174="","",CONCATENATE(", Tapiz: ",H174)),IF(I174="","",CONCATENATE(",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74" s="102"/>
      <c r="AE174" s="102" t="str">
        <f>CONCATENATE("&lt;p&gt;¿Cómo lavar un mueble con tapiz: ",X174,"?","&lt;p&gt;",CHAR(10),IFERROR(VLOOKUP(G174,'Base de datos'!A:B,2,0),"Humedecer un paño de tela y frotar la estructura del producto&lt;p&gt;"))</f>
        <v>&lt;p&gt;¿Cómo lavar un mueble con tapiz: ?&lt;p&gt;
Humedecer un paño de tela y frotar la estructura del producto&lt;p&gt;</v>
      </c>
      <c r="AF174" s="102"/>
      <c r="AG174" s="79"/>
      <c r="AH174" s="102"/>
    </row>
    <row r="175" spans="1:34" ht="20.25" customHeight="1" x14ac:dyDescent="0.2">
      <c r="A175" s="88"/>
      <c r="B175" s="88"/>
      <c r="C175" s="16"/>
      <c r="D175" s="116"/>
      <c r="E175" s="88"/>
      <c r="F175" s="88"/>
      <c r="G175" s="88"/>
      <c r="H175" s="88"/>
      <c r="I175" s="88"/>
      <c r="J175" s="88"/>
      <c r="K175" s="88"/>
      <c r="L175" s="88"/>
      <c r="M175" s="88"/>
      <c r="N175" s="88"/>
      <c r="O175" s="88"/>
      <c r="P175" s="88"/>
      <c r="Q175" s="88"/>
      <c r="R175" s="88"/>
      <c r="S175" s="88"/>
      <c r="T175" s="88"/>
      <c r="U175" s="88"/>
      <c r="V175" s="88"/>
      <c r="W175" s="16"/>
      <c r="X175" s="98"/>
      <c r="Y175" s="168"/>
      <c r="Z175" s="98"/>
      <c r="AA175" s="102"/>
      <c r="AB175" s="102"/>
      <c r="AC175" s="168" t="e">
        <f>CONCATENATE(E175," color: ",IF(VLOOKUP(C175,Colores!H:I,2,0)&gt;1,"Varios colores",Tabla5[[#This Row],[Caract: Color tapiz]]),IF(H175="","",CONCATENATE(", Tapiz: ",H175)),IF(I175="","",CONCATENATE(",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75" s="102"/>
      <c r="AE175" s="102" t="str">
        <f>CONCATENATE("&lt;p&gt;¿Cómo lavar un mueble con tapiz: ",X175,"?","&lt;p&gt;",CHAR(10),IFERROR(VLOOKUP(G175,'Base de datos'!A:B,2,0),"Humedecer un paño de tela y frotar la estructura del producto&lt;p&gt;"))</f>
        <v>&lt;p&gt;¿Cómo lavar un mueble con tapiz: ?&lt;p&gt;
Humedecer un paño de tela y frotar la estructura del producto&lt;p&gt;</v>
      </c>
      <c r="AF175" s="102"/>
      <c r="AG175" s="79"/>
      <c r="AH175" s="102"/>
    </row>
    <row r="176" spans="1:34" ht="20.25" customHeight="1" x14ac:dyDescent="0.2">
      <c r="A176" s="88"/>
      <c r="B176" s="88"/>
      <c r="C176" s="16"/>
      <c r="D176" s="116"/>
      <c r="E176" s="88"/>
      <c r="F176" s="88"/>
      <c r="G176" s="88"/>
      <c r="H176" s="88"/>
      <c r="I176" s="88"/>
      <c r="J176" s="88"/>
      <c r="K176" s="88"/>
      <c r="L176" s="88"/>
      <c r="M176" s="88"/>
      <c r="N176" s="88"/>
      <c r="O176" s="88"/>
      <c r="P176" s="88"/>
      <c r="Q176" s="88"/>
      <c r="R176" s="88"/>
      <c r="S176" s="88"/>
      <c r="T176" s="88"/>
      <c r="U176" s="88"/>
      <c r="V176" s="88"/>
      <c r="W176" s="16"/>
      <c r="X176" s="98"/>
      <c r="Y176" s="168"/>
      <c r="Z176" s="98"/>
      <c r="AA176" s="102"/>
      <c r="AB176" s="102"/>
      <c r="AC176" s="168" t="e">
        <f>CONCATENATE(E176," color: ",IF(VLOOKUP(C176,Colores!H:I,2,0)&gt;1,"Varios colores",Tabla5[[#This Row],[Caract: Color tapiz]]),IF(H176="","",CONCATENATE(", Tapiz: ",H176)),IF(I176="","",CONCATENATE(",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76" s="102"/>
      <c r="AE176" s="102" t="str">
        <f>CONCATENATE("&lt;p&gt;¿Cómo lavar un mueble con tapiz: ",X176,"?","&lt;p&gt;",CHAR(10),IFERROR(VLOOKUP(G176,'Base de datos'!A:B,2,0),"Humedecer un paño de tela y frotar la estructura del producto&lt;p&gt;"))</f>
        <v>&lt;p&gt;¿Cómo lavar un mueble con tapiz: ?&lt;p&gt;
Humedecer un paño de tela y frotar la estructura del producto&lt;p&gt;</v>
      </c>
      <c r="AF176" s="102"/>
      <c r="AG176" s="79"/>
      <c r="AH176" s="102"/>
    </row>
    <row r="177" spans="1:34" ht="20.25" customHeight="1" x14ac:dyDescent="0.2">
      <c r="A177" s="88"/>
      <c r="B177" s="88"/>
      <c r="C177" s="16"/>
      <c r="D177" s="116"/>
      <c r="E177" s="88"/>
      <c r="F177" s="88"/>
      <c r="G177" s="88"/>
      <c r="H177" s="88"/>
      <c r="I177" s="88"/>
      <c r="J177" s="88"/>
      <c r="K177" s="88"/>
      <c r="L177" s="88"/>
      <c r="M177" s="88"/>
      <c r="N177" s="88"/>
      <c r="O177" s="88"/>
      <c r="P177" s="88"/>
      <c r="Q177" s="88"/>
      <c r="R177" s="88"/>
      <c r="S177" s="88"/>
      <c r="T177" s="88"/>
      <c r="U177" s="88"/>
      <c r="V177" s="88"/>
      <c r="W177" s="16"/>
      <c r="X177" s="98"/>
      <c r="Y177" s="168"/>
      <c r="Z177" s="98"/>
      <c r="AA177" s="102"/>
      <c r="AB177" s="102"/>
      <c r="AC177" s="168" t="e">
        <f>CONCATENATE(E177," color: ",IF(VLOOKUP(C177,Colores!H:I,2,0)&gt;1,"Varios colores",Tabla5[[#This Row],[Caract: Color tapiz]]),IF(H177="","",CONCATENATE(", Tapiz: ",H177)),IF(I177="","",CONCATENATE(",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77" s="102"/>
      <c r="AE177" s="102" t="str">
        <f>CONCATENATE("&lt;p&gt;¿Cómo lavar un mueble con tapiz: ",X177,"?","&lt;p&gt;",CHAR(10),IFERROR(VLOOKUP(G177,'Base de datos'!A:B,2,0),"Humedecer un paño de tela y frotar la estructura del producto&lt;p&gt;"))</f>
        <v>&lt;p&gt;¿Cómo lavar un mueble con tapiz: ?&lt;p&gt;
Humedecer un paño de tela y frotar la estructura del producto&lt;p&gt;</v>
      </c>
      <c r="AF177" s="102"/>
      <c r="AG177" s="79"/>
      <c r="AH177" s="102"/>
    </row>
    <row r="178" spans="1:34" ht="20.25" customHeight="1" x14ac:dyDescent="0.2">
      <c r="A178" s="88"/>
      <c r="B178" s="88"/>
      <c r="C178" s="16"/>
      <c r="D178" s="116"/>
      <c r="E178" s="88"/>
      <c r="F178" s="88"/>
      <c r="G178" s="88"/>
      <c r="H178" s="88"/>
      <c r="I178" s="88"/>
      <c r="J178" s="88"/>
      <c r="K178" s="88"/>
      <c r="L178" s="88"/>
      <c r="M178" s="88"/>
      <c r="N178" s="88"/>
      <c r="O178" s="88"/>
      <c r="P178" s="88"/>
      <c r="Q178" s="88"/>
      <c r="R178" s="88"/>
      <c r="S178" s="88"/>
      <c r="T178" s="88"/>
      <c r="U178" s="88"/>
      <c r="V178" s="88"/>
      <c r="W178" s="16"/>
      <c r="X178" s="98"/>
      <c r="Y178" s="168"/>
      <c r="Z178" s="98"/>
      <c r="AA178" s="102"/>
      <c r="AB178" s="102"/>
      <c r="AC178" s="168" t="e">
        <f>CONCATENATE(E178," color: ",IF(VLOOKUP(C178,Colores!H:I,2,0)&gt;1,"Varios colores",Tabla5[[#This Row],[Caract: Color tapiz]]),IF(H178="","",CONCATENATE(", Tapiz: ",H178)),IF(I178="","",CONCATENATE(",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78" s="102"/>
      <c r="AE178" s="102" t="str">
        <f>CONCATENATE("&lt;p&gt;¿Cómo lavar un mueble con tapiz: ",X178,"?","&lt;p&gt;",CHAR(10),IFERROR(VLOOKUP(G178,'Base de datos'!A:B,2,0),"Humedecer un paño de tela y frotar la estructura del producto&lt;p&gt;"))</f>
        <v>&lt;p&gt;¿Cómo lavar un mueble con tapiz: ?&lt;p&gt;
Humedecer un paño de tela y frotar la estructura del producto&lt;p&gt;</v>
      </c>
      <c r="AF178" s="102"/>
      <c r="AG178" s="79"/>
      <c r="AH178" s="102"/>
    </row>
    <row r="179" spans="1:34" ht="20.25" customHeight="1" x14ac:dyDescent="0.2">
      <c r="A179" s="88"/>
      <c r="B179" s="88"/>
      <c r="C179" s="16"/>
      <c r="D179" s="116"/>
      <c r="E179" s="88"/>
      <c r="F179" s="88"/>
      <c r="G179" s="88"/>
      <c r="H179" s="88"/>
      <c r="I179" s="88"/>
      <c r="J179" s="88"/>
      <c r="K179" s="88"/>
      <c r="L179" s="88"/>
      <c r="M179" s="88"/>
      <c r="N179" s="88"/>
      <c r="O179" s="88"/>
      <c r="P179" s="88"/>
      <c r="Q179" s="88"/>
      <c r="R179" s="88"/>
      <c r="S179" s="88"/>
      <c r="T179" s="88"/>
      <c r="U179" s="88"/>
      <c r="V179" s="88"/>
      <c r="W179" s="16"/>
      <c r="X179" s="98"/>
      <c r="Y179" s="168"/>
      <c r="Z179" s="98"/>
      <c r="AA179" s="102"/>
      <c r="AB179" s="102"/>
      <c r="AC179" s="168" t="e">
        <f>CONCATENATE(E179," color: ",IF(VLOOKUP(C179,Colores!H:I,2,0)&gt;1,"Varios colores",Tabla5[[#This Row],[Caract: Color tapiz]]),IF(H179="","",CONCATENATE(", Tapiz: ",H179)),IF(I179="","",CONCATENATE(",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79" s="102"/>
      <c r="AE179" s="102" t="str">
        <f>CONCATENATE("&lt;p&gt;¿Cómo lavar un mueble con tapiz: ",X179,"?","&lt;p&gt;",CHAR(10),IFERROR(VLOOKUP(G179,'Base de datos'!A:B,2,0),"Humedecer un paño de tela y frotar la estructura del producto&lt;p&gt;"))</f>
        <v>&lt;p&gt;¿Cómo lavar un mueble con tapiz: ?&lt;p&gt;
Humedecer un paño de tela y frotar la estructura del producto&lt;p&gt;</v>
      </c>
      <c r="AF179" s="102"/>
      <c r="AG179" s="79"/>
      <c r="AH179" s="102"/>
    </row>
    <row r="180" spans="1:34" ht="20.25" customHeight="1" x14ac:dyDescent="0.2">
      <c r="A180" s="88"/>
      <c r="B180" s="88"/>
      <c r="C180" s="16"/>
      <c r="D180" s="116"/>
      <c r="E180" s="88"/>
      <c r="F180" s="88"/>
      <c r="G180" s="88"/>
      <c r="H180" s="88"/>
      <c r="I180" s="88"/>
      <c r="J180" s="88"/>
      <c r="K180" s="88"/>
      <c r="L180" s="88"/>
      <c r="M180" s="88"/>
      <c r="N180" s="88"/>
      <c r="O180" s="88"/>
      <c r="P180" s="88"/>
      <c r="Q180" s="88"/>
      <c r="R180" s="88"/>
      <c r="S180" s="88"/>
      <c r="T180" s="88"/>
      <c r="U180" s="88"/>
      <c r="V180" s="88"/>
      <c r="W180" s="16"/>
      <c r="X180" s="98"/>
      <c r="Y180" s="168"/>
      <c r="Z180" s="98"/>
      <c r="AA180" s="102"/>
      <c r="AB180" s="102"/>
      <c r="AC180" s="168" t="e">
        <f>CONCATENATE(E180," color: ",IF(VLOOKUP(C180,Colores!H:I,2,0)&gt;1,"Varios colores",Tabla5[[#This Row],[Caract: Color tapiz]]),IF(H180="","",CONCATENATE(", Tapiz: ",H180)),IF(I180="","",CONCATENATE(",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80" s="102"/>
      <c r="AE180" s="102" t="str">
        <f>CONCATENATE("&lt;p&gt;¿Cómo lavar un mueble con tapiz: ",X180,"?","&lt;p&gt;",CHAR(10),IFERROR(VLOOKUP(G180,'Base de datos'!A:B,2,0),"Humedecer un paño de tela y frotar la estructura del producto&lt;p&gt;"))</f>
        <v>&lt;p&gt;¿Cómo lavar un mueble con tapiz: ?&lt;p&gt;
Humedecer un paño de tela y frotar la estructura del producto&lt;p&gt;</v>
      </c>
      <c r="AF180" s="102"/>
      <c r="AG180" s="79"/>
      <c r="AH180" s="102"/>
    </row>
    <row r="181" spans="1:34" ht="20.25" customHeight="1" x14ac:dyDescent="0.2">
      <c r="A181" s="88"/>
      <c r="B181" s="88"/>
      <c r="C181" s="16"/>
      <c r="D181" s="116"/>
      <c r="E181" s="88"/>
      <c r="F181" s="88"/>
      <c r="G181" s="88"/>
      <c r="H181" s="88"/>
      <c r="I181" s="88"/>
      <c r="J181" s="88"/>
      <c r="K181" s="88"/>
      <c r="L181" s="88"/>
      <c r="M181" s="88"/>
      <c r="N181" s="88"/>
      <c r="O181" s="88"/>
      <c r="P181" s="88"/>
      <c r="Q181" s="88"/>
      <c r="R181" s="88"/>
      <c r="S181" s="88"/>
      <c r="T181" s="88"/>
      <c r="U181" s="88"/>
      <c r="V181" s="88"/>
      <c r="W181" s="16"/>
      <c r="X181" s="98"/>
      <c r="Y181" s="168"/>
      <c r="Z181" s="98"/>
      <c r="AA181" s="102"/>
      <c r="AB181" s="102"/>
      <c r="AC181" s="168" t="e">
        <f>CONCATENATE(E181," color: ",IF(VLOOKUP(C181,Colores!H:I,2,0)&gt;1,"Varios colores",Tabla5[[#This Row],[Caract: Color tapiz]]),IF(H181="","",CONCATENATE(", Tapiz: ",H181)),IF(I181="","",CONCATENATE(",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81" s="102"/>
      <c r="AE181" s="102" t="str">
        <f>CONCATENATE("&lt;p&gt;¿Cómo lavar un mueble con tapiz: ",X181,"?","&lt;p&gt;",CHAR(10),IFERROR(VLOOKUP(G181,'Base de datos'!A:B,2,0),"Humedecer un paño de tela y frotar la estructura del producto&lt;p&gt;"))</f>
        <v>&lt;p&gt;¿Cómo lavar un mueble con tapiz: ?&lt;p&gt;
Humedecer un paño de tela y frotar la estructura del producto&lt;p&gt;</v>
      </c>
      <c r="AF181" s="102"/>
      <c r="AG181" s="79"/>
      <c r="AH181" s="102"/>
    </row>
    <row r="182" spans="1:34" ht="20.25" customHeight="1" x14ac:dyDescent="0.2">
      <c r="A182" s="88"/>
      <c r="B182" s="88"/>
      <c r="C182" s="16"/>
      <c r="D182" s="116"/>
      <c r="E182" s="88"/>
      <c r="F182" s="88"/>
      <c r="G182" s="88"/>
      <c r="H182" s="88"/>
      <c r="I182" s="88"/>
      <c r="J182" s="88"/>
      <c r="K182" s="88"/>
      <c r="L182" s="88"/>
      <c r="M182" s="88"/>
      <c r="N182" s="88"/>
      <c r="O182" s="88"/>
      <c r="P182" s="88"/>
      <c r="Q182" s="88"/>
      <c r="R182" s="88"/>
      <c r="S182" s="88"/>
      <c r="T182" s="88"/>
      <c r="U182" s="88"/>
      <c r="V182" s="88"/>
      <c r="W182" s="16"/>
      <c r="X182" s="98"/>
      <c r="Y182" s="168"/>
      <c r="Z182" s="98"/>
      <c r="AA182" s="102"/>
      <c r="AB182" s="102"/>
      <c r="AC182" s="168" t="e">
        <f>CONCATENATE(E182," color: ",IF(VLOOKUP(C182,Colores!H:I,2,0)&gt;1,"Varios colores",Tabla5[[#This Row],[Caract: Color tapiz]]),IF(H182="","",CONCATENATE(", Tapiz: ",H182)),IF(I182="","",CONCATENATE(",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82" s="102"/>
      <c r="AE182" s="102" t="str">
        <f>CONCATENATE("&lt;p&gt;¿Cómo lavar un mueble con tapiz: ",X182,"?","&lt;p&gt;",CHAR(10),IFERROR(VLOOKUP(G182,'Base de datos'!A:B,2,0),"Humedecer un paño de tela y frotar la estructura del producto&lt;p&gt;"))</f>
        <v>&lt;p&gt;¿Cómo lavar un mueble con tapiz: ?&lt;p&gt;
Humedecer un paño de tela y frotar la estructura del producto&lt;p&gt;</v>
      </c>
      <c r="AF182" s="102"/>
      <c r="AG182" s="79"/>
      <c r="AH182" s="102"/>
    </row>
    <row r="183" spans="1:34" ht="20.25" customHeight="1" x14ac:dyDescent="0.2">
      <c r="A183" s="88"/>
      <c r="B183" s="88"/>
      <c r="C183" s="16"/>
      <c r="D183" s="116"/>
      <c r="E183" s="88"/>
      <c r="F183" s="88"/>
      <c r="G183" s="88"/>
      <c r="H183" s="88"/>
      <c r="I183" s="88"/>
      <c r="J183" s="88"/>
      <c r="K183" s="88"/>
      <c r="L183" s="88"/>
      <c r="M183" s="88"/>
      <c r="N183" s="88"/>
      <c r="O183" s="88"/>
      <c r="P183" s="88"/>
      <c r="Q183" s="88"/>
      <c r="R183" s="88"/>
      <c r="S183" s="88"/>
      <c r="T183" s="88"/>
      <c r="U183" s="88"/>
      <c r="V183" s="88"/>
      <c r="W183" s="16"/>
      <c r="X183" s="98"/>
      <c r="Y183" s="168"/>
      <c r="Z183" s="98"/>
      <c r="AA183" s="102"/>
      <c r="AB183" s="102"/>
      <c r="AC183" s="168" t="e">
        <f>CONCATENATE(E183," color: ",IF(VLOOKUP(C183,Colores!H:I,2,0)&gt;1,"Varios colores",Tabla5[[#This Row],[Caract: Color tapiz]]),IF(H183="","",CONCATENATE(", Tapiz: ",H183)),IF(I183="","",CONCATENATE(",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83" s="102"/>
      <c r="AE183" s="102" t="str">
        <f>CONCATENATE("&lt;p&gt;¿Cómo lavar un mueble con tapiz: ",X183,"?","&lt;p&gt;",CHAR(10),IFERROR(VLOOKUP(G183,'Base de datos'!A:B,2,0),"Humedecer un paño de tela y frotar la estructura del producto&lt;p&gt;"))</f>
        <v>&lt;p&gt;¿Cómo lavar un mueble con tapiz: ?&lt;p&gt;
Humedecer un paño de tela y frotar la estructura del producto&lt;p&gt;</v>
      </c>
      <c r="AF183" s="102"/>
      <c r="AG183" s="79"/>
      <c r="AH183" s="102"/>
    </row>
    <row r="184" spans="1:34" ht="20.25" customHeight="1" x14ac:dyDescent="0.2">
      <c r="A184" s="88"/>
      <c r="B184" s="88"/>
      <c r="C184" s="16"/>
      <c r="D184" s="116"/>
      <c r="E184" s="88"/>
      <c r="F184" s="88"/>
      <c r="G184" s="88"/>
      <c r="H184" s="88"/>
      <c r="I184" s="88"/>
      <c r="J184" s="88"/>
      <c r="K184" s="88"/>
      <c r="L184" s="88"/>
      <c r="M184" s="88"/>
      <c r="N184" s="88"/>
      <c r="O184" s="88"/>
      <c r="P184" s="88"/>
      <c r="Q184" s="88"/>
      <c r="R184" s="88"/>
      <c r="S184" s="88"/>
      <c r="T184" s="88"/>
      <c r="U184" s="88"/>
      <c r="V184" s="88"/>
      <c r="W184" s="16"/>
      <c r="X184" s="98"/>
      <c r="Y184" s="168"/>
      <c r="Z184" s="98"/>
      <c r="AA184" s="102"/>
      <c r="AB184" s="102"/>
      <c r="AC184" s="168" t="e">
        <f>CONCATENATE(E184," color: ",IF(VLOOKUP(C184,Colores!H:I,2,0)&gt;1,"Varios colores",Tabla5[[#This Row],[Caract: Color tapiz]]),IF(H184="","",CONCATENATE(", Tapiz: ",H184)),IF(I184="","",CONCATENATE(",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84" s="102"/>
      <c r="AE184" s="102" t="str">
        <f>CONCATENATE("&lt;p&gt;¿Cómo lavar un mueble con tapiz: ",X184,"?","&lt;p&gt;",CHAR(10),IFERROR(VLOOKUP(G184,'Base de datos'!A:B,2,0),"Humedecer un paño de tela y frotar la estructura del producto&lt;p&gt;"))</f>
        <v>&lt;p&gt;¿Cómo lavar un mueble con tapiz: ?&lt;p&gt;
Humedecer un paño de tela y frotar la estructura del producto&lt;p&gt;</v>
      </c>
      <c r="AF184" s="102"/>
      <c r="AG184" s="79"/>
      <c r="AH184" s="102"/>
    </row>
    <row r="185" spans="1:34" ht="20.25" customHeight="1" x14ac:dyDescent="0.2">
      <c r="A185" s="88"/>
      <c r="B185" s="88"/>
      <c r="C185" s="16"/>
      <c r="D185" s="116"/>
      <c r="E185" s="88"/>
      <c r="F185" s="88"/>
      <c r="G185" s="88"/>
      <c r="H185" s="88"/>
      <c r="I185" s="88"/>
      <c r="J185" s="88"/>
      <c r="K185" s="88"/>
      <c r="L185" s="88"/>
      <c r="M185" s="88"/>
      <c r="N185" s="88"/>
      <c r="O185" s="88"/>
      <c r="P185" s="88"/>
      <c r="Q185" s="88"/>
      <c r="R185" s="88"/>
      <c r="S185" s="88"/>
      <c r="T185" s="88"/>
      <c r="U185" s="88"/>
      <c r="V185" s="88"/>
      <c r="W185" s="16"/>
      <c r="X185" s="98"/>
      <c r="Y185" s="168"/>
      <c r="Z185" s="98"/>
      <c r="AA185" s="102"/>
      <c r="AB185" s="102"/>
      <c r="AC185" s="168" t="e">
        <f>CONCATENATE(E185," color: ",IF(VLOOKUP(C185,Colores!H:I,2,0)&gt;1,"Varios colores",Tabla5[[#This Row],[Caract: Color tapiz]]),IF(H185="","",CONCATENATE(", Tapiz: ",H185)),IF(I185="","",CONCATENATE(",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85" s="102"/>
      <c r="AE185" s="102" t="str">
        <f>CONCATENATE("&lt;p&gt;¿Cómo lavar un mueble con tapiz: ",X185,"?","&lt;p&gt;",CHAR(10),IFERROR(VLOOKUP(G185,'Base de datos'!A:B,2,0),"Humedecer un paño de tela y frotar la estructura del producto&lt;p&gt;"))</f>
        <v>&lt;p&gt;¿Cómo lavar un mueble con tapiz: ?&lt;p&gt;
Humedecer un paño de tela y frotar la estructura del producto&lt;p&gt;</v>
      </c>
      <c r="AF185" s="102"/>
      <c r="AG185" s="79"/>
      <c r="AH185" s="102"/>
    </row>
    <row r="186" spans="1:34" ht="20.25" customHeight="1" x14ac:dyDescent="0.2">
      <c r="A186" s="88"/>
      <c r="B186" s="88"/>
      <c r="C186" s="16"/>
      <c r="D186" s="116"/>
      <c r="E186" s="88"/>
      <c r="F186" s="88"/>
      <c r="G186" s="88"/>
      <c r="H186" s="88"/>
      <c r="I186" s="88"/>
      <c r="J186" s="88"/>
      <c r="K186" s="88"/>
      <c r="L186" s="88"/>
      <c r="M186" s="88"/>
      <c r="N186" s="88"/>
      <c r="O186" s="88"/>
      <c r="P186" s="88"/>
      <c r="Q186" s="88"/>
      <c r="R186" s="88"/>
      <c r="S186" s="88"/>
      <c r="T186" s="88"/>
      <c r="U186" s="88"/>
      <c r="V186" s="88"/>
      <c r="W186" s="16"/>
      <c r="X186" s="98"/>
      <c r="Y186" s="168"/>
      <c r="Z186" s="98"/>
      <c r="AA186" s="102"/>
      <c r="AB186" s="102"/>
      <c r="AC186" s="168" t="e">
        <f>CONCATENATE(E186," color: ",IF(VLOOKUP(C186,Colores!H:I,2,0)&gt;1,"Varios colores",Tabla5[[#This Row],[Caract: Color tapiz]]),IF(H186="","",CONCATENATE(", Tapiz: ",H186)),IF(I186="","",CONCATENATE(",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86" s="102"/>
      <c r="AE186" s="102" t="str">
        <f>CONCATENATE("&lt;p&gt;¿Cómo lavar un mueble con tapiz: ",X186,"?","&lt;p&gt;",CHAR(10),IFERROR(VLOOKUP(G186,'Base de datos'!A:B,2,0),"Humedecer un paño de tela y frotar la estructura del producto&lt;p&gt;"))</f>
        <v>&lt;p&gt;¿Cómo lavar un mueble con tapiz: ?&lt;p&gt;
Humedecer un paño de tela y frotar la estructura del producto&lt;p&gt;</v>
      </c>
      <c r="AF186" s="102"/>
      <c r="AG186" s="79"/>
      <c r="AH186" s="102"/>
    </row>
    <row r="187" spans="1:34" ht="20.25" customHeight="1" x14ac:dyDescent="0.2">
      <c r="A187" s="88"/>
      <c r="B187" s="88"/>
      <c r="C187" s="16"/>
      <c r="D187" s="116"/>
      <c r="E187" s="88"/>
      <c r="F187" s="88"/>
      <c r="G187" s="88"/>
      <c r="H187" s="88"/>
      <c r="I187" s="88"/>
      <c r="J187" s="88"/>
      <c r="K187" s="88"/>
      <c r="L187" s="88"/>
      <c r="M187" s="88"/>
      <c r="N187" s="88"/>
      <c r="O187" s="88"/>
      <c r="P187" s="88"/>
      <c r="Q187" s="88"/>
      <c r="R187" s="88"/>
      <c r="S187" s="88"/>
      <c r="T187" s="88"/>
      <c r="U187" s="88"/>
      <c r="V187" s="88"/>
      <c r="W187" s="16"/>
      <c r="X187" s="98"/>
      <c r="Y187" s="168"/>
      <c r="Z187" s="98"/>
      <c r="AA187" s="102"/>
      <c r="AB187" s="102"/>
      <c r="AC187" s="168" t="e">
        <f>CONCATENATE(E187," color: ",IF(VLOOKUP(C187,Colores!H:I,2,0)&gt;1,"Varios colores",Tabla5[[#This Row],[Caract: Color tapiz]]),IF(H187="","",CONCATENATE(", Tapiz: ",H187)),IF(I187="","",CONCATENATE(",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87" s="102"/>
      <c r="AE187" s="102" t="str">
        <f>CONCATENATE("&lt;p&gt;¿Cómo lavar un mueble con tapiz: ",X187,"?","&lt;p&gt;",CHAR(10),IFERROR(VLOOKUP(G187,'Base de datos'!A:B,2,0),"Humedecer un paño de tela y frotar la estructura del producto&lt;p&gt;"))</f>
        <v>&lt;p&gt;¿Cómo lavar un mueble con tapiz: ?&lt;p&gt;
Humedecer un paño de tela y frotar la estructura del producto&lt;p&gt;</v>
      </c>
      <c r="AF187" s="102"/>
      <c r="AG187" s="79"/>
      <c r="AH187" s="102"/>
    </row>
    <row r="188" spans="1:34" ht="20.25" customHeight="1" x14ac:dyDescent="0.2">
      <c r="A188" s="88"/>
      <c r="B188" s="88"/>
      <c r="C188" s="16"/>
      <c r="D188" s="116"/>
      <c r="E188" s="88"/>
      <c r="F188" s="88"/>
      <c r="G188" s="88"/>
      <c r="H188" s="88"/>
      <c r="I188" s="88"/>
      <c r="J188" s="88"/>
      <c r="K188" s="88"/>
      <c r="L188" s="88"/>
      <c r="M188" s="88"/>
      <c r="N188" s="88"/>
      <c r="O188" s="88"/>
      <c r="P188" s="88"/>
      <c r="Q188" s="88"/>
      <c r="R188" s="88"/>
      <c r="S188" s="88"/>
      <c r="T188" s="88"/>
      <c r="U188" s="88"/>
      <c r="V188" s="88"/>
      <c r="W188" s="16"/>
      <c r="X188" s="98"/>
      <c r="Y188" s="168"/>
      <c r="Z188" s="98"/>
      <c r="AA188" s="102"/>
      <c r="AB188" s="102"/>
      <c r="AC188" s="168" t="e">
        <f>CONCATENATE(E188," color: ",IF(VLOOKUP(C188,Colores!H:I,2,0)&gt;1,"Varios colores",Tabla5[[#This Row],[Caract: Color tapiz]]),IF(H188="","",CONCATENATE(", Tapiz: ",H188)),IF(I188="","",CONCATENATE(",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88" s="102"/>
      <c r="AE188" s="102" t="str">
        <f>CONCATENATE("&lt;p&gt;¿Cómo lavar un mueble con tapiz: ",X188,"?","&lt;p&gt;",CHAR(10),IFERROR(VLOOKUP(G188,'Base de datos'!A:B,2,0),"Humedecer un paño de tela y frotar la estructura del producto&lt;p&gt;"))</f>
        <v>&lt;p&gt;¿Cómo lavar un mueble con tapiz: ?&lt;p&gt;
Humedecer un paño de tela y frotar la estructura del producto&lt;p&gt;</v>
      </c>
      <c r="AF188" s="102"/>
      <c r="AG188" s="79"/>
      <c r="AH188" s="102"/>
    </row>
    <row r="189" spans="1:34" ht="20.25" customHeight="1" x14ac:dyDescent="0.2">
      <c r="A189" s="88"/>
      <c r="B189" s="88"/>
      <c r="C189" s="16"/>
      <c r="D189" s="116"/>
      <c r="E189" s="88"/>
      <c r="F189" s="88"/>
      <c r="G189" s="88"/>
      <c r="H189" s="88"/>
      <c r="I189" s="88"/>
      <c r="J189" s="88"/>
      <c r="K189" s="88"/>
      <c r="L189" s="88"/>
      <c r="M189" s="88"/>
      <c r="N189" s="88"/>
      <c r="O189" s="88"/>
      <c r="P189" s="88"/>
      <c r="Q189" s="88"/>
      <c r="R189" s="88"/>
      <c r="S189" s="88"/>
      <c r="T189" s="88"/>
      <c r="U189" s="88"/>
      <c r="V189" s="88"/>
      <c r="W189" s="16"/>
      <c r="X189" s="98"/>
      <c r="Y189" s="168"/>
      <c r="Z189" s="98"/>
      <c r="AA189" s="102"/>
      <c r="AB189" s="102"/>
      <c r="AC189" s="168" t="e">
        <f>CONCATENATE(E189," color: ",IF(VLOOKUP(C189,Colores!H:I,2,0)&gt;1,"Varios colores",Tabla5[[#This Row],[Caract: Color tapiz]]),IF(H189="","",CONCATENATE(", Tapiz: ",H189)),IF(I189="","",CONCATENATE(",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89" s="102"/>
      <c r="AE189" s="102" t="str">
        <f>CONCATENATE("&lt;p&gt;¿Cómo lavar un mueble con tapiz: ",X189,"?","&lt;p&gt;",CHAR(10),IFERROR(VLOOKUP(G189,'Base de datos'!A:B,2,0),"Humedecer un paño de tela y frotar la estructura del producto&lt;p&gt;"))</f>
        <v>&lt;p&gt;¿Cómo lavar un mueble con tapiz: ?&lt;p&gt;
Humedecer un paño de tela y frotar la estructura del producto&lt;p&gt;</v>
      </c>
      <c r="AF189" s="102"/>
      <c r="AG189" s="79"/>
      <c r="AH189" s="102"/>
    </row>
    <row r="190" spans="1:34" ht="20.25" customHeight="1" x14ac:dyDescent="0.2">
      <c r="A190" s="88"/>
      <c r="B190" s="88"/>
      <c r="C190" s="16"/>
      <c r="D190" s="116"/>
      <c r="E190" s="88"/>
      <c r="F190" s="88"/>
      <c r="G190" s="88"/>
      <c r="H190" s="88"/>
      <c r="I190" s="88"/>
      <c r="J190" s="88"/>
      <c r="K190" s="88"/>
      <c r="L190" s="88"/>
      <c r="M190" s="88"/>
      <c r="N190" s="88"/>
      <c r="O190" s="88"/>
      <c r="P190" s="88"/>
      <c r="Q190" s="88"/>
      <c r="R190" s="88"/>
      <c r="S190" s="88"/>
      <c r="T190" s="88"/>
      <c r="U190" s="88"/>
      <c r="V190" s="88"/>
      <c r="W190" s="16"/>
      <c r="X190" s="98"/>
      <c r="Y190" s="168"/>
      <c r="Z190" s="98"/>
      <c r="AA190" s="102"/>
      <c r="AB190" s="102"/>
      <c r="AC190" s="168" t="e">
        <f>CONCATENATE(E190," color: ",IF(VLOOKUP(C190,Colores!H:I,2,0)&gt;1,"Varios colores",Tabla5[[#This Row],[Caract: Color tapiz]]),IF(H190="","",CONCATENATE(", Tapiz: ",H190)),IF(I190="","",CONCATENATE(",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90" s="102"/>
      <c r="AE190" s="102" t="str">
        <f>CONCATENATE("&lt;p&gt;¿Cómo lavar un mueble con tapiz: ",X190,"?","&lt;p&gt;",CHAR(10),IFERROR(VLOOKUP(G190,'Base de datos'!A:B,2,0),"Humedecer un paño de tela y frotar la estructura del producto&lt;p&gt;"))</f>
        <v>&lt;p&gt;¿Cómo lavar un mueble con tapiz: ?&lt;p&gt;
Humedecer un paño de tela y frotar la estructura del producto&lt;p&gt;</v>
      </c>
      <c r="AF190" s="102"/>
      <c r="AG190" s="79"/>
      <c r="AH190" s="102"/>
    </row>
    <row r="191" spans="1:34" ht="20.25" customHeight="1" x14ac:dyDescent="0.2">
      <c r="A191" s="88"/>
      <c r="B191" s="88"/>
      <c r="C191" s="16"/>
      <c r="D191" s="116"/>
      <c r="E191" s="88"/>
      <c r="F191" s="88"/>
      <c r="G191" s="88"/>
      <c r="H191" s="88"/>
      <c r="I191" s="88"/>
      <c r="J191" s="88"/>
      <c r="K191" s="88"/>
      <c r="L191" s="88"/>
      <c r="M191" s="88"/>
      <c r="N191" s="88"/>
      <c r="O191" s="88"/>
      <c r="P191" s="88"/>
      <c r="Q191" s="88"/>
      <c r="R191" s="88"/>
      <c r="S191" s="88"/>
      <c r="T191" s="88"/>
      <c r="U191" s="88"/>
      <c r="V191" s="88"/>
      <c r="W191" s="16"/>
      <c r="X191" s="98"/>
      <c r="Y191" s="168"/>
      <c r="Z191" s="98"/>
      <c r="AA191" s="102"/>
      <c r="AB191" s="102"/>
      <c r="AC191" s="168" t="e">
        <f>CONCATENATE(E191," color: ",IF(VLOOKUP(C191,Colores!H:I,2,0)&gt;1,"Varios colores",Tabla5[[#This Row],[Caract: Color tapiz]]),IF(H191="","",CONCATENATE(", Tapiz: ",H191)),IF(I191="","",CONCATENATE(",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91" s="102"/>
      <c r="AE191" s="102" t="str">
        <f>CONCATENATE("&lt;p&gt;¿Cómo lavar un mueble con tapiz: ",X191,"?","&lt;p&gt;",CHAR(10),IFERROR(VLOOKUP(G191,'Base de datos'!A:B,2,0),"Humedecer un paño de tela y frotar la estructura del producto&lt;p&gt;"))</f>
        <v>&lt;p&gt;¿Cómo lavar un mueble con tapiz: ?&lt;p&gt;
Humedecer un paño de tela y frotar la estructura del producto&lt;p&gt;</v>
      </c>
      <c r="AF191" s="102"/>
      <c r="AG191" s="79"/>
      <c r="AH191" s="102"/>
    </row>
    <row r="192" spans="1:34" ht="20.25" customHeight="1" x14ac:dyDescent="0.2">
      <c r="A192" s="88"/>
      <c r="B192" s="88"/>
      <c r="C192" s="16"/>
      <c r="D192" s="116"/>
      <c r="E192" s="88"/>
      <c r="F192" s="88"/>
      <c r="G192" s="88"/>
      <c r="H192" s="88"/>
      <c r="I192" s="88"/>
      <c r="J192" s="88"/>
      <c r="K192" s="88"/>
      <c r="L192" s="88"/>
      <c r="M192" s="88"/>
      <c r="N192" s="88"/>
      <c r="O192" s="88"/>
      <c r="P192" s="88"/>
      <c r="Q192" s="88"/>
      <c r="R192" s="88"/>
      <c r="S192" s="88"/>
      <c r="T192" s="88"/>
      <c r="U192" s="88"/>
      <c r="V192" s="88"/>
      <c r="W192" s="16"/>
      <c r="X192" s="98"/>
      <c r="Y192" s="168"/>
      <c r="Z192" s="98"/>
      <c r="AA192" s="102"/>
      <c r="AB192" s="102"/>
      <c r="AC192" s="168" t="e">
        <f>CONCATENATE(E192," color: ",IF(VLOOKUP(C192,Colores!H:I,2,0)&gt;1,"Varios colores",Tabla5[[#This Row],[Caract: Color tapiz]]),IF(H192="","",CONCATENATE(", Tapiz: ",H192)),IF(I192="","",CONCATENATE(",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92" s="102"/>
      <c r="AE192" s="102" t="str">
        <f>CONCATENATE("&lt;p&gt;¿Cómo lavar un mueble con tapiz: ",X192,"?","&lt;p&gt;",CHAR(10),IFERROR(VLOOKUP(G192,'Base de datos'!A:B,2,0),"Humedecer un paño de tela y frotar la estructura del producto&lt;p&gt;"))</f>
        <v>&lt;p&gt;¿Cómo lavar un mueble con tapiz: ?&lt;p&gt;
Humedecer un paño de tela y frotar la estructura del producto&lt;p&gt;</v>
      </c>
      <c r="AF192" s="102"/>
      <c r="AG192" s="79"/>
      <c r="AH192" s="102"/>
    </row>
    <row r="193" spans="1:34" ht="20.25" customHeight="1" x14ac:dyDescent="0.2">
      <c r="A193" s="88"/>
      <c r="B193" s="88"/>
      <c r="C193" s="16"/>
      <c r="D193" s="116"/>
      <c r="E193" s="88"/>
      <c r="F193" s="88"/>
      <c r="G193" s="88"/>
      <c r="H193" s="88"/>
      <c r="I193" s="88"/>
      <c r="J193" s="88"/>
      <c r="K193" s="88"/>
      <c r="L193" s="88"/>
      <c r="M193" s="88"/>
      <c r="N193" s="88"/>
      <c r="O193" s="88"/>
      <c r="P193" s="88"/>
      <c r="Q193" s="88"/>
      <c r="R193" s="88"/>
      <c r="S193" s="88"/>
      <c r="T193" s="88"/>
      <c r="U193" s="88"/>
      <c r="V193" s="88"/>
      <c r="W193" s="16"/>
      <c r="X193" s="98"/>
      <c r="Y193" s="168"/>
      <c r="Z193" s="98"/>
      <c r="AA193" s="102"/>
      <c r="AB193" s="102"/>
      <c r="AC193" s="168" t="e">
        <f>CONCATENATE(E193," color: ",IF(VLOOKUP(C193,Colores!H:I,2,0)&gt;1,"Varios colores",Tabla5[[#This Row],[Caract: Color tapiz]]),IF(H193="","",CONCATENATE(", Tapiz: ",H193)),IF(I193="","",CONCATENATE(",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93" s="102"/>
      <c r="AE193" s="102" t="str">
        <f>CONCATENATE("&lt;p&gt;¿Cómo lavar un mueble con tapiz: ",X193,"?","&lt;p&gt;",CHAR(10),IFERROR(VLOOKUP(G193,'Base de datos'!A:B,2,0),"Humedecer un paño de tela y frotar la estructura del producto&lt;p&gt;"))</f>
        <v>&lt;p&gt;¿Cómo lavar un mueble con tapiz: ?&lt;p&gt;
Humedecer un paño de tela y frotar la estructura del producto&lt;p&gt;</v>
      </c>
      <c r="AF193" s="102"/>
      <c r="AG193" s="79"/>
      <c r="AH193" s="102"/>
    </row>
    <row r="194" spans="1:34" ht="20.25" customHeight="1" x14ac:dyDescent="0.2">
      <c r="A194" s="88"/>
      <c r="B194" s="88"/>
      <c r="C194" s="16"/>
      <c r="D194" s="116"/>
      <c r="E194" s="88"/>
      <c r="F194" s="88"/>
      <c r="G194" s="88"/>
      <c r="H194" s="88"/>
      <c r="I194" s="88"/>
      <c r="J194" s="88"/>
      <c r="K194" s="88"/>
      <c r="L194" s="88"/>
      <c r="M194" s="88"/>
      <c r="N194" s="88"/>
      <c r="O194" s="88"/>
      <c r="P194" s="88"/>
      <c r="Q194" s="88"/>
      <c r="R194" s="88"/>
      <c r="S194" s="88"/>
      <c r="T194" s="88"/>
      <c r="U194" s="88"/>
      <c r="V194" s="88"/>
      <c r="W194" s="16"/>
      <c r="X194" s="98"/>
      <c r="Y194" s="168"/>
      <c r="Z194" s="98"/>
      <c r="AA194" s="102"/>
      <c r="AB194" s="102"/>
      <c r="AC194" s="168" t="e">
        <f>CONCATENATE(E194," color: ",IF(VLOOKUP(C194,Colores!H:I,2,0)&gt;1,"Varios colores",Tabla5[[#This Row],[Caract: Color tapiz]]),IF(H194="","",CONCATENATE(", Tapiz: ",H194)),IF(I194="","",CONCATENATE(",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94" s="102"/>
      <c r="AE194" s="102" t="str">
        <f>CONCATENATE("&lt;p&gt;¿Cómo lavar un mueble con tapiz: ",X194,"?","&lt;p&gt;",CHAR(10),IFERROR(VLOOKUP(G194,'Base de datos'!A:B,2,0),"Humedecer un paño de tela y frotar la estructura del producto&lt;p&gt;"))</f>
        <v>&lt;p&gt;¿Cómo lavar un mueble con tapiz: ?&lt;p&gt;
Humedecer un paño de tela y frotar la estructura del producto&lt;p&gt;</v>
      </c>
      <c r="AF194" s="102"/>
      <c r="AG194" s="79"/>
      <c r="AH194" s="102"/>
    </row>
    <row r="195" spans="1:34" ht="20.25" customHeight="1" x14ac:dyDescent="0.2">
      <c r="A195" s="88"/>
      <c r="B195" s="88"/>
      <c r="C195" s="16"/>
      <c r="D195" s="116"/>
      <c r="E195" s="88"/>
      <c r="F195" s="88"/>
      <c r="G195" s="88"/>
      <c r="H195" s="88"/>
      <c r="I195" s="88"/>
      <c r="J195" s="88"/>
      <c r="K195" s="88"/>
      <c r="L195" s="88"/>
      <c r="M195" s="88"/>
      <c r="N195" s="88"/>
      <c r="O195" s="88"/>
      <c r="P195" s="88"/>
      <c r="Q195" s="88"/>
      <c r="R195" s="88"/>
      <c r="S195" s="88"/>
      <c r="T195" s="88"/>
      <c r="U195" s="88"/>
      <c r="V195" s="88"/>
      <c r="W195" s="16"/>
      <c r="X195" s="98"/>
      <c r="Y195" s="168"/>
      <c r="Z195" s="98"/>
      <c r="AA195" s="102"/>
      <c r="AB195" s="102"/>
      <c r="AC195" s="168" t="e">
        <f>CONCATENATE(E195," color: ",IF(VLOOKUP(C195,Colores!H:I,2,0)&gt;1,"Varios colores",Tabla5[[#This Row],[Caract: Color tapiz]]),IF(H195="","",CONCATENATE(", Tapiz: ",H195)),IF(I195="","",CONCATENATE(",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95" s="102"/>
      <c r="AE195" s="102" t="str">
        <f>CONCATENATE("&lt;p&gt;¿Cómo lavar un mueble con tapiz: ",X195,"?","&lt;p&gt;",CHAR(10),IFERROR(VLOOKUP(G195,'Base de datos'!A:B,2,0),"Humedecer un paño de tela y frotar la estructura del producto&lt;p&gt;"))</f>
        <v>&lt;p&gt;¿Cómo lavar un mueble con tapiz: ?&lt;p&gt;
Humedecer un paño de tela y frotar la estructura del producto&lt;p&gt;</v>
      </c>
      <c r="AF195" s="102"/>
      <c r="AG195" s="79"/>
      <c r="AH195" s="102"/>
    </row>
    <row r="196" spans="1:34" ht="20.25" customHeight="1" x14ac:dyDescent="0.2">
      <c r="A196" s="88"/>
      <c r="B196" s="88"/>
      <c r="C196" s="16"/>
      <c r="D196" s="116"/>
      <c r="E196" s="88"/>
      <c r="F196" s="88"/>
      <c r="G196" s="88"/>
      <c r="H196" s="88"/>
      <c r="I196" s="88"/>
      <c r="J196" s="88"/>
      <c r="K196" s="88"/>
      <c r="L196" s="88"/>
      <c r="M196" s="88"/>
      <c r="N196" s="88"/>
      <c r="O196" s="88"/>
      <c r="P196" s="88"/>
      <c r="Q196" s="88"/>
      <c r="R196" s="88"/>
      <c r="S196" s="88"/>
      <c r="T196" s="88"/>
      <c r="U196" s="88"/>
      <c r="V196" s="88"/>
      <c r="W196" s="16"/>
      <c r="X196" s="98"/>
      <c r="Y196" s="168"/>
      <c r="Z196" s="98"/>
      <c r="AA196" s="102"/>
      <c r="AB196" s="102"/>
      <c r="AC196" s="168" t="e">
        <f>CONCATENATE(E196," color: ",IF(VLOOKUP(C196,Colores!H:I,2,0)&gt;1,"Varios colores",Tabla5[[#This Row],[Caract: Color tapiz]]),IF(H196="","",CONCATENATE(", Tapiz: ",H196)),IF(I196="","",CONCATENATE(",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96" s="102"/>
      <c r="AE196" s="102" t="str">
        <f>CONCATENATE("&lt;p&gt;¿Cómo lavar un mueble con tapiz: ",X196,"?","&lt;p&gt;",CHAR(10),IFERROR(VLOOKUP(G196,'Base de datos'!A:B,2,0),"Humedecer un paño de tela y frotar la estructura del producto&lt;p&gt;"))</f>
        <v>&lt;p&gt;¿Cómo lavar un mueble con tapiz: ?&lt;p&gt;
Humedecer un paño de tela y frotar la estructura del producto&lt;p&gt;</v>
      </c>
      <c r="AF196" s="102"/>
      <c r="AG196" s="79"/>
      <c r="AH196" s="102"/>
    </row>
    <row r="197" spans="1:34" ht="20.25" customHeight="1" x14ac:dyDescent="0.2">
      <c r="A197" s="88"/>
      <c r="B197" s="88"/>
      <c r="C197" s="16"/>
      <c r="D197" s="116"/>
      <c r="E197" s="88"/>
      <c r="F197" s="88"/>
      <c r="G197" s="88"/>
      <c r="H197" s="88"/>
      <c r="I197" s="88"/>
      <c r="J197" s="88"/>
      <c r="K197" s="88"/>
      <c r="L197" s="88"/>
      <c r="M197" s="88"/>
      <c r="N197" s="88"/>
      <c r="O197" s="88"/>
      <c r="P197" s="88"/>
      <c r="Q197" s="88"/>
      <c r="R197" s="88"/>
      <c r="S197" s="88"/>
      <c r="T197" s="88"/>
      <c r="U197" s="88"/>
      <c r="V197" s="88"/>
      <c r="W197" s="16"/>
      <c r="X197" s="98"/>
      <c r="Y197" s="168"/>
      <c r="Z197" s="98"/>
      <c r="AA197" s="102"/>
      <c r="AB197" s="102"/>
      <c r="AC197" s="168" t="e">
        <f>CONCATENATE(E197," color: ",IF(VLOOKUP(C197,Colores!H:I,2,0)&gt;1,"Varios colores",Tabla5[[#This Row],[Caract: Color tapiz]]),IF(H197="","",CONCATENATE(", Tapiz: ",H197)),IF(I197="","",CONCATENATE(",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97" s="102"/>
      <c r="AE197" s="102" t="str">
        <f>CONCATENATE("&lt;p&gt;¿Cómo lavar un mueble con tapiz: ",X197,"?","&lt;p&gt;",CHAR(10),IFERROR(VLOOKUP(G197,'Base de datos'!A:B,2,0),"Humedecer un paño de tela y frotar la estructura del producto&lt;p&gt;"))</f>
        <v>&lt;p&gt;¿Cómo lavar un mueble con tapiz: ?&lt;p&gt;
Humedecer un paño de tela y frotar la estructura del producto&lt;p&gt;</v>
      </c>
      <c r="AF197" s="102"/>
      <c r="AG197" s="79"/>
      <c r="AH197" s="102"/>
    </row>
    <row r="198" spans="1:34" ht="20.25" customHeight="1" x14ac:dyDescent="0.2">
      <c r="A198" s="88"/>
      <c r="B198" s="88"/>
      <c r="C198" s="16"/>
      <c r="D198" s="116"/>
      <c r="E198" s="88"/>
      <c r="F198" s="88"/>
      <c r="G198" s="88"/>
      <c r="H198" s="88"/>
      <c r="I198" s="88"/>
      <c r="J198" s="88"/>
      <c r="K198" s="88"/>
      <c r="L198" s="88"/>
      <c r="M198" s="88"/>
      <c r="N198" s="88"/>
      <c r="O198" s="88"/>
      <c r="P198" s="88"/>
      <c r="Q198" s="88"/>
      <c r="R198" s="88"/>
      <c r="S198" s="88"/>
      <c r="T198" s="88"/>
      <c r="U198" s="88"/>
      <c r="V198" s="88"/>
      <c r="W198" s="16"/>
      <c r="X198" s="98"/>
      <c r="Y198" s="168"/>
      <c r="Z198" s="98"/>
      <c r="AA198" s="102"/>
      <c r="AB198" s="102"/>
      <c r="AC198" s="168" t="e">
        <f>CONCATENATE(E198," color: ",IF(VLOOKUP(C198,Colores!H:I,2,0)&gt;1,"Varios colores",Tabla5[[#This Row],[Caract: Color tapiz]]),IF(H198="","",CONCATENATE(", Tapiz: ",H198)),IF(I198="","",CONCATENATE(",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98" s="102"/>
      <c r="AE198" s="102" t="str">
        <f>CONCATENATE("&lt;p&gt;¿Cómo lavar un mueble con tapiz: ",X198,"?","&lt;p&gt;",CHAR(10),IFERROR(VLOOKUP(G198,'Base de datos'!A:B,2,0),"Humedecer un paño de tela y frotar la estructura del producto&lt;p&gt;"))</f>
        <v>&lt;p&gt;¿Cómo lavar un mueble con tapiz: ?&lt;p&gt;
Humedecer un paño de tela y frotar la estructura del producto&lt;p&gt;</v>
      </c>
      <c r="AF198" s="102"/>
      <c r="AG198" s="79"/>
      <c r="AH198" s="102"/>
    </row>
    <row r="199" spans="1:34" ht="20.25" customHeight="1" x14ac:dyDescent="0.2">
      <c r="A199" s="88"/>
      <c r="B199" s="88"/>
      <c r="C199" s="16"/>
      <c r="D199" s="116"/>
      <c r="E199" s="88"/>
      <c r="F199" s="88"/>
      <c r="G199" s="88"/>
      <c r="H199" s="88"/>
      <c r="I199" s="88"/>
      <c r="J199" s="88"/>
      <c r="K199" s="88"/>
      <c r="L199" s="88"/>
      <c r="M199" s="88"/>
      <c r="N199" s="88"/>
      <c r="O199" s="88"/>
      <c r="P199" s="88"/>
      <c r="Q199" s="88"/>
      <c r="R199" s="88"/>
      <c r="S199" s="88"/>
      <c r="T199" s="88"/>
      <c r="U199" s="88"/>
      <c r="V199" s="88"/>
      <c r="W199" s="16"/>
      <c r="X199" s="98"/>
      <c r="Y199" s="168"/>
      <c r="Z199" s="98"/>
      <c r="AA199" s="102"/>
      <c r="AB199" s="102"/>
      <c r="AC199" s="168" t="e">
        <f>CONCATENATE(E199," color: ",IF(VLOOKUP(C199,Colores!H:I,2,0)&gt;1,"Varios colores",Tabla5[[#This Row],[Caract: Color tapiz]]),IF(H199="","",CONCATENATE(", Tapiz: ",H199)),IF(I199="","",CONCATENATE(",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99" s="102"/>
      <c r="AE199" s="102" t="str">
        <f>CONCATENATE("&lt;p&gt;¿Cómo lavar un mueble con tapiz: ",X199,"?","&lt;p&gt;",CHAR(10),IFERROR(VLOOKUP(G199,'Base de datos'!A:B,2,0),"Humedecer un paño de tela y frotar la estructura del producto&lt;p&gt;"))</f>
        <v>&lt;p&gt;¿Cómo lavar un mueble con tapiz: ?&lt;p&gt;
Humedecer un paño de tela y frotar la estructura del producto&lt;p&gt;</v>
      </c>
      <c r="AF199" s="102"/>
      <c r="AG199" s="79"/>
      <c r="AH199" s="102"/>
    </row>
    <row r="200" spans="1:34" ht="20.25" customHeight="1" x14ac:dyDescent="0.2">
      <c r="A200" s="88"/>
      <c r="B200" s="88"/>
      <c r="C200" s="16"/>
      <c r="D200" s="116"/>
      <c r="E200" s="88"/>
      <c r="F200" s="88"/>
      <c r="G200" s="88"/>
      <c r="H200" s="88"/>
      <c r="I200" s="88"/>
      <c r="J200" s="88"/>
      <c r="K200" s="88"/>
      <c r="L200" s="88"/>
      <c r="M200" s="88"/>
      <c r="N200" s="88"/>
      <c r="O200" s="88"/>
      <c r="P200" s="88"/>
      <c r="Q200" s="88"/>
      <c r="R200" s="88"/>
      <c r="S200" s="88"/>
      <c r="T200" s="88"/>
      <c r="U200" s="88"/>
      <c r="V200" s="88"/>
      <c r="W200" s="16"/>
      <c r="X200" s="98"/>
      <c r="Y200" s="168"/>
      <c r="Z200" s="98"/>
      <c r="AA200" s="102"/>
      <c r="AB200" s="102"/>
      <c r="AC200" s="168" t="e">
        <f>CONCATENATE(E200," color: ",IF(VLOOKUP(C200,Colores!H:I,2,0)&gt;1,"Varios colores",Tabla5[[#This Row],[Caract: Color tapiz]]),IF(H200="","",CONCATENATE(", Tapiz: ",H200)),IF(I200="","",CONCATENATE(",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00" s="102"/>
      <c r="AE200" s="102" t="str">
        <f>CONCATENATE("&lt;p&gt;¿Cómo lavar un mueble con tapiz: ",X200,"?","&lt;p&gt;",CHAR(10),IFERROR(VLOOKUP(G200,'Base de datos'!A:B,2,0),"Humedecer un paño de tela y frotar la estructura del producto&lt;p&gt;"))</f>
        <v>&lt;p&gt;¿Cómo lavar un mueble con tapiz: ?&lt;p&gt;
Humedecer un paño de tela y frotar la estructura del producto&lt;p&gt;</v>
      </c>
      <c r="AF200" s="102"/>
      <c r="AG200" s="79"/>
      <c r="AH200" s="102"/>
    </row>
    <row r="201" spans="1:34" ht="20.25" customHeight="1" x14ac:dyDescent="0.2">
      <c r="A201" s="88"/>
      <c r="B201" s="88"/>
      <c r="C201" s="16"/>
      <c r="D201" s="116"/>
      <c r="E201" s="88"/>
      <c r="F201" s="88"/>
      <c r="G201" s="88"/>
      <c r="H201" s="88"/>
      <c r="I201" s="88"/>
      <c r="J201" s="88"/>
      <c r="K201" s="88"/>
      <c r="L201" s="88"/>
      <c r="M201" s="88"/>
      <c r="N201" s="88"/>
      <c r="O201" s="88"/>
      <c r="P201" s="88"/>
      <c r="Q201" s="88"/>
      <c r="R201" s="88"/>
      <c r="S201" s="88"/>
      <c r="T201" s="88"/>
      <c r="U201" s="88"/>
      <c r="V201" s="88"/>
      <c r="W201" s="16"/>
      <c r="X201" s="98"/>
      <c r="Y201" s="168"/>
      <c r="Z201" s="98"/>
      <c r="AA201" s="102"/>
      <c r="AB201" s="102"/>
      <c r="AC201" s="168" t="e">
        <f>CONCATENATE(E201," color: ",IF(VLOOKUP(C201,Colores!H:I,2,0)&gt;1,"Varios colores",Tabla5[[#This Row],[Caract: Color tapiz]]),IF(H201="","",CONCATENATE(", Tapiz: ",H201)),IF(I201="","",CONCATENATE(",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01" s="102"/>
      <c r="AE201" s="102" t="str">
        <f>CONCATENATE("&lt;p&gt;¿Cómo lavar un mueble con tapiz: ",X201,"?","&lt;p&gt;",CHAR(10),IFERROR(VLOOKUP(G201,'Base de datos'!A:B,2,0),"Humedecer un paño de tela y frotar la estructura del producto&lt;p&gt;"))</f>
        <v>&lt;p&gt;¿Cómo lavar un mueble con tapiz: ?&lt;p&gt;
Humedecer un paño de tela y frotar la estructura del producto&lt;p&gt;</v>
      </c>
      <c r="AF201" s="102"/>
      <c r="AG201" s="79"/>
      <c r="AH201" s="102"/>
    </row>
    <row r="202" spans="1:34" ht="20.25" customHeight="1" x14ac:dyDescent="0.2">
      <c r="A202" s="88"/>
      <c r="B202" s="88"/>
      <c r="C202" s="16"/>
      <c r="D202" s="116"/>
      <c r="E202" s="88"/>
      <c r="F202" s="88"/>
      <c r="G202" s="88"/>
      <c r="H202" s="88"/>
      <c r="I202" s="88"/>
      <c r="J202" s="88"/>
      <c r="K202" s="88"/>
      <c r="L202" s="88"/>
      <c r="M202" s="88"/>
      <c r="N202" s="88"/>
      <c r="O202" s="88"/>
      <c r="P202" s="88"/>
      <c r="Q202" s="88"/>
      <c r="R202" s="88"/>
      <c r="S202" s="88"/>
      <c r="T202" s="88"/>
      <c r="U202" s="88"/>
      <c r="V202" s="88"/>
      <c r="W202" s="16"/>
      <c r="X202" s="98"/>
      <c r="Y202" s="168"/>
      <c r="Z202" s="98"/>
      <c r="AA202" s="102"/>
      <c r="AB202" s="102"/>
      <c r="AC202" s="168" t="e">
        <f>CONCATENATE(E202," color: ",IF(VLOOKUP(C202,Colores!H:I,2,0)&gt;1,"Varios colores",Tabla5[[#This Row],[Caract: Color tapiz]]),IF(H202="","",CONCATENATE(", Tapiz: ",H202)),IF(I202="","",CONCATENATE(",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02" s="102"/>
      <c r="AE202" s="102" t="str">
        <f>CONCATENATE("&lt;p&gt;¿Cómo lavar un mueble con tapiz: ",X202,"?","&lt;p&gt;",CHAR(10),IFERROR(VLOOKUP(G202,'Base de datos'!A:B,2,0),"Humedecer un paño de tela y frotar la estructura del producto&lt;p&gt;"))</f>
        <v>&lt;p&gt;¿Cómo lavar un mueble con tapiz: ?&lt;p&gt;
Humedecer un paño de tela y frotar la estructura del producto&lt;p&gt;</v>
      </c>
      <c r="AF202" s="102"/>
      <c r="AG202" s="79"/>
      <c r="AH202" s="102"/>
    </row>
    <row r="203" spans="1:34" ht="20.25" customHeight="1" x14ac:dyDescent="0.2">
      <c r="A203" s="88"/>
      <c r="B203" s="88"/>
      <c r="C203" s="16"/>
      <c r="D203" s="116"/>
      <c r="E203" s="88"/>
      <c r="F203" s="88"/>
      <c r="G203" s="88"/>
      <c r="H203" s="88"/>
      <c r="I203" s="88"/>
      <c r="J203" s="88"/>
      <c r="K203" s="88"/>
      <c r="L203" s="88"/>
      <c r="M203" s="88"/>
      <c r="N203" s="88"/>
      <c r="O203" s="88"/>
      <c r="P203" s="88"/>
      <c r="Q203" s="88"/>
      <c r="R203" s="88"/>
      <c r="S203" s="88"/>
      <c r="T203" s="88"/>
      <c r="U203" s="88"/>
      <c r="V203" s="88"/>
      <c r="W203" s="16"/>
      <c r="X203" s="98"/>
      <c r="Y203" s="168"/>
      <c r="Z203" s="98"/>
      <c r="AA203" s="102"/>
      <c r="AB203" s="102"/>
      <c r="AC203" s="168" t="e">
        <f>CONCATENATE(E203," color: ",IF(VLOOKUP(C203,Colores!H:I,2,0)&gt;1,"Varios colores",Tabla5[[#This Row],[Caract: Color tapiz]]),IF(H203="","",CONCATENATE(", Tapiz: ",H203)),IF(I203="","",CONCATENATE(",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03" s="102"/>
      <c r="AE203" s="102" t="str">
        <f>CONCATENATE("&lt;p&gt;¿Cómo lavar un mueble con tapiz: ",X203,"?","&lt;p&gt;",CHAR(10),IFERROR(VLOOKUP(G203,'Base de datos'!A:B,2,0),"Humedecer un paño de tela y frotar la estructura del producto&lt;p&gt;"))</f>
        <v>&lt;p&gt;¿Cómo lavar un mueble con tapiz: ?&lt;p&gt;
Humedecer un paño de tela y frotar la estructura del producto&lt;p&gt;</v>
      </c>
      <c r="AF203" s="102"/>
      <c r="AG203" s="79"/>
      <c r="AH203" s="102"/>
    </row>
    <row r="204" spans="1:34" ht="20.25" customHeight="1" x14ac:dyDescent="0.2">
      <c r="A204" s="88"/>
      <c r="B204" s="88"/>
      <c r="C204" s="16"/>
      <c r="D204" s="116"/>
      <c r="E204" s="88"/>
      <c r="F204" s="88"/>
      <c r="G204" s="88"/>
      <c r="H204" s="88"/>
      <c r="I204" s="88"/>
      <c r="J204" s="88"/>
      <c r="K204" s="88"/>
      <c r="L204" s="88"/>
      <c r="M204" s="88"/>
      <c r="N204" s="88"/>
      <c r="O204" s="88"/>
      <c r="P204" s="88"/>
      <c r="Q204" s="88"/>
      <c r="R204" s="88"/>
      <c r="S204" s="88"/>
      <c r="T204" s="88"/>
      <c r="U204" s="88"/>
      <c r="V204" s="88"/>
      <c r="W204" s="16"/>
      <c r="X204" s="98"/>
      <c r="Y204" s="168"/>
      <c r="Z204" s="98"/>
      <c r="AA204" s="102"/>
      <c r="AB204" s="102"/>
      <c r="AC204" s="168" t="e">
        <f>CONCATENATE(E204," color: ",IF(VLOOKUP(C204,Colores!H:I,2,0)&gt;1,"Varios colores",Tabla5[[#This Row],[Caract: Color tapiz]]),IF(H204="","",CONCATENATE(", Tapiz: ",H204)),IF(I204="","",CONCATENATE(",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04" s="102"/>
      <c r="AE204" s="102" t="str">
        <f>CONCATENATE("&lt;p&gt;¿Cómo lavar un mueble con tapiz: ",X204,"?","&lt;p&gt;",CHAR(10),IFERROR(VLOOKUP(G204,'Base de datos'!A:B,2,0),"Humedecer un paño de tela y frotar la estructura del producto&lt;p&gt;"))</f>
        <v>&lt;p&gt;¿Cómo lavar un mueble con tapiz: ?&lt;p&gt;
Humedecer un paño de tela y frotar la estructura del producto&lt;p&gt;</v>
      </c>
      <c r="AF204" s="102"/>
      <c r="AG204" s="79"/>
      <c r="AH204" s="102"/>
    </row>
    <row r="205" spans="1:34" ht="20.25" customHeight="1" x14ac:dyDescent="0.2">
      <c r="A205" s="88"/>
      <c r="B205" s="88"/>
      <c r="C205" s="16"/>
      <c r="D205" s="116"/>
      <c r="E205" s="88"/>
      <c r="F205" s="88"/>
      <c r="G205" s="88"/>
      <c r="H205" s="88"/>
      <c r="I205" s="88"/>
      <c r="J205" s="88"/>
      <c r="K205" s="88"/>
      <c r="L205" s="88"/>
      <c r="M205" s="88"/>
      <c r="N205" s="88"/>
      <c r="O205" s="88"/>
      <c r="P205" s="88"/>
      <c r="Q205" s="88"/>
      <c r="R205" s="88"/>
      <c r="S205" s="88"/>
      <c r="T205" s="88"/>
      <c r="U205" s="88"/>
      <c r="V205" s="88"/>
      <c r="W205" s="16"/>
      <c r="X205" s="98"/>
      <c r="Y205" s="168"/>
      <c r="Z205" s="98"/>
      <c r="AA205" s="102"/>
      <c r="AB205" s="102"/>
      <c r="AC205" s="168" t="e">
        <f>CONCATENATE(E205," color: ",IF(VLOOKUP(C205,Colores!H:I,2,0)&gt;1,"Varios colores",Tabla5[[#This Row],[Caract: Color tapiz]]),IF(H205="","",CONCATENATE(", Tapiz: ",H205)),IF(I205="","",CONCATENATE(",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05" s="102"/>
      <c r="AE205" s="102" t="str">
        <f>CONCATENATE("&lt;p&gt;¿Cómo lavar un mueble con tapiz: ",X205,"?","&lt;p&gt;",CHAR(10),IFERROR(VLOOKUP(G205,'Base de datos'!A:B,2,0),"Humedecer un paño de tela y frotar la estructura del producto&lt;p&gt;"))</f>
        <v>&lt;p&gt;¿Cómo lavar un mueble con tapiz: ?&lt;p&gt;
Humedecer un paño de tela y frotar la estructura del producto&lt;p&gt;</v>
      </c>
      <c r="AF205" s="102"/>
      <c r="AG205" s="79"/>
      <c r="AH205" s="102"/>
    </row>
    <row r="206" spans="1:34" ht="20.25" customHeight="1" x14ac:dyDescent="0.2">
      <c r="A206" s="88"/>
      <c r="B206" s="88"/>
      <c r="C206" s="16"/>
      <c r="D206" s="116"/>
      <c r="E206" s="88"/>
      <c r="F206" s="88"/>
      <c r="G206" s="88"/>
      <c r="H206" s="88"/>
      <c r="I206" s="88"/>
      <c r="J206" s="88"/>
      <c r="K206" s="88"/>
      <c r="L206" s="88"/>
      <c r="M206" s="88"/>
      <c r="N206" s="88"/>
      <c r="O206" s="88"/>
      <c r="P206" s="88"/>
      <c r="Q206" s="88"/>
      <c r="R206" s="88"/>
      <c r="S206" s="88"/>
      <c r="T206" s="88"/>
      <c r="U206" s="88"/>
      <c r="V206" s="88"/>
      <c r="W206" s="16"/>
      <c r="X206" s="98"/>
      <c r="Y206" s="168"/>
      <c r="Z206" s="98"/>
      <c r="AA206" s="102"/>
      <c r="AB206" s="102"/>
      <c r="AC206" s="168" t="e">
        <f>CONCATENATE(E206," color: ",IF(VLOOKUP(C206,Colores!H:I,2,0)&gt;1,"Varios colores",Tabla5[[#This Row],[Caract: Color tapiz]]),IF(H206="","",CONCATENATE(", Tapiz: ",H206)),IF(I206="","",CONCATENATE(",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06" s="102"/>
      <c r="AE206" s="102" t="str">
        <f>CONCATENATE("&lt;p&gt;¿Cómo lavar un mueble con tapiz: ",X206,"?","&lt;p&gt;",CHAR(10),IFERROR(VLOOKUP(G206,'Base de datos'!A:B,2,0),"Humedecer un paño de tela y frotar la estructura del producto&lt;p&gt;"))</f>
        <v>&lt;p&gt;¿Cómo lavar un mueble con tapiz: ?&lt;p&gt;
Humedecer un paño de tela y frotar la estructura del producto&lt;p&gt;</v>
      </c>
      <c r="AF206" s="102"/>
      <c r="AG206" s="79"/>
      <c r="AH206" s="102"/>
    </row>
    <row r="207" spans="1:34" ht="20.25" customHeight="1" x14ac:dyDescent="0.2">
      <c r="A207" s="88"/>
      <c r="B207" s="88"/>
      <c r="C207" s="16"/>
      <c r="D207" s="116"/>
      <c r="E207" s="88"/>
      <c r="F207" s="88"/>
      <c r="G207" s="88"/>
      <c r="H207" s="88"/>
      <c r="I207" s="88"/>
      <c r="J207" s="88"/>
      <c r="K207" s="88"/>
      <c r="L207" s="88"/>
      <c r="M207" s="88"/>
      <c r="N207" s="88"/>
      <c r="O207" s="88"/>
      <c r="P207" s="88"/>
      <c r="Q207" s="88"/>
      <c r="R207" s="88"/>
      <c r="S207" s="88"/>
      <c r="T207" s="88"/>
      <c r="U207" s="88"/>
      <c r="V207" s="88"/>
      <c r="W207" s="16"/>
      <c r="X207" s="98"/>
      <c r="Y207" s="168"/>
      <c r="Z207" s="98"/>
      <c r="AA207" s="102"/>
      <c r="AB207" s="102"/>
      <c r="AC207" s="168" t="e">
        <f>CONCATENATE(E207," color: ",IF(VLOOKUP(C207,Colores!H:I,2,0)&gt;1,"Varios colores",Tabla5[[#This Row],[Caract: Color tapiz]]),IF(H207="","",CONCATENATE(", Tapiz: ",H207)),IF(I207="","",CONCATENATE(",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07" s="102"/>
      <c r="AE207" s="102" t="str">
        <f>CONCATENATE("&lt;p&gt;¿Cómo lavar un mueble con tapiz: ",X207,"?","&lt;p&gt;",CHAR(10),IFERROR(VLOOKUP(G207,'Base de datos'!A:B,2,0),"Humedecer un paño de tela y frotar la estructura del producto&lt;p&gt;"))</f>
        <v>&lt;p&gt;¿Cómo lavar un mueble con tapiz: ?&lt;p&gt;
Humedecer un paño de tela y frotar la estructura del producto&lt;p&gt;</v>
      </c>
      <c r="AF207" s="102"/>
      <c r="AG207" s="79"/>
      <c r="AH207" s="102"/>
    </row>
    <row r="208" spans="1:34" ht="20.25" customHeight="1" x14ac:dyDescent="0.2">
      <c r="A208" s="88"/>
      <c r="B208" s="88"/>
      <c r="C208" s="16"/>
      <c r="D208" s="116"/>
      <c r="E208" s="88"/>
      <c r="F208" s="88"/>
      <c r="G208" s="88"/>
      <c r="H208" s="88"/>
      <c r="I208" s="88"/>
      <c r="J208" s="88"/>
      <c r="K208" s="88"/>
      <c r="L208" s="88"/>
      <c r="M208" s="88"/>
      <c r="N208" s="88"/>
      <c r="O208" s="88"/>
      <c r="P208" s="88"/>
      <c r="Q208" s="88"/>
      <c r="R208" s="88"/>
      <c r="S208" s="88"/>
      <c r="T208" s="88"/>
      <c r="U208" s="88"/>
      <c r="V208" s="88"/>
      <c r="W208" s="16"/>
      <c r="X208" s="98"/>
      <c r="Y208" s="168"/>
      <c r="Z208" s="98"/>
      <c r="AA208" s="102"/>
      <c r="AB208" s="102"/>
      <c r="AC208" s="168" t="e">
        <f>CONCATENATE(E208," color: ",IF(VLOOKUP(C208,Colores!H:I,2,0)&gt;1,"Varios colores",Tabla5[[#This Row],[Caract: Color tapiz]]),IF(H208="","",CONCATENATE(", Tapiz: ",H208)),IF(I208="","",CONCATENATE(",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08" s="102"/>
      <c r="AE208" s="102" t="str">
        <f>CONCATENATE("&lt;p&gt;¿Cómo lavar un mueble con tapiz: ",X208,"?","&lt;p&gt;",CHAR(10),IFERROR(VLOOKUP(G208,'Base de datos'!A:B,2,0),"Humedecer un paño de tela y frotar la estructura del producto&lt;p&gt;"))</f>
        <v>&lt;p&gt;¿Cómo lavar un mueble con tapiz: ?&lt;p&gt;
Humedecer un paño de tela y frotar la estructura del producto&lt;p&gt;</v>
      </c>
      <c r="AF208" s="102"/>
      <c r="AG208" s="79"/>
      <c r="AH208" s="102"/>
    </row>
    <row r="209" spans="1:34" ht="20.25" customHeight="1" x14ac:dyDescent="0.2">
      <c r="A209" s="88"/>
      <c r="B209" s="88"/>
      <c r="C209" s="16"/>
      <c r="D209" s="116"/>
      <c r="E209" s="88"/>
      <c r="F209" s="88"/>
      <c r="G209" s="88"/>
      <c r="H209" s="88"/>
      <c r="I209" s="88"/>
      <c r="J209" s="88"/>
      <c r="K209" s="88"/>
      <c r="L209" s="88"/>
      <c r="M209" s="88"/>
      <c r="N209" s="88"/>
      <c r="O209" s="88"/>
      <c r="P209" s="88"/>
      <c r="Q209" s="88"/>
      <c r="R209" s="88"/>
      <c r="S209" s="88"/>
      <c r="T209" s="88"/>
      <c r="U209" s="88"/>
      <c r="V209" s="88"/>
      <c r="W209" s="16"/>
      <c r="X209" s="98"/>
      <c r="Y209" s="168"/>
      <c r="Z209" s="98"/>
      <c r="AA209" s="102"/>
      <c r="AB209" s="102"/>
      <c r="AC209" s="168" t="e">
        <f>CONCATENATE(E209," color: ",IF(VLOOKUP(C209,Colores!H:I,2,0)&gt;1,"Varios colores",Tabla5[[#This Row],[Caract: Color tapiz]]),IF(H209="","",CONCATENATE(", Tapiz: ",H209)),IF(I209="","",CONCATENATE(",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09" s="102"/>
      <c r="AE209" s="102" t="str">
        <f>CONCATENATE("&lt;p&gt;¿Cómo lavar un mueble con tapiz: ",X209,"?","&lt;p&gt;",CHAR(10),IFERROR(VLOOKUP(G209,'Base de datos'!A:B,2,0),"Humedecer un paño de tela y frotar la estructura del producto&lt;p&gt;"))</f>
        <v>&lt;p&gt;¿Cómo lavar un mueble con tapiz: ?&lt;p&gt;
Humedecer un paño de tela y frotar la estructura del producto&lt;p&gt;</v>
      </c>
      <c r="AF209" s="102"/>
      <c r="AG209" s="79"/>
      <c r="AH209" s="102"/>
    </row>
    <row r="210" spans="1:34" ht="20.25" customHeight="1" x14ac:dyDescent="0.2">
      <c r="A210" s="88"/>
      <c r="B210" s="88"/>
      <c r="C210" s="16"/>
      <c r="D210" s="116"/>
      <c r="E210" s="88"/>
      <c r="F210" s="88"/>
      <c r="G210" s="88"/>
      <c r="H210" s="88"/>
      <c r="I210" s="88"/>
      <c r="J210" s="88"/>
      <c r="K210" s="88"/>
      <c r="L210" s="88"/>
      <c r="M210" s="88"/>
      <c r="N210" s="88"/>
      <c r="O210" s="88"/>
      <c r="P210" s="88"/>
      <c r="Q210" s="88"/>
      <c r="R210" s="88"/>
      <c r="S210" s="88"/>
      <c r="T210" s="88"/>
      <c r="U210" s="88"/>
      <c r="V210" s="88"/>
      <c r="W210" s="16"/>
      <c r="X210" s="98"/>
      <c r="Y210" s="168"/>
      <c r="Z210" s="98"/>
      <c r="AA210" s="102"/>
      <c r="AB210" s="102"/>
      <c r="AC210" s="168" t="e">
        <f>CONCATENATE(E210," color: ",IF(VLOOKUP(C210,Colores!H:I,2,0)&gt;1,"Varios colores",Tabla5[[#This Row],[Caract: Color tapiz]]),IF(H210="","",CONCATENATE(", Tapiz: ",H210)),IF(I210="","",CONCATENATE(",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10" s="102"/>
      <c r="AE210" s="102" t="str">
        <f>CONCATENATE("&lt;p&gt;¿Cómo lavar un mueble con tapiz: ",X210,"?","&lt;p&gt;",CHAR(10),IFERROR(VLOOKUP(G210,'Base de datos'!A:B,2,0),"Humedecer un paño de tela y frotar la estructura del producto&lt;p&gt;"))</f>
        <v>&lt;p&gt;¿Cómo lavar un mueble con tapiz: ?&lt;p&gt;
Humedecer un paño de tela y frotar la estructura del producto&lt;p&gt;</v>
      </c>
      <c r="AF210" s="102"/>
      <c r="AG210" s="79"/>
      <c r="AH210" s="102"/>
    </row>
    <row r="211" spans="1:34" ht="20.25" customHeight="1" x14ac:dyDescent="0.2">
      <c r="A211" s="88"/>
      <c r="B211" s="88"/>
      <c r="C211" s="16"/>
      <c r="D211" s="116"/>
      <c r="E211" s="88"/>
      <c r="F211" s="88"/>
      <c r="G211" s="88"/>
      <c r="H211" s="88"/>
      <c r="I211" s="88"/>
      <c r="J211" s="88"/>
      <c r="K211" s="88"/>
      <c r="L211" s="88"/>
      <c r="M211" s="88"/>
      <c r="N211" s="88"/>
      <c r="O211" s="88"/>
      <c r="P211" s="88"/>
      <c r="Q211" s="88"/>
      <c r="R211" s="88"/>
      <c r="S211" s="88"/>
      <c r="T211" s="88"/>
      <c r="U211" s="88"/>
      <c r="V211" s="88"/>
      <c r="W211" s="16"/>
      <c r="X211" s="98"/>
      <c r="Y211" s="168"/>
      <c r="Z211" s="98"/>
      <c r="AA211" s="102"/>
      <c r="AB211" s="102"/>
      <c r="AC211" s="168" t="e">
        <f>CONCATENATE(E211," color: ",IF(VLOOKUP(C211,Colores!H:I,2,0)&gt;1,"Varios colores",Tabla5[[#This Row],[Caract: Color tapiz]]),IF(H211="","",CONCATENATE(", Tapiz: ",H211)),IF(I211="","",CONCATENATE(",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11" s="102"/>
      <c r="AE211" s="102" t="str">
        <f>CONCATENATE("&lt;p&gt;¿Cómo lavar un mueble con tapiz: ",X211,"?","&lt;p&gt;",CHAR(10),IFERROR(VLOOKUP(G211,'Base de datos'!A:B,2,0),"Humedecer un paño de tela y frotar la estructura del producto&lt;p&gt;"))</f>
        <v>&lt;p&gt;¿Cómo lavar un mueble con tapiz: ?&lt;p&gt;
Humedecer un paño de tela y frotar la estructura del producto&lt;p&gt;</v>
      </c>
      <c r="AF211" s="102"/>
      <c r="AG211" s="79"/>
      <c r="AH211" s="102"/>
    </row>
    <row r="212" spans="1:34" ht="20.25" customHeight="1" x14ac:dyDescent="0.2">
      <c r="A212" s="88"/>
      <c r="B212" s="88"/>
      <c r="C212" s="16"/>
      <c r="D212" s="116"/>
      <c r="E212" s="88"/>
      <c r="F212" s="88"/>
      <c r="G212" s="88"/>
      <c r="H212" s="88"/>
      <c r="I212" s="88"/>
      <c r="J212" s="88"/>
      <c r="K212" s="88"/>
      <c r="L212" s="88"/>
      <c r="M212" s="88"/>
      <c r="N212" s="88"/>
      <c r="O212" s="88"/>
      <c r="P212" s="88"/>
      <c r="Q212" s="88"/>
      <c r="R212" s="88"/>
      <c r="S212" s="88"/>
      <c r="T212" s="88"/>
      <c r="U212" s="88"/>
      <c r="V212" s="88"/>
      <c r="W212" s="16"/>
      <c r="X212" s="98"/>
      <c r="Y212" s="168"/>
      <c r="Z212" s="98"/>
      <c r="AA212" s="102"/>
      <c r="AB212" s="102"/>
      <c r="AC212" s="168" t="e">
        <f>CONCATENATE(E212," color: ",IF(VLOOKUP(C212,Colores!H:I,2,0)&gt;1,"Varios colores",Tabla5[[#This Row],[Caract: Color tapiz]]),IF(H212="","",CONCATENATE(", Tapiz: ",H212)),IF(I212="","",CONCATENATE(",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12" s="102"/>
      <c r="AE212" s="102" t="str">
        <f>CONCATENATE("&lt;p&gt;¿Cómo lavar un mueble con tapiz: ",X212,"?","&lt;p&gt;",CHAR(10),IFERROR(VLOOKUP(G212,'Base de datos'!A:B,2,0),"Humedecer un paño de tela y frotar la estructura del producto&lt;p&gt;"))</f>
        <v>&lt;p&gt;¿Cómo lavar un mueble con tapiz: ?&lt;p&gt;
Humedecer un paño de tela y frotar la estructura del producto&lt;p&gt;</v>
      </c>
      <c r="AF212" s="102"/>
      <c r="AG212" s="79"/>
      <c r="AH212" s="102"/>
    </row>
    <row r="213" spans="1:34" ht="20.25" customHeight="1" x14ac:dyDescent="0.2">
      <c r="A213" s="88"/>
      <c r="B213" s="88"/>
      <c r="C213" s="16"/>
      <c r="D213" s="116"/>
      <c r="E213" s="88"/>
      <c r="F213" s="88"/>
      <c r="G213" s="88"/>
      <c r="H213" s="88"/>
      <c r="I213" s="88"/>
      <c r="J213" s="88"/>
      <c r="K213" s="88"/>
      <c r="L213" s="88"/>
      <c r="M213" s="88"/>
      <c r="N213" s="88"/>
      <c r="O213" s="88"/>
      <c r="P213" s="88"/>
      <c r="Q213" s="88"/>
      <c r="R213" s="88"/>
      <c r="S213" s="88"/>
      <c r="T213" s="88"/>
      <c r="U213" s="88"/>
      <c r="V213" s="88"/>
      <c r="W213" s="16"/>
      <c r="X213" s="98"/>
      <c r="Y213" s="168"/>
      <c r="Z213" s="98"/>
      <c r="AA213" s="102"/>
      <c r="AB213" s="102"/>
      <c r="AC213" s="168" t="e">
        <f>CONCATENATE(E213," color: ",IF(VLOOKUP(C213,Colores!H:I,2,0)&gt;1,"Varios colores",Tabla5[[#This Row],[Caract: Color tapiz]]),IF(H213="","",CONCATENATE(", Tapiz: ",H213)),IF(I213="","",CONCATENATE(",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13" s="102"/>
      <c r="AE213" s="102" t="str">
        <f>CONCATENATE("&lt;p&gt;¿Cómo lavar un mueble con tapiz: ",X213,"?","&lt;p&gt;",CHAR(10),IFERROR(VLOOKUP(G213,'Base de datos'!A:B,2,0),"Humedecer un paño de tela y frotar la estructura del producto&lt;p&gt;"))</f>
        <v>&lt;p&gt;¿Cómo lavar un mueble con tapiz: ?&lt;p&gt;
Humedecer un paño de tela y frotar la estructura del producto&lt;p&gt;</v>
      </c>
      <c r="AF213" s="102"/>
      <c r="AG213" s="79"/>
      <c r="AH213" s="102"/>
    </row>
    <row r="214" spans="1:34" ht="20.25" customHeight="1" x14ac:dyDescent="0.2">
      <c r="A214" s="88"/>
      <c r="B214" s="88"/>
      <c r="C214" s="16"/>
      <c r="D214" s="116"/>
      <c r="E214" s="88"/>
      <c r="F214" s="88"/>
      <c r="G214" s="88"/>
      <c r="H214" s="88"/>
      <c r="I214" s="88"/>
      <c r="J214" s="88"/>
      <c r="K214" s="88"/>
      <c r="L214" s="88"/>
      <c r="M214" s="88"/>
      <c r="N214" s="88"/>
      <c r="O214" s="88"/>
      <c r="P214" s="88"/>
      <c r="Q214" s="88"/>
      <c r="R214" s="88"/>
      <c r="S214" s="88"/>
      <c r="T214" s="88"/>
      <c r="U214" s="88"/>
      <c r="V214" s="88"/>
      <c r="W214" s="16"/>
      <c r="X214" s="98"/>
      <c r="Y214" s="168"/>
      <c r="Z214" s="98"/>
      <c r="AA214" s="102"/>
      <c r="AB214" s="102"/>
      <c r="AC214" s="168" t="e">
        <f>CONCATENATE(E214," color: ",IF(VLOOKUP(C214,Colores!H:I,2,0)&gt;1,"Varios colores",Tabla5[[#This Row],[Caract: Color tapiz]]),IF(H214="","",CONCATENATE(", Tapiz: ",H214)),IF(I214="","",CONCATENATE(",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14" s="102"/>
      <c r="AE214" s="102" t="str">
        <f>CONCATENATE("&lt;p&gt;¿Cómo lavar un mueble con tapiz: ",X214,"?","&lt;p&gt;",CHAR(10),IFERROR(VLOOKUP(G214,'Base de datos'!A:B,2,0),"Humedecer un paño de tela y frotar la estructura del producto&lt;p&gt;"))</f>
        <v>&lt;p&gt;¿Cómo lavar un mueble con tapiz: ?&lt;p&gt;
Humedecer un paño de tela y frotar la estructura del producto&lt;p&gt;</v>
      </c>
      <c r="AF214" s="102"/>
      <c r="AG214" s="79"/>
      <c r="AH214" s="102"/>
    </row>
    <row r="215" spans="1:34" ht="20.25" customHeight="1" x14ac:dyDescent="0.2">
      <c r="A215" s="88"/>
      <c r="B215" s="88"/>
      <c r="C215" s="16"/>
      <c r="D215" s="116"/>
      <c r="E215" s="88"/>
      <c r="F215" s="88"/>
      <c r="G215" s="88"/>
      <c r="H215" s="88"/>
      <c r="I215" s="88"/>
      <c r="J215" s="88"/>
      <c r="K215" s="88"/>
      <c r="L215" s="88"/>
      <c r="M215" s="88"/>
      <c r="N215" s="88"/>
      <c r="O215" s="88"/>
      <c r="P215" s="88"/>
      <c r="Q215" s="88"/>
      <c r="R215" s="88"/>
      <c r="S215" s="88"/>
      <c r="T215" s="88"/>
      <c r="U215" s="88"/>
      <c r="V215" s="88"/>
      <c r="W215" s="16"/>
      <c r="X215" s="98"/>
      <c r="Y215" s="168"/>
      <c r="Z215" s="98"/>
      <c r="AA215" s="102"/>
      <c r="AB215" s="102"/>
      <c r="AC215" s="168" t="e">
        <f>CONCATENATE(E215," color: ",IF(VLOOKUP(C215,Colores!H:I,2,0)&gt;1,"Varios colores",Tabla5[[#This Row],[Caract: Color tapiz]]),IF(H215="","",CONCATENATE(", Tapiz: ",H215)),IF(I215="","",CONCATENATE(",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15" s="102"/>
      <c r="AE215" s="102" t="str">
        <f>CONCATENATE("&lt;p&gt;¿Cómo lavar un mueble con tapiz: ",X215,"?","&lt;p&gt;",CHAR(10),IFERROR(VLOOKUP(G215,'Base de datos'!A:B,2,0),"Humedecer un paño de tela y frotar la estructura del producto&lt;p&gt;"))</f>
        <v>&lt;p&gt;¿Cómo lavar un mueble con tapiz: ?&lt;p&gt;
Humedecer un paño de tela y frotar la estructura del producto&lt;p&gt;</v>
      </c>
      <c r="AF215" s="102"/>
      <c r="AG215" s="79"/>
      <c r="AH215" s="102"/>
    </row>
    <row r="216" spans="1:34" ht="20.25" customHeight="1" x14ac:dyDescent="0.2">
      <c r="A216" s="88"/>
      <c r="B216" s="88"/>
      <c r="C216" s="16"/>
      <c r="D216" s="116"/>
      <c r="E216" s="88"/>
      <c r="F216" s="88"/>
      <c r="G216" s="88"/>
      <c r="H216" s="88"/>
      <c r="I216" s="88"/>
      <c r="J216" s="88"/>
      <c r="K216" s="88"/>
      <c r="L216" s="88"/>
      <c r="M216" s="88"/>
      <c r="N216" s="88"/>
      <c r="O216" s="88"/>
      <c r="P216" s="88"/>
      <c r="Q216" s="88"/>
      <c r="R216" s="88"/>
      <c r="S216" s="88"/>
      <c r="T216" s="88"/>
      <c r="U216" s="88"/>
      <c r="V216" s="88"/>
      <c r="W216" s="16"/>
      <c r="X216" s="98"/>
      <c r="Y216" s="168"/>
      <c r="Z216" s="98"/>
      <c r="AA216" s="102"/>
      <c r="AB216" s="102"/>
      <c r="AC216" s="168" t="e">
        <f>CONCATENATE(E216," color: ",IF(VLOOKUP(C216,Colores!H:I,2,0)&gt;1,"Varios colores",Tabla5[[#This Row],[Caract: Color tapiz]]),IF(H216="","",CONCATENATE(", Tapiz: ",H216)),IF(I216="","",CONCATENATE(",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16" s="102"/>
      <c r="AE216" s="102" t="str">
        <f>CONCATENATE("&lt;p&gt;¿Cómo lavar un mueble con tapiz: ",X216,"?","&lt;p&gt;",CHAR(10),IFERROR(VLOOKUP(G216,'Base de datos'!A:B,2,0),"Humedecer un paño de tela y frotar la estructura del producto&lt;p&gt;"))</f>
        <v>&lt;p&gt;¿Cómo lavar un mueble con tapiz: ?&lt;p&gt;
Humedecer un paño de tela y frotar la estructura del producto&lt;p&gt;</v>
      </c>
      <c r="AF216" s="102"/>
      <c r="AG216" s="79"/>
      <c r="AH216" s="102"/>
    </row>
    <row r="217" spans="1:34" ht="20.25" customHeight="1" x14ac:dyDescent="0.2">
      <c r="A217" s="88"/>
      <c r="B217" s="88"/>
      <c r="C217" s="16"/>
      <c r="D217" s="116"/>
      <c r="E217" s="88"/>
      <c r="F217" s="88"/>
      <c r="G217" s="88"/>
      <c r="H217" s="88"/>
      <c r="I217" s="88"/>
      <c r="J217" s="88"/>
      <c r="K217" s="88"/>
      <c r="L217" s="88"/>
      <c r="M217" s="88"/>
      <c r="N217" s="88"/>
      <c r="O217" s="88"/>
      <c r="P217" s="88"/>
      <c r="Q217" s="88"/>
      <c r="R217" s="88"/>
      <c r="S217" s="88"/>
      <c r="T217" s="88"/>
      <c r="U217" s="88"/>
      <c r="V217" s="88"/>
      <c r="W217" s="16"/>
      <c r="X217" s="98"/>
      <c r="Y217" s="168"/>
      <c r="Z217" s="98"/>
      <c r="AA217" s="102"/>
      <c r="AB217" s="102"/>
      <c r="AC217" s="168" t="e">
        <f>CONCATENATE(E217," color: ",IF(VLOOKUP(C217,Colores!H:I,2,0)&gt;1,"Varios colores",Tabla5[[#This Row],[Caract: Color tapiz]]),IF(H217="","",CONCATENATE(", Tapiz: ",H217)),IF(I217="","",CONCATENATE(",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17" s="102"/>
      <c r="AE217" s="102" t="str">
        <f>CONCATENATE("&lt;p&gt;¿Cómo lavar un mueble con tapiz: ",X217,"?","&lt;p&gt;",CHAR(10),IFERROR(VLOOKUP(G217,'Base de datos'!A:B,2,0),"Humedecer un paño de tela y frotar la estructura del producto&lt;p&gt;"))</f>
        <v>&lt;p&gt;¿Cómo lavar un mueble con tapiz: ?&lt;p&gt;
Humedecer un paño de tela y frotar la estructura del producto&lt;p&gt;</v>
      </c>
      <c r="AF217" s="102"/>
      <c r="AG217" s="79"/>
      <c r="AH217" s="102"/>
    </row>
    <row r="218" spans="1:34" ht="20.25" customHeight="1" x14ac:dyDescent="0.2">
      <c r="A218" s="88"/>
      <c r="B218" s="88"/>
      <c r="C218" s="16"/>
      <c r="D218" s="116"/>
      <c r="E218" s="88"/>
      <c r="F218" s="88"/>
      <c r="G218" s="88"/>
      <c r="H218" s="88"/>
      <c r="I218" s="88"/>
      <c r="J218" s="88"/>
      <c r="K218" s="88"/>
      <c r="L218" s="88"/>
      <c r="M218" s="88"/>
      <c r="N218" s="88"/>
      <c r="O218" s="88"/>
      <c r="P218" s="88"/>
      <c r="Q218" s="88"/>
      <c r="R218" s="88"/>
      <c r="S218" s="88"/>
      <c r="T218" s="88"/>
      <c r="U218" s="88"/>
      <c r="V218" s="88"/>
      <c r="W218" s="16"/>
      <c r="X218" s="98"/>
      <c r="Y218" s="168"/>
      <c r="Z218" s="98"/>
      <c r="AA218" s="102"/>
      <c r="AB218" s="102"/>
      <c r="AC218" s="168" t="e">
        <f>CONCATENATE(E218," color: ",IF(VLOOKUP(C218,Colores!H:I,2,0)&gt;1,"Varios colores",Tabla5[[#This Row],[Caract: Color tapiz]]),IF(H218="","",CONCATENATE(", Tapiz: ",H218)),IF(I218="","",CONCATENATE(",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18" s="102"/>
      <c r="AE218" s="102" t="str">
        <f>CONCATENATE("&lt;p&gt;¿Cómo lavar un mueble con tapiz: ",X218,"?","&lt;p&gt;",CHAR(10),IFERROR(VLOOKUP(G218,'Base de datos'!A:B,2,0),"Humedecer un paño de tela y frotar la estructura del producto&lt;p&gt;"))</f>
        <v>&lt;p&gt;¿Cómo lavar un mueble con tapiz: ?&lt;p&gt;
Humedecer un paño de tela y frotar la estructura del producto&lt;p&gt;</v>
      </c>
      <c r="AF218" s="102"/>
      <c r="AG218" s="79"/>
      <c r="AH218" s="102"/>
    </row>
    <row r="219" spans="1:34" ht="20.25" customHeight="1" x14ac:dyDescent="0.2">
      <c r="A219" s="88"/>
      <c r="B219" s="88"/>
      <c r="C219" s="16"/>
      <c r="D219" s="116"/>
      <c r="E219" s="88"/>
      <c r="F219" s="88"/>
      <c r="G219" s="88"/>
      <c r="H219" s="88"/>
      <c r="I219" s="88"/>
      <c r="J219" s="88"/>
      <c r="K219" s="88"/>
      <c r="L219" s="88"/>
      <c r="M219" s="88"/>
      <c r="N219" s="88"/>
      <c r="O219" s="88"/>
      <c r="P219" s="88"/>
      <c r="Q219" s="88"/>
      <c r="R219" s="88"/>
      <c r="S219" s="88"/>
      <c r="T219" s="88"/>
      <c r="U219" s="88"/>
      <c r="V219" s="88"/>
      <c r="W219" s="16"/>
      <c r="X219" s="98"/>
      <c r="Y219" s="168"/>
      <c r="Z219" s="98"/>
      <c r="AA219" s="102"/>
      <c r="AB219" s="102"/>
      <c r="AC219" s="168" t="e">
        <f>CONCATENATE(E219," color: ",IF(VLOOKUP(C219,Colores!H:I,2,0)&gt;1,"Varios colores",Tabla5[[#This Row],[Caract: Color tapiz]]),IF(H219="","",CONCATENATE(", Tapiz: ",H219)),IF(I219="","",CONCATENATE(",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19" s="102"/>
      <c r="AE219" s="102" t="str">
        <f>CONCATENATE("&lt;p&gt;¿Cómo lavar un mueble con tapiz: ",X219,"?","&lt;p&gt;",CHAR(10),IFERROR(VLOOKUP(G219,'Base de datos'!A:B,2,0),"Humedecer un paño de tela y frotar la estructura del producto&lt;p&gt;"))</f>
        <v>&lt;p&gt;¿Cómo lavar un mueble con tapiz: ?&lt;p&gt;
Humedecer un paño de tela y frotar la estructura del producto&lt;p&gt;</v>
      </c>
      <c r="AF219" s="102"/>
      <c r="AG219" s="79"/>
      <c r="AH219" s="102"/>
    </row>
    <row r="220" spans="1:34" ht="20.25" customHeight="1" x14ac:dyDescent="0.2">
      <c r="A220" s="88"/>
      <c r="B220" s="88"/>
      <c r="C220" s="16"/>
      <c r="D220" s="116"/>
      <c r="E220" s="88"/>
      <c r="F220" s="88"/>
      <c r="G220" s="88"/>
      <c r="H220" s="88"/>
      <c r="I220" s="88"/>
      <c r="J220" s="88"/>
      <c r="K220" s="88"/>
      <c r="L220" s="88"/>
      <c r="M220" s="88"/>
      <c r="N220" s="88"/>
      <c r="O220" s="88"/>
      <c r="P220" s="88"/>
      <c r="Q220" s="88"/>
      <c r="R220" s="88"/>
      <c r="S220" s="88"/>
      <c r="T220" s="88"/>
      <c r="U220" s="88"/>
      <c r="V220" s="88"/>
      <c r="W220" s="16"/>
      <c r="X220" s="98"/>
      <c r="Y220" s="168"/>
      <c r="Z220" s="98"/>
      <c r="AA220" s="102"/>
      <c r="AB220" s="102"/>
      <c r="AC220" s="168" t="e">
        <f>CONCATENATE(E220," color: ",IF(VLOOKUP(C220,Colores!H:I,2,0)&gt;1,"Varios colores",Tabla5[[#This Row],[Caract: Color tapiz]]),IF(H220="","",CONCATENATE(", Tapiz: ",H220)),IF(I220="","",CONCATENATE(",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20" s="102"/>
      <c r="AE220" s="102" t="str">
        <f>CONCATENATE("&lt;p&gt;¿Cómo lavar un mueble con tapiz: ",X220,"?","&lt;p&gt;",CHAR(10),IFERROR(VLOOKUP(G220,'Base de datos'!A:B,2,0),"Humedecer un paño de tela y frotar la estructura del producto&lt;p&gt;"))</f>
        <v>&lt;p&gt;¿Cómo lavar un mueble con tapiz: ?&lt;p&gt;
Humedecer un paño de tela y frotar la estructura del producto&lt;p&gt;</v>
      </c>
      <c r="AF220" s="102"/>
      <c r="AG220" s="79"/>
      <c r="AH220" s="102"/>
    </row>
    <row r="221" spans="1:34" ht="20.25" customHeight="1" x14ac:dyDescent="0.2">
      <c r="A221" s="88"/>
      <c r="B221" s="88"/>
      <c r="C221" s="16"/>
      <c r="D221" s="116"/>
      <c r="E221" s="88"/>
      <c r="F221" s="88"/>
      <c r="G221" s="88"/>
      <c r="H221" s="88"/>
      <c r="I221" s="88"/>
      <c r="J221" s="88"/>
      <c r="K221" s="88"/>
      <c r="L221" s="88"/>
      <c r="M221" s="88"/>
      <c r="N221" s="88"/>
      <c r="O221" s="88"/>
      <c r="P221" s="88"/>
      <c r="Q221" s="88"/>
      <c r="R221" s="88"/>
      <c r="S221" s="88"/>
      <c r="T221" s="88"/>
      <c r="U221" s="88"/>
      <c r="V221" s="88"/>
      <c r="W221" s="16"/>
      <c r="X221" s="98"/>
      <c r="Y221" s="168"/>
      <c r="Z221" s="98"/>
      <c r="AA221" s="102"/>
      <c r="AB221" s="102"/>
      <c r="AC221" s="168" t="e">
        <f>CONCATENATE(E221," color: ",IF(VLOOKUP(C221,Colores!H:I,2,0)&gt;1,"Varios colores",Tabla5[[#This Row],[Caract: Color tapiz]]),IF(H221="","",CONCATENATE(", Tapiz: ",H221)),IF(I221="","",CONCATENATE(",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21" s="102"/>
      <c r="AE221" s="102" t="str">
        <f>CONCATENATE("&lt;p&gt;¿Cómo lavar un mueble con tapiz: ",X221,"?","&lt;p&gt;",CHAR(10),IFERROR(VLOOKUP(G221,'Base de datos'!A:B,2,0),"Humedecer un paño de tela y frotar la estructura del producto&lt;p&gt;"))</f>
        <v>&lt;p&gt;¿Cómo lavar un mueble con tapiz: ?&lt;p&gt;
Humedecer un paño de tela y frotar la estructura del producto&lt;p&gt;</v>
      </c>
      <c r="AF221" s="102"/>
      <c r="AG221" s="79"/>
      <c r="AH221" s="102"/>
    </row>
    <row r="222" spans="1:34" ht="20.25" customHeight="1" x14ac:dyDescent="0.2">
      <c r="A222" s="88"/>
      <c r="B222" s="88"/>
      <c r="C222" s="16"/>
      <c r="D222" s="116"/>
      <c r="E222" s="88"/>
      <c r="F222" s="88"/>
      <c r="G222" s="88"/>
      <c r="H222" s="88"/>
      <c r="I222" s="88"/>
      <c r="J222" s="88"/>
      <c r="K222" s="88"/>
      <c r="L222" s="88"/>
      <c r="M222" s="88"/>
      <c r="N222" s="88"/>
      <c r="O222" s="88"/>
      <c r="P222" s="88"/>
      <c r="Q222" s="88"/>
      <c r="R222" s="88"/>
      <c r="S222" s="88"/>
      <c r="T222" s="88"/>
      <c r="U222" s="88"/>
      <c r="V222" s="88"/>
      <c r="W222" s="16"/>
      <c r="X222" s="98"/>
      <c r="Y222" s="168"/>
      <c r="Z222" s="98"/>
      <c r="AA222" s="102"/>
      <c r="AB222" s="102"/>
      <c r="AC222" s="168" t="e">
        <f>CONCATENATE(E222," color: ",IF(VLOOKUP(C222,Colores!H:I,2,0)&gt;1,"Varios colores",Tabla5[[#This Row],[Caract: Color tapiz]]),IF(H222="","",CONCATENATE(", Tapiz: ",H222)),IF(I222="","",CONCATENATE(",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22" s="102"/>
      <c r="AE222" s="102" t="str">
        <f>CONCATENATE("&lt;p&gt;¿Cómo lavar un mueble con tapiz: ",X222,"?","&lt;p&gt;",CHAR(10),IFERROR(VLOOKUP(G222,'Base de datos'!A:B,2,0),"Humedecer un paño de tela y frotar la estructura del producto&lt;p&gt;"))</f>
        <v>&lt;p&gt;¿Cómo lavar un mueble con tapiz: ?&lt;p&gt;
Humedecer un paño de tela y frotar la estructura del producto&lt;p&gt;</v>
      </c>
      <c r="AF222" s="102"/>
      <c r="AG222" s="79"/>
      <c r="AH222" s="102"/>
    </row>
    <row r="223" spans="1:34" ht="20.25" customHeight="1" x14ac:dyDescent="0.2">
      <c r="A223" s="88"/>
      <c r="B223" s="88"/>
      <c r="C223" s="16"/>
      <c r="D223" s="116"/>
      <c r="E223" s="88"/>
      <c r="F223" s="88"/>
      <c r="G223" s="88"/>
      <c r="H223" s="88"/>
      <c r="I223" s="88"/>
      <c r="J223" s="88"/>
      <c r="K223" s="88"/>
      <c r="L223" s="88"/>
      <c r="M223" s="88"/>
      <c r="N223" s="88"/>
      <c r="O223" s="88"/>
      <c r="P223" s="88"/>
      <c r="Q223" s="88"/>
      <c r="R223" s="88"/>
      <c r="S223" s="88"/>
      <c r="T223" s="88"/>
      <c r="U223" s="88"/>
      <c r="V223" s="88"/>
      <c r="W223" s="16"/>
      <c r="X223" s="98"/>
      <c r="Y223" s="168"/>
      <c r="Z223" s="98"/>
      <c r="AA223" s="102"/>
      <c r="AB223" s="102"/>
      <c r="AC223" s="168" t="e">
        <f>CONCATENATE(E223," color: ",IF(VLOOKUP(C223,Colores!H:I,2,0)&gt;1,"Varios colores",Tabla5[[#This Row],[Caract: Color tapiz]]),IF(H223="","",CONCATENATE(", Tapiz: ",H223)),IF(I223="","",CONCATENATE(",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23" s="102"/>
      <c r="AE223" s="102" t="str">
        <f>CONCATENATE("&lt;p&gt;¿Cómo lavar un mueble con tapiz: ",X223,"?","&lt;p&gt;",CHAR(10),IFERROR(VLOOKUP(G223,'Base de datos'!A:B,2,0),"Humedecer un paño de tela y frotar la estructura del producto&lt;p&gt;"))</f>
        <v>&lt;p&gt;¿Cómo lavar un mueble con tapiz: ?&lt;p&gt;
Humedecer un paño de tela y frotar la estructura del producto&lt;p&gt;</v>
      </c>
      <c r="AF223" s="102"/>
      <c r="AG223" s="79"/>
      <c r="AH223" s="102"/>
    </row>
    <row r="224" spans="1:34" ht="20.25" customHeight="1" x14ac:dyDescent="0.2">
      <c r="A224" s="88"/>
      <c r="B224" s="88"/>
      <c r="C224" s="16"/>
      <c r="D224" s="116"/>
      <c r="E224" s="88"/>
      <c r="F224" s="88"/>
      <c r="G224" s="88"/>
      <c r="H224" s="88"/>
      <c r="I224" s="88"/>
      <c r="J224" s="88"/>
      <c r="K224" s="88"/>
      <c r="L224" s="88"/>
      <c r="M224" s="88"/>
      <c r="N224" s="88"/>
      <c r="O224" s="88"/>
      <c r="P224" s="88"/>
      <c r="Q224" s="88"/>
      <c r="R224" s="88"/>
      <c r="S224" s="88"/>
      <c r="T224" s="88"/>
      <c r="U224" s="88"/>
      <c r="V224" s="88"/>
      <c r="W224" s="16"/>
      <c r="X224" s="98"/>
      <c r="Y224" s="168"/>
      <c r="Z224" s="98"/>
      <c r="AA224" s="102"/>
      <c r="AB224" s="102"/>
      <c r="AC224" s="168" t="e">
        <f>CONCATENATE(E224," color: ",IF(VLOOKUP(C224,Colores!H:I,2,0)&gt;1,"Varios colores",Tabla5[[#This Row],[Caract: Color tapiz]]),IF(H224="","",CONCATENATE(", Tapiz: ",H224)),IF(I224="","",CONCATENATE(",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24" s="102"/>
      <c r="AE224" s="102" t="str">
        <f>CONCATENATE("&lt;p&gt;¿Cómo lavar un mueble con tapiz: ",X224,"?","&lt;p&gt;",CHAR(10),IFERROR(VLOOKUP(G224,'Base de datos'!A:B,2,0),"Humedecer un paño de tela y frotar la estructura del producto&lt;p&gt;"))</f>
        <v>&lt;p&gt;¿Cómo lavar un mueble con tapiz: ?&lt;p&gt;
Humedecer un paño de tela y frotar la estructura del producto&lt;p&gt;</v>
      </c>
      <c r="AF224" s="102"/>
      <c r="AG224" s="79"/>
      <c r="AH224" s="102"/>
    </row>
    <row r="225" spans="1:34" ht="20.25" customHeight="1" x14ac:dyDescent="0.2">
      <c r="A225" s="88"/>
      <c r="B225" s="88"/>
      <c r="C225" s="16"/>
      <c r="D225" s="116"/>
      <c r="E225" s="88"/>
      <c r="F225" s="88"/>
      <c r="G225" s="88"/>
      <c r="H225" s="88"/>
      <c r="I225" s="88"/>
      <c r="J225" s="88"/>
      <c r="K225" s="88"/>
      <c r="L225" s="88"/>
      <c r="M225" s="88"/>
      <c r="N225" s="88"/>
      <c r="O225" s="88"/>
      <c r="P225" s="88"/>
      <c r="Q225" s="88"/>
      <c r="R225" s="88"/>
      <c r="S225" s="88"/>
      <c r="T225" s="88"/>
      <c r="U225" s="88"/>
      <c r="V225" s="88"/>
      <c r="W225" s="16"/>
      <c r="X225" s="98"/>
      <c r="Y225" s="168"/>
      <c r="Z225" s="98"/>
      <c r="AA225" s="102"/>
      <c r="AB225" s="102"/>
      <c r="AC225" s="168" t="e">
        <f>CONCATENATE(E225," color: ",IF(VLOOKUP(C225,Colores!H:I,2,0)&gt;1,"Varios colores",Tabla5[[#This Row],[Caract: Color tapiz]]),IF(H225="","",CONCATENATE(", Tapiz: ",H225)),IF(I225="","",CONCATENATE(",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25" s="102"/>
      <c r="AE225" s="102" t="str">
        <f>CONCATENATE("&lt;p&gt;¿Cómo lavar un mueble con tapiz: ",X225,"?","&lt;p&gt;",CHAR(10),IFERROR(VLOOKUP(G225,'Base de datos'!A:B,2,0),"Humedecer un paño de tela y frotar la estructura del producto&lt;p&gt;"))</f>
        <v>&lt;p&gt;¿Cómo lavar un mueble con tapiz: ?&lt;p&gt;
Humedecer un paño de tela y frotar la estructura del producto&lt;p&gt;</v>
      </c>
      <c r="AF225" s="102"/>
      <c r="AG225" s="79"/>
      <c r="AH225" s="102"/>
    </row>
    <row r="226" spans="1:34" ht="20.25" customHeight="1" x14ac:dyDescent="0.2">
      <c r="A226" s="88"/>
      <c r="B226" s="88"/>
      <c r="C226" s="16"/>
      <c r="D226" s="116"/>
      <c r="E226" s="88"/>
      <c r="F226" s="88"/>
      <c r="G226" s="88"/>
      <c r="H226" s="88"/>
      <c r="I226" s="88"/>
      <c r="J226" s="88"/>
      <c r="K226" s="88"/>
      <c r="L226" s="88"/>
      <c r="M226" s="88"/>
      <c r="N226" s="88"/>
      <c r="O226" s="88"/>
      <c r="P226" s="88"/>
      <c r="Q226" s="88"/>
      <c r="R226" s="88"/>
      <c r="S226" s="88"/>
      <c r="T226" s="88"/>
      <c r="U226" s="88"/>
      <c r="V226" s="88"/>
      <c r="W226" s="16"/>
      <c r="X226" s="98"/>
      <c r="Y226" s="168"/>
      <c r="Z226" s="98"/>
      <c r="AA226" s="102"/>
      <c r="AB226" s="102"/>
      <c r="AC226" s="168" t="e">
        <f>CONCATENATE(E226," color: ",IF(VLOOKUP(C226,Colores!H:I,2,0)&gt;1,"Varios colores",Tabla5[[#This Row],[Caract: Color tapiz]]),IF(H226="","",CONCATENATE(", Tapiz: ",H226)),IF(I226="","",CONCATENATE(",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26" s="102"/>
      <c r="AE226" s="102" t="str">
        <f>CONCATENATE("&lt;p&gt;¿Cómo lavar un mueble con tapiz: ",X226,"?","&lt;p&gt;",CHAR(10),IFERROR(VLOOKUP(G226,'Base de datos'!A:B,2,0),"Humedecer un paño de tela y frotar la estructura del producto&lt;p&gt;"))</f>
        <v>&lt;p&gt;¿Cómo lavar un mueble con tapiz: ?&lt;p&gt;
Humedecer un paño de tela y frotar la estructura del producto&lt;p&gt;</v>
      </c>
      <c r="AF226" s="102"/>
      <c r="AG226" s="79"/>
      <c r="AH226" s="102"/>
    </row>
    <row r="227" spans="1:34" ht="20.25" customHeight="1" x14ac:dyDescent="0.2">
      <c r="A227" s="88"/>
      <c r="B227" s="88"/>
      <c r="C227" s="16"/>
      <c r="D227" s="116"/>
      <c r="E227" s="88"/>
      <c r="F227" s="88"/>
      <c r="G227" s="88"/>
      <c r="H227" s="88"/>
      <c r="I227" s="88"/>
      <c r="J227" s="88"/>
      <c r="K227" s="88"/>
      <c r="L227" s="88"/>
      <c r="M227" s="88"/>
      <c r="N227" s="88"/>
      <c r="O227" s="88"/>
      <c r="P227" s="88"/>
      <c r="Q227" s="88"/>
      <c r="R227" s="88"/>
      <c r="S227" s="88"/>
      <c r="T227" s="88"/>
      <c r="U227" s="88"/>
      <c r="V227" s="88"/>
      <c r="W227" s="16"/>
      <c r="X227" s="98"/>
      <c r="Y227" s="168"/>
      <c r="Z227" s="98"/>
      <c r="AA227" s="102"/>
      <c r="AB227" s="102"/>
      <c r="AC227" s="168" t="e">
        <f>CONCATENATE(E227," color: ",IF(VLOOKUP(C227,Colores!H:I,2,0)&gt;1,"Varios colores",Tabla5[[#This Row],[Caract: Color tapiz]]),IF(H227="","",CONCATENATE(", Tapiz: ",H227)),IF(I227="","",CONCATENATE(",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27" s="102"/>
      <c r="AE227" s="102" t="str">
        <f>CONCATENATE("&lt;p&gt;¿Cómo lavar un mueble con tapiz: ",X227,"?","&lt;p&gt;",CHAR(10),IFERROR(VLOOKUP(G227,'Base de datos'!A:B,2,0),"Humedecer un paño de tela y frotar la estructura del producto&lt;p&gt;"))</f>
        <v>&lt;p&gt;¿Cómo lavar un mueble con tapiz: ?&lt;p&gt;
Humedecer un paño de tela y frotar la estructura del producto&lt;p&gt;</v>
      </c>
      <c r="AF227" s="102"/>
      <c r="AG227" s="79"/>
      <c r="AH227" s="102"/>
    </row>
    <row r="228" spans="1:34" ht="20.25" customHeight="1" x14ac:dyDescent="0.2">
      <c r="A228" s="88"/>
      <c r="B228" s="88"/>
      <c r="C228" s="16"/>
      <c r="D228" s="116"/>
      <c r="E228" s="88"/>
      <c r="F228" s="88"/>
      <c r="G228" s="88"/>
      <c r="H228" s="88"/>
      <c r="I228" s="88"/>
      <c r="J228" s="88"/>
      <c r="K228" s="88"/>
      <c r="L228" s="88"/>
      <c r="M228" s="88"/>
      <c r="N228" s="88"/>
      <c r="O228" s="88"/>
      <c r="P228" s="88"/>
      <c r="Q228" s="88"/>
      <c r="R228" s="88"/>
      <c r="S228" s="88"/>
      <c r="T228" s="88"/>
      <c r="U228" s="88"/>
      <c r="V228" s="88"/>
      <c r="W228" s="16"/>
      <c r="X228" s="98"/>
      <c r="Y228" s="168"/>
      <c r="Z228" s="98"/>
      <c r="AA228" s="102"/>
      <c r="AB228" s="102"/>
      <c r="AC228" s="168" t="e">
        <f>CONCATENATE(E228," color: ",IF(VLOOKUP(C228,Colores!H:I,2,0)&gt;1,"Varios colores",Tabla5[[#This Row],[Caract: Color tapiz]]),IF(H228="","",CONCATENATE(", Tapiz: ",H228)),IF(I228="","",CONCATENATE(",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28" s="102"/>
      <c r="AE228" s="102" t="str">
        <f>CONCATENATE("&lt;p&gt;¿Cómo lavar un mueble con tapiz: ",X228,"?","&lt;p&gt;",CHAR(10),IFERROR(VLOOKUP(G228,'Base de datos'!A:B,2,0),"Humedecer un paño de tela y frotar la estructura del producto&lt;p&gt;"))</f>
        <v>&lt;p&gt;¿Cómo lavar un mueble con tapiz: ?&lt;p&gt;
Humedecer un paño de tela y frotar la estructura del producto&lt;p&gt;</v>
      </c>
      <c r="AF228" s="102"/>
      <c r="AG228" s="79"/>
      <c r="AH228" s="102"/>
    </row>
    <row r="229" spans="1:34" ht="20.25" customHeight="1" x14ac:dyDescent="0.2">
      <c r="A229" s="88"/>
      <c r="B229" s="88"/>
      <c r="C229" s="16"/>
      <c r="D229" s="116"/>
      <c r="E229" s="88"/>
      <c r="F229" s="88"/>
      <c r="G229" s="88"/>
      <c r="H229" s="88"/>
      <c r="I229" s="88"/>
      <c r="J229" s="88"/>
      <c r="K229" s="88"/>
      <c r="L229" s="88"/>
      <c r="M229" s="88"/>
      <c r="N229" s="88"/>
      <c r="O229" s="88"/>
      <c r="P229" s="88"/>
      <c r="Q229" s="88"/>
      <c r="R229" s="88"/>
      <c r="S229" s="88"/>
      <c r="T229" s="88"/>
      <c r="U229" s="88"/>
      <c r="V229" s="88"/>
      <c r="W229" s="16"/>
      <c r="X229" s="98"/>
      <c r="Y229" s="168"/>
      <c r="Z229" s="98"/>
      <c r="AA229" s="102"/>
      <c r="AB229" s="102"/>
      <c r="AC229" s="168" t="e">
        <f>CONCATENATE(E229," color: ",IF(VLOOKUP(C229,Colores!H:I,2,0)&gt;1,"Varios colores",Tabla5[[#This Row],[Caract: Color tapiz]]),IF(H229="","",CONCATENATE(", Tapiz: ",H229)),IF(I229="","",CONCATENATE(",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29" s="102"/>
      <c r="AE229" s="102" t="str">
        <f>CONCATENATE("&lt;p&gt;¿Cómo lavar un mueble con tapiz: ",X229,"?","&lt;p&gt;",CHAR(10),IFERROR(VLOOKUP(G229,'Base de datos'!A:B,2,0),"Humedecer un paño de tela y frotar la estructura del producto&lt;p&gt;"))</f>
        <v>&lt;p&gt;¿Cómo lavar un mueble con tapiz: ?&lt;p&gt;
Humedecer un paño de tela y frotar la estructura del producto&lt;p&gt;</v>
      </c>
      <c r="AF229" s="102"/>
      <c r="AG229" s="79"/>
      <c r="AH229" s="102"/>
    </row>
    <row r="230" spans="1:34" ht="20.25" customHeight="1" x14ac:dyDescent="0.2">
      <c r="A230" s="88"/>
      <c r="B230" s="88"/>
      <c r="C230" s="16"/>
      <c r="D230" s="116"/>
      <c r="E230" s="88"/>
      <c r="F230" s="88"/>
      <c r="G230" s="88"/>
      <c r="H230" s="88"/>
      <c r="I230" s="88"/>
      <c r="J230" s="88"/>
      <c r="K230" s="88"/>
      <c r="L230" s="88"/>
      <c r="M230" s="88"/>
      <c r="N230" s="88"/>
      <c r="O230" s="88"/>
      <c r="P230" s="88"/>
      <c r="Q230" s="88"/>
      <c r="R230" s="88"/>
      <c r="S230" s="88"/>
      <c r="T230" s="88"/>
      <c r="U230" s="88"/>
      <c r="V230" s="88"/>
      <c r="W230" s="16"/>
      <c r="X230" s="98"/>
      <c r="Y230" s="168"/>
      <c r="Z230" s="98"/>
      <c r="AA230" s="102"/>
      <c r="AB230" s="102"/>
      <c r="AC230" s="168" t="e">
        <f>CONCATENATE(E230," color: ",IF(VLOOKUP(C230,Colores!H:I,2,0)&gt;1,"Varios colores",Tabla5[[#This Row],[Caract: Color tapiz]]),IF(H230="","",CONCATENATE(", Tapiz: ",H230)),IF(I230="","",CONCATENATE(",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30" s="102"/>
      <c r="AE230" s="102" t="str">
        <f>CONCATENATE("&lt;p&gt;¿Cómo lavar un mueble con tapiz: ",X230,"?","&lt;p&gt;",CHAR(10),IFERROR(VLOOKUP(G230,'Base de datos'!A:B,2,0),"Humedecer un paño de tela y frotar la estructura del producto&lt;p&gt;"))</f>
        <v>&lt;p&gt;¿Cómo lavar un mueble con tapiz: ?&lt;p&gt;
Humedecer un paño de tela y frotar la estructura del producto&lt;p&gt;</v>
      </c>
      <c r="AF230" s="102"/>
      <c r="AG230" s="79"/>
      <c r="AH230" s="102"/>
    </row>
    <row r="231" spans="1:34" ht="20.25" customHeight="1" x14ac:dyDescent="0.2">
      <c r="A231" s="88"/>
      <c r="B231" s="88"/>
      <c r="C231" s="16"/>
      <c r="D231" s="116"/>
      <c r="E231" s="88"/>
      <c r="F231" s="88"/>
      <c r="G231" s="88"/>
      <c r="H231" s="88"/>
      <c r="I231" s="88"/>
      <c r="J231" s="88"/>
      <c r="K231" s="88"/>
      <c r="L231" s="88"/>
      <c r="M231" s="88"/>
      <c r="N231" s="88"/>
      <c r="O231" s="88"/>
      <c r="P231" s="88"/>
      <c r="Q231" s="88"/>
      <c r="R231" s="88"/>
      <c r="S231" s="88"/>
      <c r="T231" s="88"/>
      <c r="U231" s="88"/>
      <c r="V231" s="88"/>
      <c r="W231" s="16"/>
      <c r="X231" s="98"/>
      <c r="Y231" s="168"/>
      <c r="Z231" s="98"/>
      <c r="AA231" s="102"/>
      <c r="AB231" s="102"/>
      <c r="AC231" s="168" t="e">
        <f>CONCATENATE(E231," color: ",IF(VLOOKUP(C231,Colores!H:I,2,0)&gt;1,"Varios colores",Tabla5[[#This Row],[Caract: Color tapiz]]),IF(H231="","",CONCATENATE(", Tapiz: ",H231)),IF(I231="","",CONCATENATE(",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31" s="102"/>
      <c r="AE231" s="102" t="str">
        <f>CONCATENATE("&lt;p&gt;¿Cómo lavar un mueble con tapiz: ",X231,"?","&lt;p&gt;",CHAR(10),IFERROR(VLOOKUP(G231,'Base de datos'!A:B,2,0),"Humedecer un paño de tela y frotar la estructura del producto&lt;p&gt;"))</f>
        <v>&lt;p&gt;¿Cómo lavar un mueble con tapiz: ?&lt;p&gt;
Humedecer un paño de tela y frotar la estructura del producto&lt;p&gt;</v>
      </c>
      <c r="AF231" s="102"/>
      <c r="AG231" s="79"/>
      <c r="AH231" s="102"/>
    </row>
    <row r="232" spans="1:34" ht="20.25" customHeight="1" x14ac:dyDescent="0.2">
      <c r="A232" s="88"/>
      <c r="B232" s="88"/>
      <c r="C232" s="16"/>
      <c r="D232" s="116"/>
      <c r="E232" s="88"/>
      <c r="F232" s="88"/>
      <c r="G232" s="88"/>
      <c r="H232" s="88"/>
      <c r="I232" s="88"/>
      <c r="J232" s="88"/>
      <c r="K232" s="88"/>
      <c r="L232" s="88"/>
      <c r="M232" s="88"/>
      <c r="N232" s="88"/>
      <c r="O232" s="88"/>
      <c r="P232" s="88"/>
      <c r="Q232" s="88"/>
      <c r="R232" s="88"/>
      <c r="S232" s="88"/>
      <c r="T232" s="88"/>
      <c r="U232" s="88"/>
      <c r="V232" s="88"/>
      <c r="W232" s="16"/>
      <c r="X232" s="98"/>
      <c r="Y232" s="168"/>
      <c r="Z232" s="98"/>
      <c r="AA232" s="102"/>
      <c r="AB232" s="102"/>
      <c r="AC232" s="168" t="e">
        <f>CONCATENATE(E232," color: ",IF(VLOOKUP(C232,Colores!H:I,2,0)&gt;1,"Varios colores",Tabla5[[#This Row],[Caract: Color tapiz]]),IF(H232="","",CONCATENATE(", Tapiz: ",H232)),IF(I232="","",CONCATENATE(",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32" s="102"/>
      <c r="AE232" s="102" t="str">
        <f>CONCATENATE("&lt;p&gt;¿Cómo lavar un mueble con tapiz: ",X232,"?","&lt;p&gt;",CHAR(10),IFERROR(VLOOKUP(G232,'Base de datos'!A:B,2,0),"Humedecer un paño de tela y frotar la estructura del producto&lt;p&gt;"))</f>
        <v>&lt;p&gt;¿Cómo lavar un mueble con tapiz: ?&lt;p&gt;
Humedecer un paño de tela y frotar la estructura del producto&lt;p&gt;</v>
      </c>
      <c r="AF232" s="102"/>
      <c r="AG232" s="79"/>
      <c r="AH232" s="102"/>
    </row>
    <row r="233" spans="1:34" ht="20.25" customHeight="1" x14ac:dyDescent="0.2">
      <c r="A233" s="88"/>
      <c r="B233" s="88"/>
      <c r="C233" s="16"/>
      <c r="D233" s="116"/>
      <c r="E233" s="88"/>
      <c r="F233" s="88"/>
      <c r="G233" s="88"/>
      <c r="H233" s="88"/>
      <c r="I233" s="88"/>
      <c r="J233" s="88"/>
      <c r="K233" s="88"/>
      <c r="L233" s="88"/>
      <c r="M233" s="88"/>
      <c r="N233" s="88"/>
      <c r="O233" s="88"/>
      <c r="P233" s="88"/>
      <c r="Q233" s="88"/>
      <c r="R233" s="88"/>
      <c r="S233" s="88"/>
      <c r="T233" s="88"/>
      <c r="U233" s="88"/>
      <c r="V233" s="88"/>
      <c r="W233" s="16"/>
      <c r="X233" s="98"/>
      <c r="Y233" s="168"/>
      <c r="Z233" s="98"/>
      <c r="AA233" s="102"/>
      <c r="AB233" s="102"/>
      <c r="AC233" s="168" t="e">
        <f>CONCATENATE(E233," color: ",IF(VLOOKUP(C233,Colores!H:I,2,0)&gt;1,"Varios colores",Tabla5[[#This Row],[Caract: Color tapiz]]),IF(H233="","",CONCATENATE(", Tapiz: ",H233)),IF(I233="","",CONCATENATE(",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33" s="102"/>
      <c r="AE233" s="102" t="str">
        <f>CONCATENATE("&lt;p&gt;¿Cómo lavar un mueble con tapiz: ",X233,"?","&lt;p&gt;",CHAR(10),IFERROR(VLOOKUP(G233,'Base de datos'!A:B,2,0),"Humedecer un paño de tela y frotar la estructura del producto&lt;p&gt;"))</f>
        <v>&lt;p&gt;¿Cómo lavar un mueble con tapiz: ?&lt;p&gt;
Humedecer un paño de tela y frotar la estructura del producto&lt;p&gt;</v>
      </c>
      <c r="AF233" s="102"/>
      <c r="AG233" s="79"/>
      <c r="AH233" s="102"/>
    </row>
    <row r="234" spans="1:34" ht="20.25" customHeight="1" x14ac:dyDescent="0.2">
      <c r="A234" s="88"/>
      <c r="B234" s="88"/>
      <c r="C234" s="16"/>
      <c r="D234" s="116"/>
      <c r="E234" s="88"/>
      <c r="F234" s="88"/>
      <c r="G234" s="88"/>
      <c r="H234" s="88"/>
      <c r="I234" s="88"/>
      <c r="J234" s="88"/>
      <c r="K234" s="88"/>
      <c r="L234" s="88"/>
      <c r="M234" s="88"/>
      <c r="N234" s="88"/>
      <c r="O234" s="88"/>
      <c r="P234" s="88"/>
      <c r="Q234" s="88"/>
      <c r="R234" s="88"/>
      <c r="S234" s="88"/>
      <c r="T234" s="88"/>
      <c r="U234" s="88"/>
      <c r="V234" s="88"/>
      <c r="W234" s="16"/>
      <c r="X234" s="98"/>
      <c r="Y234" s="168"/>
      <c r="Z234" s="98"/>
      <c r="AA234" s="102"/>
      <c r="AB234" s="102"/>
      <c r="AC234" s="168" t="e">
        <f>CONCATENATE(E234," color: ",IF(VLOOKUP(C234,Colores!H:I,2,0)&gt;1,"Varios colores",Tabla5[[#This Row],[Caract: Color tapiz]]),IF(H234="","",CONCATENATE(", Tapiz: ",H234)),IF(I234="","",CONCATENATE(",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34" s="102"/>
      <c r="AE234" s="102" t="str">
        <f>CONCATENATE("&lt;p&gt;¿Cómo lavar un mueble con tapiz: ",X234,"?","&lt;p&gt;",CHAR(10),IFERROR(VLOOKUP(G234,'Base de datos'!A:B,2,0),"Humedecer un paño de tela y frotar la estructura del producto&lt;p&gt;"))</f>
        <v>&lt;p&gt;¿Cómo lavar un mueble con tapiz: ?&lt;p&gt;
Humedecer un paño de tela y frotar la estructura del producto&lt;p&gt;</v>
      </c>
      <c r="AF234" s="102"/>
      <c r="AG234" s="79"/>
      <c r="AH234" s="102"/>
    </row>
    <row r="235" spans="1:34" ht="20.25" customHeight="1" x14ac:dyDescent="0.2">
      <c r="A235" s="88"/>
      <c r="B235" s="88"/>
      <c r="C235" s="16"/>
      <c r="D235" s="116"/>
      <c r="E235" s="88"/>
      <c r="F235" s="88"/>
      <c r="G235" s="88"/>
      <c r="H235" s="88"/>
      <c r="I235" s="88"/>
      <c r="J235" s="88"/>
      <c r="K235" s="88"/>
      <c r="L235" s="88"/>
      <c r="M235" s="88"/>
      <c r="N235" s="88"/>
      <c r="O235" s="88"/>
      <c r="P235" s="88"/>
      <c r="Q235" s="88"/>
      <c r="R235" s="88"/>
      <c r="S235" s="88"/>
      <c r="T235" s="88"/>
      <c r="U235" s="88"/>
      <c r="V235" s="88"/>
      <c r="W235" s="16"/>
      <c r="X235" s="98"/>
      <c r="Y235" s="168"/>
      <c r="Z235" s="98"/>
      <c r="AA235" s="102"/>
      <c r="AB235" s="102"/>
      <c r="AC235" s="168" t="e">
        <f>CONCATENATE(E235," color: ",IF(VLOOKUP(C235,Colores!H:I,2,0)&gt;1,"Varios colores",Tabla5[[#This Row],[Caract: Color tapiz]]),IF(H235="","",CONCATENATE(", Tapiz: ",H235)),IF(I235="","",CONCATENATE(",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35" s="102"/>
      <c r="AE235" s="102" t="str">
        <f>CONCATENATE("&lt;p&gt;¿Cómo lavar un mueble con tapiz: ",X235,"?","&lt;p&gt;",CHAR(10),IFERROR(VLOOKUP(G235,'Base de datos'!A:B,2,0),"Humedecer un paño de tela y frotar la estructura del producto&lt;p&gt;"))</f>
        <v>&lt;p&gt;¿Cómo lavar un mueble con tapiz: ?&lt;p&gt;
Humedecer un paño de tela y frotar la estructura del producto&lt;p&gt;</v>
      </c>
      <c r="AF235" s="102"/>
      <c r="AG235" s="79"/>
      <c r="AH235" s="102"/>
    </row>
    <row r="236" spans="1:34" ht="20.25" customHeight="1" x14ac:dyDescent="0.2">
      <c r="A236" s="88"/>
      <c r="B236" s="88"/>
      <c r="C236" s="16"/>
      <c r="D236" s="116"/>
      <c r="E236" s="88"/>
      <c r="F236" s="88"/>
      <c r="G236" s="88"/>
      <c r="H236" s="88"/>
      <c r="I236" s="88"/>
      <c r="J236" s="88"/>
      <c r="K236" s="88"/>
      <c r="L236" s="88"/>
      <c r="M236" s="88"/>
      <c r="N236" s="88"/>
      <c r="O236" s="88"/>
      <c r="P236" s="88"/>
      <c r="Q236" s="88"/>
      <c r="R236" s="88"/>
      <c r="S236" s="88"/>
      <c r="T236" s="88"/>
      <c r="U236" s="88"/>
      <c r="V236" s="88"/>
      <c r="W236" s="16"/>
      <c r="X236" s="98"/>
      <c r="Y236" s="168"/>
      <c r="Z236" s="98"/>
      <c r="AA236" s="102"/>
      <c r="AB236" s="102"/>
      <c r="AC236" s="168" t="e">
        <f>CONCATENATE(E236," color: ",IF(VLOOKUP(C236,Colores!H:I,2,0)&gt;1,"Varios colores",Tabla5[[#This Row],[Caract: Color tapiz]]),IF(H236="","",CONCATENATE(", Tapiz: ",H236)),IF(I236="","",CONCATENATE(",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36" s="102"/>
      <c r="AE236" s="102" t="str">
        <f>CONCATENATE("&lt;p&gt;¿Cómo lavar un mueble con tapiz: ",X236,"?","&lt;p&gt;",CHAR(10),IFERROR(VLOOKUP(G236,'Base de datos'!A:B,2,0),"Humedecer un paño de tela y frotar la estructura del producto&lt;p&gt;"))</f>
        <v>&lt;p&gt;¿Cómo lavar un mueble con tapiz: ?&lt;p&gt;
Humedecer un paño de tela y frotar la estructura del producto&lt;p&gt;</v>
      </c>
      <c r="AF236" s="102"/>
      <c r="AG236" s="79"/>
      <c r="AH236" s="102"/>
    </row>
    <row r="237" spans="1:34" ht="20.25" customHeight="1" x14ac:dyDescent="0.2">
      <c r="A237" s="88"/>
      <c r="B237" s="88"/>
      <c r="C237" s="16"/>
      <c r="D237" s="116"/>
      <c r="E237" s="88"/>
      <c r="F237" s="88"/>
      <c r="G237" s="88"/>
      <c r="H237" s="88"/>
      <c r="I237" s="88"/>
      <c r="J237" s="88"/>
      <c r="K237" s="88"/>
      <c r="L237" s="88"/>
      <c r="M237" s="88"/>
      <c r="N237" s="88"/>
      <c r="O237" s="88"/>
      <c r="P237" s="88"/>
      <c r="Q237" s="88"/>
      <c r="R237" s="88"/>
      <c r="S237" s="88"/>
      <c r="T237" s="88"/>
      <c r="U237" s="88"/>
      <c r="V237" s="88"/>
      <c r="W237" s="16"/>
      <c r="X237" s="98"/>
      <c r="Y237" s="168"/>
      <c r="Z237" s="98"/>
      <c r="AA237" s="102"/>
      <c r="AB237" s="102"/>
      <c r="AC237" s="168" t="e">
        <f>CONCATENATE(E237," color: ",IF(VLOOKUP(C237,Colores!H:I,2,0)&gt;1,"Varios colores",Tabla5[[#This Row],[Caract: Color tapiz]]),IF(H237="","",CONCATENATE(", Tapiz: ",H237)),IF(I237="","",CONCATENATE(",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37" s="102"/>
      <c r="AE237" s="102" t="str">
        <f>CONCATENATE("&lt;p&gt;¿Cómo lavar un mueble con tapiz: ",X237,"?","&lt;p&gt;",CHAR(10),IFERROR(VLOOKUP(G237,'Base de datos'!A:B,2,0),"Humedecer un paño de tela y frotar la estructura del producto&lt;p&gt;"))</f>
        <v>&lt;p&gt;¿Cómo lavar un mueble con tapiz: ?&lt;p&gt;
Humedecer un paño de tela y frotar la estructura del producto&lt;p&gt;</v>
      </c>
      <c r="AF237" s="102"/>
      <c r="AG237" s="79"/>
      <c r="AH237" s="102"/>
    </row>
    <row r="238" spans="1:34" ht="20.25" customHeight="1" x14ac:dyDescent="0.2">
      <c r="A238" s="88"/>
      <c r="B238" s="88"/>
      <c r="C238" s="16"/>
      <c r="D238" s="116"/>
      <c r="E238" s="88"/>
      <c r="F238" s="88"/>
      <c r="G238" s="88"/>
      <c r="H238" s="88"/>
      <c r="I238" s="88"/>
      <c r="J238" s="88"/>
      <c r="K238" s="88"/>
      <c r="L238" s="88"/>
      <c r="M238" s="88"/>
      <c r="N238" s="88"/>
      <c r="O238" s="88"/>
      <c r="P238" s="88"/>
      <c r="Q238" s="88"/>
      <c r="R238" s="88"/>
      <c r="S238" s="88"/>
      <c r="T238" s="88"/>
      <c r="U238" s="88"/>
      <c r="V238" s="88"/>
      <c r="W238" s="16"/>
      <c r="X238" s="98"/>
      <c r="Y238" s="168"/>
      <c r="Z238" s="98"/>
      <c r="AA238" s="102"/>
      <c r="AB238" s="102"/>
      <c r="AC238" s="168" t="e">
        <f>CONCATENATE(E238," color: ",IF(VLOOKUP(C238,Colores!H:I,2,0)&gt;1,"Varios colores",Tabla5[[#This Row],[Caract: Color tapiz]]),IF(H238="","",CONCATENATE(", Tapiz: ",H238)),IF(I238="","",CONCATENATE(",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38" s="102"/>
      <c r="AE238" s="102" t="str">
        <f>CONCATENATE("&lt;p&gt;¿Cómo lavar un mueble con tapiz: ",X238,"?","&lt;p&gt;",CHAR(10),IFERROR(VLOOKUP(G238,'Base de datos'!A:B,2,0),"Humedecer un paño de tela y frotar la estructura del producto&lt;p&gt;"))</f>
        <v>&lt;p&gt;¿Cómo lavar un mueble con tapiz: ?&lt;p&gt;
Humedecer un paño de tela y frotar la estructura del producto&lt;p&gt;</v>
      </c>
      <c r="AF238" s="102"/>
      <c r="AG238" s="79"/>
      <c r="AH238" s="102"/>
    </row>
    <row r="239" spans="1:34" ht="20.25" customHeight="1" x14ac:dyDescent="0.2">
      <c r="A239" s="88"/>
      <c r="B239" s="88"/>
      <c r="C239" s="16"/>
      <c r="D239" s="116"/>
      <c r="E239" s="88"/>
      <c r="F239" s="88"/>
      <c r="G239" s="88"/>
      <c r="H239" s="88"/>
      <c r="I239" s="88"/>
      <c r="J239" s="88"/>
      <c r="K239" s="88"/>
      <c r="L239" s="88"/>
      <c r="M239" s="88"/>
      <c r="N239" s="88"/>
      <c r="O239" s="88"/>
      <c r="P239" s="88"/>
      <c r="Q239" s="88"/>
      <c r="R239" s="88"/>
      <c r="S239" s="88"/>
      <c r="T239" s="88"/>
      <c r="U239" s="88"/>
      <c r="V239" s="88"/>
      <c r="W239" s="16"/>
      <c r="X239" s="98"/>
      <c r="Y239" s="168"/>
      <c r="Z239" s="98"/>
      <c r="AA239" s="102"/>
      <c r="AB239" s="102"/>
      <c r="AC239" s="168" t="e">
        <f>CONCATENATE(E239," color: ",IF(VLOOKUP(C239,Colores!H:I,2,0)&gt;1,"Varios colores",Tabla5[[#This Row],[Caract: Color tapiz]]),IF(H239="","",CONCATENATE(", Tapiz: ",H239)),IF(I239="","",CONCATENATE(",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39" s="102"/>
      <c r="AE239" s="102" t="str">
        <f>CONCATENATE("&lt;p&gt;¿Cómo lavar un mueble con tapiz: ",X239,"?","&lt;p&gt;",CHAR(10),IFERROR(VLOOKUP(G239,'Base de datos'!A:B,2,0),"Humedecer un paño de tela y frotar la estructura del producto&lt;p&gt;"))</f>
        <v>&lt;p&gt;¿Cómo lavar un mueble con tapiz: ?&lt;p&gt;
Humedecer un paño de tela y frotar la estructura del producto&lt;p&gt;</v>
      </c>
      <c r="AF239" s="102"/>
      <c r="AG239" s="79"/>
      <c r="AH239" s="102"/>
    </row>
    <row r="240" spans="1:34" ht="20.25" customHeight="1" x14ac:dyDescent="0.2">
      <c r="A240" s="88"/>
      <c r="B240" s="88"/>
      <c r="C240" s="16"/>
      <c r="D240" s="116"/>
      <c r="E240" s="88"/>
      <c r="F240" s="88"/>
      <c r="G240" s="88"/>
      <c r="H240" s="88"/>
      <c r="I240" s="88"/>
      <c r="J240" s="88"/>
      <c r="K240" s="88"/>
      <c r="L240" s="88"/>
      <c r="M240" s="88"/>
      <c r="N240" s="88"/>
      <c r="O240" s="88"/>
      <c r="P240" s="88"/>
      <c r="Q240" s="88"/>
      <c r="R240" s="88"/>
      <c r="S240" s="88"/>
      <c r="T240" s="88"/>
      <c r="U240" s="88"/>
      <c r="V240" s="88"/>
      <c r="W240" s="16"/>
      <c r="X240" s="98"/>
      <c r="Y240" s="168"/>
      <c r="Z240" s="98"/>
      <c r="AA240" s="102"/>
      <c r="AB240" s="102"/>
      <c r="AC240" s="168" t="e">
        <f>CONCATENATE(E240," color: ",IF(VLOOKUP(C240,Colores!H:I,2,0)&gt;1,"Varios colores",Tabla5[[#This Row],[Caract: Color tapiz]]),IF(H240="","",CONCATENATE(", Tapiz: ",H240)),IF(I240="","",CONCATENATE(",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40" s="102"/>
      <c r="AE240" s="102" t="str">
        <f>CONCATENATE("&lt;p&gt;¿Cómo lavar un mueble con tapiz: ",X240,"?","&lt;p&gt;",CHAR(10),IFERROR(VLOOKUP(G240,'Base de datos'!A:B,2,0),"Humedecer un paño de tela y frotar la estructura del producto&lt;p&gt;"))</f>
        <v>&lt;p&gt;¿Cómo lavar un mueble con tapiz: ?&lt;p&gt;
Humedecer un paño de tela y frotar la estructura del producto&lt;p&gt;</v>
      </c>
      <c r="AF240" s="102"/>
      <c r="AG240" s="79"/>
      <c r="AH240" s="102"/>
    </row>
    <row r="241" spans="1:34" ht="20.25" customHeight="1" x14ac:dyDescent="0.2">
      <c r="A241" s="88"/>
      <c r="B241" s="88"/>
      <c r="C241" s="16"/>
      <c r="D241" s="116"/>
      <c r="E241" s="88"/>
      <c r="F241" s="88"/>
      <c r="G241" s="88"/>
      <c r="H241" s="88"/>
      <c r="I241" s="88"/>
      <c r="J241" s="88"/>
      <c r="K241" s="88"/>
      <c r="L241" s="88"/>
      <c r="M241" s="88"/>
      <c r="N241" s="88"/>
      <c r="O241" s="88"/>
      <c r="P241" s="88"/>
      <c r="Q241" s="88"/>
      <c r="R241" s="88"/>
      <c r="S241" s="88"/>
      <c r="T241" s="88"/>
      <c r="U241" s="88"/>
      <c r="V241" s="88"/>
      <c r="W241" s="16"/>
      <c r="X241" s="98"/>
      <c r="Y241" s="168"/>
      <c r="Z241" s="98"/>
      <c r="AA241" s="102"/>
      <c r="AB241" s="102"/>
      <c r="AC241" s="168" t="e">
        <f>CONCATENATE(E241," color: ",IF(VLOOKUP(C241,Colores!H:I,2,0)&gt;1,"Varios colores",Tabla5[[#This Row],[Caract: Color tapiz]]),IF(H241="","",CONCATENATE(", Tapiz: ",H241)),IF(I241="","",CONCATENATE(",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41" s="102"/>
      <c r="AE241" s="102" t="str">
        <f>CONCATENATE("&lt;p&gt;¿Cómo lavar un mueble con tapiz: ",X241,"?","&lt;p&gt;",CHAR(10),IFERROR(VLOOKUP(G241,'Base de datos'!A:B,2,0),"Humedecer un paño de tela y frotar la estructura del producto&lt;p&gt;"))</f>
        <v>&lt;p&gt;¿Cómo lavar un mueble con tapiz: ?&lt;p&gt;
Humedecer un paño de tela y frotar la estructura del producto&lt;p&gt;</v>
      </c>
      <c r="AF241" s="102"/>
      <c r="AG241" s="79"/>
      <c r="AH241" s="102"/>
    </row>
    <row r="242" spans="1:34" ht="20.25" customHeight="1" x14ac:dyDescent="0.2">
      <c r="A242" s="88"/>
      <c r="B242" s="88"/>
      <c r="C242" s="16"/>
      <c r="D242" s="116"/>
      <c r="E242" s="88"/>
      <c r="F242" s="88"/>
      <c r="G242" s="88"/>
      <c r="H242" s="88"/>
      <c r="I242" s="88"/>
      <c r="J242" s="88"/>
      <c r="K242" s="88"/>
      <c r="L242" s="88"/>
      <c r="M242" s="88"/>
      <c r="N242" s="88"/>
      <c r="O242" s="88"/>
      <c r="P242" s="88"/>
      <c r="Q242" s="88"/>
      <c r="R242" s="88"/>
      <c r="S242" s="88"/>
      <c r="T242" s="88"/>
      <c r="U242" s="88"/>
      <c r="V242" s="88"/>
      <c r="W242" s="16"/>
      <c r="X242" s="98"/>
      <c r="Y242" s="168"/>
      <c r="Z242" s="98"/>
      <c r="AA242" s="102"/>
      <c r="AB242" s="102"/>
      <c r="AC242" s="168" t="e">
        <f>CONCATENATE(E242," color: ",IF(VLOOKUP(C242,Colores!H:I,2,0)&gt;1,"Varios colores",Tabla5[[#This Row],[Caract: Color tapiz]]),IF(H242="","",CONCATENATE(", Tapiz: ",H242)),IF(I242="","",CONCATENATE(",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42" s="102"/>
      <c r="AE242" s="102" t="str">
        <f>CONCATENATE("&lt;p&gt;¿Cómo lavar un mueble con tapiz: ",X242,"?","&lt;p&gt;",CHAR(10),IFERROR(VLOOKUP(G242,'Base de datos'!A:B,2,0),"Humedecer un paño de tela y frotar la estructura del producto&lt;p&gt;"))</f>
        <v>&lt;p&gt;¿Cómo lavar un mueble con tapiz: ?&lt;p&gt;
Humedecer un paño de tela y frotar la estructura del producto&lt;p&gt;</v>
      </c>
      <c r="AF242" s="102"/>
      <c r="AG242" s="79"/>
      <c r="AH242" s="102"/>
    </row>
    <row r="243" spans="1:34" ht="20.25" customHeight="1" x14ac:dyDescent="0.2">
      <c r="A243" s="88"/>
      <c r="B243" s="88"/>
      <c r="C243" s="16"/>
      <c r="D243" s="116"/>
      <c r="E243" s="88"/>
      <c r="F243" s="88"/>
      <c r="G243" s="88"/>
      <c r="H243" s="88"/>
      <c r="I243" s="88"/>
      <c r="J243" s="88"/>
      <c r="K243" s="88"/>
      <c r="L243" s="88"/>
      <c r="M243" s="88"/>
      <c r="N243" s="88"/>
      <c r="O243" s="88"/>
      <c r="P243" s="88"/>
      <c r="Q243" s="88"/>
      <c r="R243" s="88"/>
      <c r="S243" s="88"/>
      <c r="T243" s="88"/>
      <c r="U243" s="88"/>
      <c r="V243" s="88"/>
      <c r="W243" s="16"/>
      <c r="X243" s="98"/>
      <c r="Y243" s="168"/>
      <c r="Z243" s="98"/>
      <c r="AA243" s="102"/>
      <c r="AB243" s="102"/>
      <c r="AC243" s="168" t="e">
        <f>CONCATENATE(E243," color: ",IF(VLOOKUP(C243,Colores!H:I,2,0)&gt;1,"Varios colores",Tabla5[[#This Row],[Caract: Color tapiz]]),IF(H243="","",CONCATENATE(", Tapiz: ",H243)),IF(I243="","",CONCATENATE(",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43" s="102"/>
      <c r="AE243" s="102" t="str">
        <f>CONCATENATE("&lt;p&gt;¿Cómo lavar un mueble con tapiz: ",X243,"?","&lt;p&gt;",CHAR(10),IFERROR(VLOOKUP(G243,'Base de datos'!A:B,2,0),"Humedecer un paño de tela y frotar la estructura del producto&lt;p&gt;"))</f>
        <v>&lt;p&gt;¿Cómo lavar un mueble con tapiz: ?&lt;p&gt;
Humedecer un paño de tela y frotar la estructura del producto&lt;p&gt;</v>
      </c>
      <c r="AF243" s="102"/>
      <c r="AG243" s="79"/>
      <c r="AH243" s="102"/>
    </row>
    <row r="244" spans="1:34" ht="20.25" customHeight="1" x14ac:dyDescent="0.2">
      <c r="A244" s="88"/>
      <c r="B244" s="88"/>
      <c r="C244" s="16"/>
      <c r="D244" s="116"/>
      <c r="E244" s="88"/>
      <c r="F244" s="88"/>
      <c r="G244" s="88"/>
      <c r="H244" s="88"/>
      <c r="I244" s="88"/>
      <c r="J244" s="88"/>
      <c r="K244" s="88"/>
      <c r="L244" s="88"/>
      <c r="M244" s="88"/>
      <c r="N244" s="88"/>
      <c r="O244" s="88"/>
      <c r="P244" s="88"/>
      <c r="Q244" s="88"/>
      <c r="R244" s="88"/>
      <c r="S244" s="88"/>
      <c r="T244" s="88"/>
      <c r="U244" s="88"/>
      <c r="V244" s="88"/>
      <c r="W244" s="16"/>
      <c r="X244" s="98"/>
      <c r="Y244" s="168"/>
      <c r="Z244" s="98"/>
      <c r="AA244" s="102"/>
      <c r="AB244" s="102"/>
      <c r="AC244" s="168" t="e">
        <f>CONCATENATE(E244," color: ",IF(VLOOKUP(C244,Colores!H:I,2,0)&gt;1,"Varios colores",Tabla5[[#This Row],[Caract: Color tapiz]]),IF(H244="","",CONCATENATE(", Tapiz: ",H244)),IF(I244="","",CONCATENATE(",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44" s="102"/>
      <c r="AE244" s="102" t="str">
        <f>CONCATENATE("&lt;p&gt;¿Cómo lavar un mueble con tapiz: ",X244,"?","&lt;p&gt;",CHAR(10),IFERROR(VLOOKUP(G244,'Base de datos'!A:B,2,0),"Humedecer un paño de tela y frotar la estructura del producto&lt;p&gt;"))</f>
        <v>&lt;p&gt;¿Cómo lavar un mueble con tapiz: ?&lt;p&gt;
Humedecer un paño de tela y frotar la estructura del producto&lt;p&gt;</v>
      </c>
      <c r="AF244" s="102"/>
      <c r="AG244" s="79"/>
      <c r="AH244" s="102"/>
    </row>
    <row r="245" spans="1:34" ht="20.25" customHeight="1" x14ac:dyDescent="0.2">
      <c r="A245" s="88"/>
      <c r="B245" s="88"/>
      <c r="C245" s="16"/>
      <c r="D245" s="116"/>
      <c r="E245" s="88"/>
      <c r="F245" s="88"/>
      <c r="G245" s="88"/>
      <c r="H245" s="88"/>
      <c r="I245" s="88"/>
      <c r="J245" s="88"/>
      <c r="K245" s="88"/>
      <c r="L245" s="88"/>
      <c r="M245" s="88"/>
      <c r="N245" s="88"/>
      <c r="O245" s="88"/>
      <c r="P245" s="88"/>
      <c r="Q245" s="88"/>
      <c r="R245" s="88"/>
      <c r="S245" s="88"/>
      <c r="T245" s="88"/>
      <c r="U245" s="88"/>
      <c r="V245" s="88"/>
      <c r="W245" s="16"/>
      <c r="X245" s="98"/>
      <c r="Y245" s="168"/>
      <c r="Z245" s="98"/>
      <c r="AA245" s="102"/>
      <c r="AB245" s="102"/>
      <c r="AC245" s="168" t="e">
        <f>CONCATENATE(E245," color: ",IF(VLOOKUP(C245,Colores!H:I,2,0)&gt;1,"Varios colores",Tabla5[[#This Row],[Caract: Color tapiz]]),IF(H245="","",CONCATENATE(", Tapiz: ",H245)),IF(I245="","",CONCATENATE(",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45" s="102"/>
      <c r="AE245" s="102" t="str">
        <f>CONCATENATE("&lt;p&gt;¿Cómo lavar un mueble con tapiz: ",X245,"?","&lt;p&gt;",CHAR(10),IFERROR(VLOOKUP(G245,'Base de datos'!A:B,2,0),"Humedecer un paño de tela y frotar la estructura del producto&lt;p&gt;"))</f>
        <v>&lt;p&gt;¿Cómo lavar un mueble con tapiz: ?&lt;p&gt;
Humedecer un paño de tela y frotar la estructura del producto&lt;p&gt;</v>
      </c>
      <c r="AF245" s="102"/>
      <c r="AG245" s="79"/>
      <c r="AH245" s="102"/>
    </row>
    <row r="246" spans="1:34" ht="20.25" customHeight="1" x14ac:dyDescent="0.2">
      <c r="A246" s="88"/>
      <c r="B246" s="88"/>
      <c r="C246" s="16"/>
      <c r="D246" s="116"/>
      <c r="E246" s="88"/>
      <c r="F246" s="88"/>
      <c r="G246" s="88"/>
      <c r="H246" s="88"/>
      <c r="I246" s="88"/>
      <c r="J246" s="88"/>
      <c r="K246" s="88"/>
      <c r="L246" s="88"/>
      <c r="M246" s="88"/>
      <c r="N246" s="88"/>
      <c r="O246" s="88"/>
      <c r="P246" s="88"/>
      <c r="Q246" s="88"/>
      <c r="R246" s="88"/>
      <c r="S246" s="88"/>
      <c r="T246" s="88"/>
      <c r="U246" s="88"/>
      <c r="V246" s="88"/>
      <c r="W246" s="16"/>
      <c r="X246" s="98"/>
      <c r="Y246" s="168"/>
      <c r="Z246" s="98"/>
      <c r="AA246" s="102"/>
      <c r="AB246" s="102"/>
      <c r="AC246" s="168" t="e">
        <f>CONCATENATE(E246," color: ",IF(VLOOKUP(C246,Colores!H:I,2,0)&gt;1,"Varios colores",Tabla5[[#This Row],[Caract: Color tapiz]]),IF(H246="","",CONCATENATE(", Tapiz: ",H246)),IF(I246="","",CONCATENATE(",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46" s="102"/>
      <c r="AE246" s="102" t="str">
        <f>CONCATENATE("&lt;p&gt;¿Cómo lavar un mueble con tapiz: ",X246,"?","&lt;p&gt;",CHAR(10),IFERROR(VLOOKUP(G246,'Base de datos'!A:B,2,0),"Humedecer un paño de tela y frotar la estructura del producto&lt;p&gt;"))</f>
        <v>&lt;p&gt;¿Cómo lavar un mueble con tapiz: ?&lt;p&gt;
Humedecer un paño de tela y frotar la estructura del producto&lt;p&gt;</v>
      </c>
      <c r="AF246" s="102"/>
      <c r="AG246" s="79"/>
      <c r="AH246" s="102"/>
    </row>
    <row r="247" spans="1:34" ht="20.25" customHeight="1" x14ac:dyDescent="0.2">
      <c r="A247" s="88"/>
      <c r="B247" s="88"/>
      <c r="C247" s="16"/>
      <c r="D247" s="116"/>
      <c r="E247" s="88"/>
      <c r="F247" s="88"/>
      <c r="G247" s="88"/>
      <c r="H247" s="88"/>
      <c r="I247" s="88"/>
      <c r="J247" s="88"/>
      <c r="K247" s="88"/>
      <c r="L247" s="88"/>
      <c r="M247" s="88"/>
      <c r="N247" s="88"/>
      <c r="O247" s="88"/>
      <c r="P247" s="88"/>
      <c r="Q247" s="88"/>
      <c r="R247" s="88"/>
      <c r="S247" s="88"/>
      <c r="T247" s="88"/>
      <c r="U247" s="88"/>
      <c r="V247" s="88"/>
      <c r="W247" s="16"/>
      <c r="X247" s="98"/>
      <c r="Y247" s="168"/>
      <c r="Z247" s="98"/>
      <c r="AA247" s="102"/>
      <c r="AB247" s="102"/>
      <c r="AC247" s="168" t="e">
        <f>CONCATENATE(E247," color: ",IF(VLOOKUP(C247,Colores!H:I,2,0)&gt;1,"Varios colores",Tabla5[[#This Row],[Caract: Color tapiz]]),IF(H247="","",CONCATENATE(", Tapiz: ",H247)),IF(I247="","",CONCATENATE(",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47" s="102"/>
      <c r="AE247" s="102" t="str">
        <f>CONCATENATE("&lt;p&gt;¿Cómo lavar un mueble con tapiz: ",X247,"?","&lt;p&gt;",CHAR(10),IFERROR(VLOOKUP(G247,'Base de datos'!A:B,2,0),"Humedecer un paño de tela y frotar la estructura del producto&lt;p&gt;"))</f>
        <v>&lt;p&gt;¿Cómo lavar un mueble con tapiz: ?&lt;p&gt;
Humedecer un paño de tela y frotar la estructura del producto&lt;p&gt;</v>
      </c>
      <c r="AF247" s="102"/>
      <c r="AG247" s="79"/>
      <c r="AH247" s="102"/>
    </row>
    <row r="248" spans="1:34" ht="20.25" customHeight="1" x14ac:dyDescent="0.2">
      <c r="A248" s="88"/>
      <c r="B248" s="88"/>
      <c r="C248" s="16"/>
      <c r="D248" s="116"/>
      <c r="E248" s="88"/>
      <c r="F248" s="88"/>
      <c r="G248" s="88"/>
      <c r="H248" s="88"/>
      <c r="I248" s="88"/>
      <c r="J248" s="88"/>
      <c r="K248" s="88"/>
      <c r="L248" s="88"/>
      <c r="M248" s="88"/>
      <c r="N248" s="88"/>
      <c r="O248" s="88"/>
      <c r="P248" s="88"/>
      <c r="Q248" s="88"/>
      <c r="R248" s="88"/>
      <c r="S248" s="88"/>
      <c r="T248" s="88"/>
      <c r="U248" s="88"/>
      <c r="V248" s="88"/>
      <c r="W248" s="16"/>
      <c r="X248" s="98"/>
      <c r="Y248" s="168"/>
      <c r="Z248" s="98"/>
      <c r="AA248" s="102"/>
      <c r="AB248" s="102"/>
      <c r="AC248" s="168" t="e">
        <f>CONCATENATE(E248," color: ",IF(VLOOKUP(C248,Colores!H:I,2,0)&gt;1,"Varios colores",Tabla5[[#This Row],[Caract: Color tapiz]]),IF(H248="","",CONCATENATE(", Tapiz: ",H248)),IF(I248="","",CONCATENATE(",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48" s="102"/>
      <c r="AE248" s="102" t="str">
        <f>CONCATENATE("&lt;p&gt;¿Cómo lavar un mueble con tapiz: ",X248,"?","&lt;p&gt;",CHAR(10),IFERROR(VLOOKUP(G248,'Base de datos'!A:B,2,0),"Humedecer un paño de tela y frotar la estructura del producto&lt;p&gt;"))</f>
        <v>&lt;p&gt;¿Cómo lavar un mueble con tapiz: ?&lt;p&gt;
Humedecer un paño de tela y frotar la estructura del producto&lt;p&gt;</v>
      </c>
      <c r="AF248" s="102"/>
      <c r="AG248" s="79"/>
      <c r="AH248" s="102"/>
    </row>
    <row r="249" spans="1:34" ht="20.25" customHeight="1" x14ac:dyDescent="0.2">
      <c r="A249" s="88"/>
      <c r="B249" s="88"/>
      <c r="C249" s="16"/>
      <c r="D249" s="116"/>
      <c r="E249" s="88"/>
      <c r="F249" s="88"/>
      <c r="G249" s="88"/>
      <c r="H249" s="88"/>
      <c r="I249" s="88"/>
      <c r="J249" s="88"/>
      <c r="K249" s="88"/>
      <c r="L249" s="88"/>
      <c r="M249" s="88"/>
      <c r="N249" s="88"/>
      <c r="O249" s="88"/>
      <c r="P249" s="88"/>
      <c r="Q249" s="88"/>
      <c r="R249" s="88"/>
      <c r="S249" s="88"/>
      <c r="T249" s="88"/>
      <c r="U249" s="88"/>
      <c r="V249" s="88"/>
      <c r="W249" s="16"/>
      <c r="X249" s="98"/>
      <c r="Y249" s="168"/>
      <c r="Z249" s="98"/>
      <c r="AA249" s="102"/>
      <c r="AB249" s="102"/>
      <c r="AC249" s="168" t="e">
        <f>CONCATENATE(E249," color: ",IF(VLOOKUP(C249,Colores!H:I,2,0)&gt;1,"Varios colores",Tabla5[[#This Row],[Caract: Color tapiz]]),IF(H249="","",CONCATENATE(", Tapiz: ",H249)),IF(I249="","",CONCATENATE(",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49" s="102"/>
      <c r="AE249" s="102" t="str">
        <f>CONCATENATE("&lt;p&gt;¿Cómo lavar un mueble con tapiz: ",X249,"?","&lt;p&gt;",CHAR(10),IFERROR(VLOOKUP(G249,'Base de datos'!A:B,2,0),"Humedecer un paño de tela y frotar la estructura del producto&lt;p&gt;"))</f>
        <v>&lt;p&gt;¿Cómo lavar un mueble con tapiz: ?&lt;p&gt;
Humedecer un paño de tela y frotar la estructura del producto&lt;p&gt;</v>
      </c>
      <c r="AF249" s="102"/>
      <c r="AG249" s="79"/>
      <c r="AH249" s="102"/>
    </row>
    <row r="250" spans="1:34" ht="20.25" customHeight="1" x14ac:dyDescent="0.2">
      <c r="A250" s="88"/>
      <c r="B250" s="88"/>
      <c r="C250" s="16"/>
      <c r="D250" s="116"/>
      <c r="E250" s="88"/>
      <c r="F250" s="88"/>
      <c r="G250" s="88"/>
      <c r="H250" s="88"/>
      <c r="I250" s="88"/>
      <c r="J250" s="88"/>
      <c r="K250" s="88"/>
      <c r="L250" s="88"/>
      <c r="M250" s="88"/>
      <c r="N250" s="88"/>
      <c r="O250" s="88"/>
      <c r="P250" s="88"/>
      <c r="Q250" s="88"/>
      <c r="R250" s="88"/>
      <c r="S250" s="88"/>
      <c r="T250" s="88"/>
      <c r="U250" s="88"/>
      <c r="V250" s="88"/>
      <c r="W250" s="16"/>
      <c r="X250" s="98"/>
      <c r="Y250" s="168"/>
      <c r="Z250" s="98"/>
      <c r="AA250" s="102"/>
      <c r="AB250" s="102"/>
      <c r="AC250" s="168" t="e">
        <f>CONCATENATE(E250," color: ",IF(VLOOKUP(C250,Colores!H:I,2,0)&gt;1,"Varios colores",Tabla5[[#This Row],[Caract: Color tapiz]]),IF(H250="","",CONCATENATE(", Tapiz: ",H250)),IF(I250="","",CONCATENATE(",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50" s="102"/>
      <c r="AE250" s="102" t="str">
        <f>CONCATENATE("&lt;p&gt;¿Cómo lavar un mueble con tapiz: ",X250,"?","&lt;p&gt;",CHAR(10),IFERROR(VLOOKUP(G250,'Base de datos'!A:B,2,0),"Humedecer un paño de tela y frotar la estructura del producto&lt;p&gt;"))</f>
        <v>&lt;p&gt;¿Cómo lavar un mueble con tapiz: ?&lt;p&gt;
Humedecer un paño de tela y frotar la estructura del producto&lt;p&gt;</v>
      </c>
      <c r="AF250" s="102"/>
      <c r="AG250" s="79"/>
      <c r="AH250" s="102"/>
    </row>
    <row r="251" spans="1:34" ht="20.25" customHeight="1" x14ac:dyDescent="0.2">
      <c r="A251" s="88"/>
      <c r="B251" s="88"/>
      <c r="C251" s="16"/>
      <c r="D251" s="116"/>
      <c r="E251" s="88"/>
      <c r="F251" s="88"/>
      <c r="G251" s="88"/>
      <c r="H251" s="88"/>
      <c r="I251" s="88"/>
      <c r="J251" s="88"/>
      <c r="K251" s="88"/>
      <c r="L251" s="88"/>
      <c r="M251" s="88"/>
      <c r="N251" s="88"/>
      <c r="O251" s="88"/>
      <c r="P251" s="88"/>
      <c r="Q251" s="88"/>
      <c r="R251" s="88"/>
      <c r="S251" s="88"/>
      <c r="T251" s="88"/>
      <c r="U251" s="88"/>
      <c r="V251" s="88"/>
      <c r="W251" s="16"/>
      <c r="X251" s="98"/>
      <c r="Y251" s="168"/>
      <c r="Z251" s="98"/>
      <c r="AA251" s="102"/>
      <c r="AB251" s="102"/>
      <c r="AC251" s="168" t="e">
        <f>CONCATENATE(E251," color: ",IF(VLOOKUP(C251,Colores!H:I,2,0)&gt;1,"Varios colores",Tabla5[[#This Row],[Caract: Color tapiz]]),IF(H251="","",CONCATENATE(", Tapiz: ",H251)),IF(I251="","",CONCATENATE(",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51" s="102"/>
      <c r="AE251" s="102" t="str">
        <f>CONCATENATE("&lt;p&gt;¿Cómo lavar un mueble con tapiz: ",X251,"?","&lt;p&gt;",CHAR(10),IFERROR(VLOOKUP(G251,'Base de datos'!A:B,2,0),"Humedecer un paño de tela y frotar la estructura del producto&lt;p&gt;"))</f>
        <v>&lt;p&gt;¿Cómo lavar un mueble con tapiz: ?&lt;p&gt;
Humedecer un paño de tela y frotar la estructura del producto&lt;p&gt;</v>
      </c>
      <c r="AF251" s="102"/>
      <c r="AG251" s="79"/>
      <c r="AH251" s="102"/>
    </row>
    <row r="252" spans="1:34" ht="20.25" customHeight="1" x14ac:dyDescent="0.2">
      <c r="A252" s="88"/>
      <c r="B252" s="88"/>
      <c r="C252" s="16"/>
      <c r="D252" s="116"/>
      <c r="E252" s="88"/>
      <c r="F252" s="88"/>
      <c r="G252" s="88"/>
      <c r="H252" s="88"/>
      <c r="I252" s="88"/>
      <c r="J252" s="88"/>
      <c r="K252" s="88"/>
      <c r="L252" s="88"/>
      <c r="M252" s="88"/>
      <c r="N252" s="88"/>
      <c r="O252" s="88"/>
      <c r="P252" s="88"/>
      <c r="Q252" s="88"/>
      <c r="R252" s="88"/>
      <c r="S252" s="88"/>
      <c r="T252" s="88"/>
      <c r="U252" s="88"/>
      <c r="V252" s="88"/>
      <c r="W252" s="16"/>
      <c r="X252" s="98"/>
      <c r="Y252" s="168"/>
      <c r="Z252" s="98"/>
      <c r="AA252" s="102"/>
      <c r="AB252" s="102"/>
      <c r="AC252" s="168" t="e">
        <f>CONCATENATE(E252," color: ",IF(VLOOKUP(C252,Colores!H:I,2,0)&gt;1,"Varios colores",Tabla5[[#This Row],[Caract: Color tapiz]]),IF(H252="","",CONCATENATE(", Tapiz: ",H252)),IF(I252="","",CONCATENATE(",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52" s="102"/>
      <c r="AE252" s="102" t="str">
        <f>CONCATENATE("&lt;p&gt;¿Cómo lavar un mueble con tapiz: ",X252,"?","&lt;p&gt;",CHAR(10),IFERROR(VLOOKUP(G252,'Base de datos'!A:B,2,0),"Humedecer un paño de tela y frotar la estructura del producto&lt;p&gt;"))</f>
        <v>&lt;p&gt;¿Cómo lavar un mueble con tapiz: ?&lt;p&gt;
Humedecer un paño de tela y frotar la estructura del producto&lt;p&gt;</v>
      </c>
      <c r="AF252" s="102"/>
      <c r="AG252" s="79"/>
      <c r="AH252" s="102"/>
    </row>
    <row r="253" spans="1:34" ht="20.25" customHeight="1" x14ac:dyDescent="0.2">
      <c r="A253" s="88"/>
      <c r="B253" s="88"/>
      <c r="C253" s="16"/>
      <c r="D253" s="116"/>
      <c r="E253" s="88"/>
      <c r="F253" s="88"/>
      <c r="G253" s="88"/>
      <c r="H253" s="88"/>
      <c r="I253" s="88"/>
      <c r="J253" s="88"/>
      <c r="K253" s="88"/>
      <c r="L253" s="88"/>
      <c r="M253" s="88"/>
      <c r="N253" s="88"/>
      <c r="O253" s="88"/>
      <c r="P253" s="88"/>
      <c r="Q253" s="88"/>
      <c r="R253" s="88"/>
      <c r="S253" s="88"/>
      <c r="T253" s="88"/>
      <c r="U253" s="88"/>
      <c r="V253" s="88"/>
      <c r="W253" s="16"/>
      <c r="X253" s="98"/>
      <c r="Y253" s="168"/>
      <c r="Z253" s="98"/>
      <c r="AA253" s="102"/>
      <c r="AB253" s="102"/>
      <c r="AC253" s="168" t="e">
        <f>CONCATENATE(E253," color: ",IF(VLOOKUP(C253,Colores!H:I,2,0)&gt;1,"Varios colores",Tabla5[[#This Row],[Caract: Color tapiz]]),IF(H253="","",CONCATENATE(", Tapiz: ",H253)),IF(I253="","",CONCATENATE(",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53" s="102"/>
      <c r="AE253" s="102" t="str">
        <f>CONCATENATE("&lt;p&gt;¿Cómo lavar un mueble con tapiz: ",X253,"?","&lt;p&gt;",CHAR(10),IFERROR(VLOOKUP(G253,'Base de datos'!A:B,2,0),"Humedecer un paño de tela y frotar la estructura del producto&lt;p&gt;"))</f>
        <v>&lt;p&gt;¿Cómo lavar un mueble con tapiz: ?&lt;p&gt;
Humedecer un paño de tela y frotar la estructura del producto&lt;p&gt;</v>
      </c>
      <c r="AF253" s="102"/>
      <c r="AG253" s="79"/>
      <c r="AH253" s="102"/>
    </row>
    <row r="254" spans="1:34" ht="20.25" customHeight="1" x14ac:dyDescent="0.2">
      <c r="A254" s="88"/>
      <c r="B254" s="88"/>
      <c r="C254" s="16"/>
      <c r="D254" s="116"/>
      <c r="E254" s="88"/>
      <c r="F254" s="88"/>
      <c r="G254" s="88"/>
      <c r="H254" s="88"/>
      <c r="I254" s="88"/>
      <c r="J254" s="88"/>
      <c r="K254" s="88"/>
      <c r="L254" s="88"/>
      <c r="M254" s="88"/>
      <c r="N254" s="88"/>
      <c r="O254" s="88"/>
      <c r="P254" s="88"/>
      <c r="Q254" s="88"/>
      <c r="R254" s="88"/>
      <c r="S254" s="88"/>
      <c r="T254" s="88"/>
      <c r="U254" s="88"/>
      <c r="V254" s="88"/>
      <c r="W254" s="16"/>
      <c r="X254" s="98"/>
      <c r="Y254" s="168"/>
      <c r="Z254" s="98"/>
      <c r="AA254" s="102"/>
      <c r="AB254" s="102"/>
      <c r="AC254" s="168" t="e">
        <f>CONCATENATE(E254," color: ",IF(VLOOKUP(C254,Colores!H:I,2,0)&gt;1,"Varios colores",Tabla5[[#This Row],[Caract: Color tapiz]]),IF(H254="","",CONCATENATE(", Tapiz: ",H254)),IF(I254="","",CONCATENATE(",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54" s="102"/>
      <c r="AE254" s="102" t="str">
        <f>CONCATENATE("&lt;p&gt;¿Cómo lavar un mueble con tapiz: ",X254,"?","&lt;p&gt;",CHAR(10),IFERROR(VLOOKUP(G254,'Base de datos'!A:B,2,0),"Humedecer un paño de tela y frotar la estructura del producto&lt;p&gt;"))</f>
        <v>&lt;p&gt;¿Cómo lavar un mueble con tapiz: ?&lt;p&gt;
Humedecer un paño de tela y frotar la estructura del producto&lt;p&gt;</v>
      </c>
      <c r="AF254" s="102"/>
      <c r="AG254" s="79"/>
      <c r="AH254" s="102"/>
    </row>
    <row r="255" spans="1:34" ht="20.25" customHeight="1" x14ac:dyDescent="0.2">
      <c r="A255" s="88"/>
      <c r="B255" s="88"/>
      <c r="C255" s="16"/>
      <c r="D255" s="116"/>
      <c r="E255" s="88"/>
      <c r="F255" s="88"/>
      <c r="G255" s="88"/>
      <c r="H255" s="88"/>
      <c r="I255" s="88"/>
      <c r="J255" s="88"/>
      <c r="K255" s="88"/>
      <c r="L255" s="88"/>
      <c r="M255" s="88"/>
      <c r="N255" s="88"/>
      <c r="O255" s="88"/>
      <c r="P255" s="88"/>
      <c r="Q255" s="88"/>
      <c r="R255" s="88"/>
      <c r="S255" s="88"/>
      <c r="T255" s="88"/>
      <c r="U255" s="88"/>
      <c r="V255" s="88"/>
      <c r="W255" s="16"/>
      <c r="X255" s="98"/>
      <c r="Y255" s="168"/>
      <c r="Z255" s="98"/>
      <c r="AA255" s="102"/>
      <c r="AB255" s="102"/>
      <c r="AC255" s="168" t="e">
        <f>CONCATENATE(E255," color: ",IF(VLOOKUP(C255,Colores!H:I,2,0)&gt;1,"Varios colores",Tabla5[[#This Row],[Caract: Color tapiz]]),IF(H255="","",CONCATENATE(", Tapiz: ",H255)),IF(I255="","",CONCATENATE(",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55" s="102"/>
      <c r="AE255" s="102" t="str">
        <f>CONCATENATE("&lt;p&gt;¿Cómo lavar un mueble con tapiz: ",X255,"?","&lt;p&gt;",CHAR(10),IFERROR(VLOOKUP(G255,'Base de datos'!A:B,2,0),"Humedecer un paño de tela y frotar la estructura del producto&lt;p&gt;"))</f>
        <v>&lt;p&gt;¿Cómo lavar un mueble con tapiz: ?&lt;p&gt;
Humedecer un paño de tela y frotar la estructura del producto&lt;p&gt;</v>
      </c>
      <c r="AF255" s="102"/>
      <c r="AG255" s="79"/>
      <c r="AH255" s="102"/>
    </row>
    <row r="256" spans="1:34" ht="20.25" customHeight="1" x14ac:dyDescent="0.2">
      <c r="A256" s="88"/>
      <c r="B256" s="88"/>
      <c r="C256" s="16"/>
      <c r="D256" s="116"/>
      <c r="E256" s="88"/>
      <c r="F256" s="88"/>
      <c r="G256" s="88"/>
      <c r="H256" s="88"/>
      <c r="I256" s="88"/>
      <c r="J256" s="88"/>
      <c r="K256" s="88"/>
      <c r="L256" s="88"/>
      <c r="M256" s="88"/>
      <c r="N256" s="88"/>
      <c r="O256" s="88"/>
      <c r="P256" s="88"/>
      <c r="Q256" s="88"/>
      <c r="R256" s="88"/>
      <c r="S256" s="88"/>
      <c r="T256" s="88"/>
      <c r="U256" s="88"/>
      <c r="V256" s="88"/>
      <c r="W256" s="16"/>
      <c r="X256" s="98"/>
      <c r="Y256" s="168"/>
      <c r="Z256" s="98"/>
      <c r="AA256" s="102"/>
      <c r="AB256" s="102"/>
      <c r="AC256" s="168" t="e">
        <f>CONCATENATE(E256," color: ",IF(VLOOKUP(C256,Colores!H:I,2,0)&gt;1,"Varios colores",Tabla5[[#This Row],[Caract: Color tapiz]]),IF(H256="","",CONCATENATE(", Tapiz: ",H256)),IF(I256="","",CONCATENATE(",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56" s="102"/>
      <c r="AE256" s="102" t="str">
        <f>CONCATENATE("&lt;p&gt;¿Cómo lavar un mueble con tapiz: ",X256,"?","&lt;p&gt;",CHAR(10),IFERROR(VLOOKUP(G256,'Base de datos'!A:B,2,0),"Humedecer un paño de tela y frotar la estructura del producto&lt;p&gt;"))</f>
        <v>&lt;p&gt;¿Cómo lavar un mueble con tapiz: ?&lt;p&gt;
Humedecer un paño de tela y frotar la estructura del producto&lt;p&gt;</v>
      </c>
      <c r="AF256" s="102"/>
      <c r="AG256" s="79"/>
      <c r="AH256" s="102"/>
    </row>
    <row r="257" spans="1:34" ht="20.25" customHeight="1" x14ac:dyDescent="0.2">
      <c r="A257" s="88"/>
      <c r="B257" s="88"/>
      <c r="C257" s="16"/>
      <c r="D257" s="116"/>
      <c r="E257" s="88"/>
      <c r="F257" s="88"/>
      <c r="G257" s="88"/>
      <c r="H257" s="88"/>
      <c r="I257" s="88"/>
      <c r="J257" s="88"/>
      <c r="K257" s="88"/>
      <c r="L257" s="88"/>
      <c r="M257" s="88"/>
      <c r="N257" s="88"/>
      <c r="O257" s="88"/>
      <c r="P257" s="88"/>
      <c r="Q257" s="88"/>
      <c r="R257" s="88"/>
      <c r="S257" s="88"/>
      <c r="T257" s="88"/>
      <c r="U257" s="88"/>
      <c r="V257" s="88"/>
      <c r="W257" s="16"/>
      <c r="X257" s="98"/>
      <c r="Y257" s="168"/>
      <c r="Z257" s="98"/>
      <c r="AA257" s="102"/>
      <c r="AB257" s="102"/>
      <c r="AC257" s="168" t="e">
        <f>CONCATENATE(E257," color: ",IF(VLOOKUP(C257,Colores!H:I,2,0)&gt;1,"Varios colores",Tabla5[[#This Row],[Caract: Color tapiz]]),IF(H257="","",CONCATENATE(", Tapiz: ",H257)),IF(I257="","",CONCATENATE(",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57" s="102"/>
      <c r="AE257" s="102" t="str">
        <f>CONCATENATE("&lt;p&gt;¿Cómo lavar un mueble con tapiz: ",X257,"?","&lt;p&gt;",CHAR(10),IFERROR(VLOOKUP(G257,'Base de datos'!A:B,2,0),"Humedecer un paño de tela y frotar la estructura del producto&lt;p&gt;"))</f>
        <v>&lt;p&gt;¿Cómo lavar un mueble con tapiz: ?&lt;p&gt;
Humedecer un paño de tela y frotar la estructura del producto&lt;p&gt;</v>
      </c>
      <c r="AF257" s="102"/>
      <c r="AG257" s="79"/>
      <c r="AH257" s="102"/>
    </row>
    <row r="258" spans="1:34" ht="20.25" customHeight="1" x14ac:dyDescent="0.2">
      <c r="A258" s="88"/>
      <c r="B258" s="88"/>
      <c r="C258" s="16"/>
      <c r="D258" s="116"/>
      <c r="E258" s="88"/>
      <c r="F258" s="88"/>
      <c r="G258" s="88"/>
      <c r="H258" s="88"/>
      <c r="I258" s="88"/>
      <c r="J258" s="88"/>
      <c r="K258" s="88"/>
      <c r="L258" s="88"/>
      <c r="M258" s="88"/>
      <c r="N258" s="88"/>
      <c r="O258" s="88"/>
      <c r="P258" s="88"/>
      <c r="Q258" s="88"/>
      <c r="R258" s="88"/>
      <c r="S258" s="88"/>
      <c r="T258" s="88"/>
      <c r="U258" s="88"/>
      <c r="V258" s="88"/>
      <c r="W258" s="16"/>
      <c r="X258" s="98"/>
      <c r="Y258" s="168"/>
      <c r="Z258" s="98"/>
      <c r="AA258" s="102"/>
      <c r="AB258" s="102"/>
      <c r="AC258" s="168" t="e">
        <f>CONCATENATE(E258," color: ",IF(VLOOKUP(C258,Colores!H:I,2,0)&gt;1,"Varios colores",Tabla5[[#This Row],[Caract: Color tapiz]]),IF(H258="","",CONCATENATE(", Tapiz: ",H258)),IF(I258="","",CONCATENATE(",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58" s="102"/>
      <c r="AE258" s="102" t="str">
        <f>CONCATENATE("&lt;p&gt;¿Cómo lavar un mueble con tapiz: ",X258,"?","&lt;p&gt;",CHAR(10),IFERROR(VLOOKUP(G258,'Base de datos'!A:B,2,0),"Humedecer un paño de tela y frotar la estructura del producto&lt;p&gt;"))</f>
        <v>&lt;p&gt;¿Cómo lavar un mueble con tapiz: ?&lt;p&gt;
Humedecer un paño de tela y frotar la estructura del producto&lt;p&gt;</v>
      </c>
      <c r="AF258" s="102"/>
      <c r="AG258" s="79"/>
      <c r="AH258" s="102"/>
    </row>
    <row r="259" spans="1:34" ht="20.25" customHeight="1" x14ac:dyDescent="0.2">
      <c r="A259" s="88"/>
      <c r="B259" s="88"/>
      <c r="C259" s="16"/>
      <c r="D259" s="116"/>
      <c r="E259" s="88"/>
      <c r="F259" s="88"/>
      <c r="G259" s="88"/>
      <c r="H259" s="88"/>
      <c r="I259" s="88"/>
      <c r="J259" s="88"/>
      <c r="K259" s="88"/>
      <c r="L259" s="88"/>
      <c r="M259" s="88"/>
      <c r="N259" s="88"/>
      <c r="O259" s="88"/>
      <c r="P259" s="88"/>
      <c r="Q259" s="88"/>
      <c r="R259" s="88"/>
      <c r="S259" s="88"/>
      <c r="T259" s="88"/>
      <c r="U259" s="88"/>
      <c r="V259" s="88"/>
      <c r="W259" s="16"/>
      <c r="X259" s="98"/>
      <c r="Y259" s="168"/>
      <c r="Z259" s="98"/>
      <c r="AA259" s="102"/>
      <c r="AB259" s="102"/>
      <c r="AC259" s="168" t="e">
        <f>CONCATENATE(E259," color: ",IF(VLOOKUP(C259,Colores!H:I,2,0)&gt;1,"Varios colores",Tabla5[[#This Row],[Caract: Color tapiz]]),IF(H259="","",CONCATENATE(", Tapiz: ",H259)),IF(I259="","",CONCATENATE(",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59" s="102"/>
      <c r="AE259" s="102" t="str">
        <f>CONCATENATE("&lt;p&gt;¿Cómo lavar un mueble con tapiz: ",X259,"?","&lt;p&gt;",CHAR(10),IFERROR(VLOOKUP(G259,'Base de datos'!A:B,2,0),"Humedecer un paño de tela y frotar la estructura del producto&lt;p&gt;"))</f>
        <v>&lt;p&gt;¿Cómo lavar un mueble con tapiz: ?&lt;p&gt;
Humedecer un paño de tela y frotar la estructura del producto&lt;p&gt;</v>
      </c>
      <c r="AF259" s="102"/>
      <c r="AG259" s="79"/>
      <c r="AH259" s="102"/>
    </row>
    <row r="260" spans="1:34" ht="20.25" customHeight="1" x14ac:dyDescent="0.2">
      <c r="A260" s="88"/>
      <c r="B260" s="88"/>
      <c r="C260" s="16"/>
      <c r="D260" s="116"/>
      <c r="E260" s="88"/>
      <c r="F260" s="88"/>
      <c r="G260" s="88"/>
      <c r="H260" s="88"/>
      <c r="I260" s="88"/>
      <c r="J260" s="88"/>
      <c r="K260" s="88"/>
      <c r="L260" s="88"/>
      <c r="M260" s="88"/>
      <c r="N260" s="88"/>
      <c r="O260" s="88"/>
      <c r="P260" s="88"/>
      <c r="Q260" s="88"/>
      <c r="R260" s="88"/>
      <c r="S260" s="88"/>
      <c r="T260" s="88"/>
      <c r="U260" s="88"/>
      <c r="V260" s="88"/>
      <c r="W260" s="16"/>
      <c r="X260" s="98"/>
      <c r="Y260" s="168"/>
      <c r="Z260" s="98"/>
      <c r="AA260" s="102"/>
      <c r="AB260" s="102"/>
      <c r="AC260" s="168" t="e">
        <f>CONCATENATE(E260," color: ",IF(VLOOKUP(C260,Colores!H:I,2,0)&gt;1,"Varios colores",Tabla5[[#This Row],[Caract: Color tapiz]]),IF(H260="","",CONCATENATE(", Tapiz: ",H260)),IF(I260="","",CONCATENATE(",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60" s="102"/>
      <c r="AE260" s="102" t="str">
        <f>CONCATENATE("&lt;p&gt;¿Cómo lavar un mueble con tapiz: ",X260,"?","&lt;p&gt;",CHAR(10),IFERROR(VLOOKUP(G260,'Base de datos'!A:B,2,0),"Humedecer un paño de tela y frotar la estructura del producto&lt;p&gt;"))</f>
        <v>&lt;p&gt;¿Cómo lavar un mueble con tapiz: ?&lt;p&gt;
Humedecer un paño de tela y frotar la estructura del producto&lt;p&gt;</v>
      </c>
      <c r="AF260" s="102"/>
      <c r="AG260" s="79"/>
      <c r="AH260" s="102"/>
    </row>
    <row r="261" spans="1:34" ht="20.25" customHeight="1" x14ac:dyDescent="0.2">
      <c r="A261" s="88"/>
      <c r="B261" s="88"/>
      <c r="C261" s="16"/>
      <c r="D261" s="116"/>
      <c r="E261" s="88"/>
      <c r="F261" s="88"/>
      <c r="G261" s="88"/>
      <c r="H261" s="88"/>
      <c r="I261" s="88"/>
      <c r="J261" s="88"/>
      <c r="K261" s="88"/>
      <c r="L261" s="88"/>
      <c r="M261" s="88"/>
      <c r="N261" s="88"/>
      <c r="O261" s="88"/>
      <c r="P261" s="88"/>
      <c r="Q261" s="88"/>
      <c r="R261" s="88"/>
      <c r="S261" s="88"/>
      <c r="T261" s="88"/>
      <c r="U261" s="88"/>
      <c r="V261" s="88"/>
      <c r="W261" s="16"/>
      <c r="X261" s="98"/>
      <c r="Y261" s="168"/>
      <c r="Z261" s="98"/>
      <c r="AA261" s="102"/>
      <c r="AB261" s="102"/>
      <c r="AC261" s="168" t="e">
        <f>CONCATENATE(E261," color: ",IF(VLOOKUP(C261,Colores!H:I,2,0)&gt;1,"Varios colores",Tabla5[[#This Row],[Caract: Color tapiz]]),IF(H261="","",CONCATENATE(", Tapiz: ",H261)),IF(I261="","",CONCATENATE(",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61" s="102"/>
      <c r="AE261" s="102" t="str">
        <f>CONCATENATE("&lt;p&gt;¿Cómo lavar un mueble con tapiz: ",X261,"?","&lt;p&gt;",CHAR(10),IFERROR(VLOOKUP(G261,'Base de datos'!A:B,2,0),"Humedecer un paño de tela y frotar la estructura del producto&lt;p&gt;"))</f>
        <v>&lt;p&gt;¿Cómo lavar un mueble con tapiz: ?&lt;p&gt;
Humedecer un paño de tela y frotar la estructura del producto&lt;p&gt;</v>
      </c>
      <c r="AF261" s="102"/>
      <c r="AG261" s="79"/>
      <c r="AH261" s="102"/>
    </row>
    <row r="262" spans="1:34" ht="20.25" customHeight="1" x14ac:dyDescent="0.2">
      <c r="A262" s="88"/>
      <c r="B262" s="88"/>
      <c r="C262" s="16"/>
      <c r="D262" s="116"/>
      <c r="E262" s="88"/>
      <c r="F262" s="88"/>
      <c r="G262" s="88"/>
      <c r="H262" s="88"/>
      <c r="I262" s="88"/>
      <c r="J262" s="88"/>
      <c r="K262" s="88"/>
      <c r="L262" s="88"/>
      <c r="M262" s="88"/>
      <c r="N262" s="88"/>
      <c r="O262" s="88"/>
      <c r="P262" s="88"/>
      <c r="Q262" s="88"/>
      <c r="R262" s="88"/>
      <c r="S262" s="88"/>
      <c r="T262" s="88"/>
      <c r="U262" s="88"/>
      <c r="V262" s="88"/>
      <c r="W262" s="16"/>
      <c r="X262" s="98"/>
      <c r="Y262" s="168"/>
      <c r="Z262" s="98"/>
      <c r="AA262" s="102"/>
      <c r="AB262" s="102"/>
      <c r="AC262" s="168" t="e">
        <f>CONCATENATE(E262," color: ",IF(VLOOKUP(C262,Colores!H:I,2,0)&gt;1,"Varios colores",Tabla5[[#This Row],[Caract: Color tapiz]]),IF(H262="","",CONCATENATE(", Tapiz: ",H262)),IF(I262="","",CONCATENATE(",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62" s="102"/>
      <c r="AE262" s="102" t="str">
        <f>CONCATENATE("&lt;p&gt;¿Cómo lavar un mueble con tapiz: ",X262,"?","&lt;p&gt;",CHAR(10),IFERROR(VLOOKUP(G262,'Base de datos'!A:B,2,0),"Humedecer un paño de tela y frotar la estructura del producto&lt;p&gt;"))</f>
        <v>&lt;p&gt;¿Cómo lavar un mueble con tapiz: ?&lt;p&gt;
Humedecer un paño de tela y frotar la estructura del producto&lt;p&gt;</v>
      </c>
      <c r="AF262" s="102"/>
      <c r="AG262" s="79"/>
      <c r="AH262" s="102"/>
    </row>
    <row r="263" spans="1:34" ht="20.25" customHeight="1" x14ac:dyDescent="0.2">
      <c r="A263" s="88"/>
      <c r="B263" s="88"/>
      <c r="C263" s="16"/>
      <c r="D263" s="116"/>
      <c r="E263" s="88"/>
      <c r="F263" s="88"/>
      <c r="G263" s="88"/>
      <c r="H263" s="88"/>
      <c r="I263" s="88"/>
      <c r="J263" s="88"/>
      <c r="K263" s="88"/>
      <c r="L263" s="88"/>
      <c r="M263" s="88"/>
      <c r="N263" s="88"/>
      <c r="O263" s="88"/>
      <c r="P263" s="88"/>
      <c r="Q263" s="88"/>
      <c r="R263" s="88"/>
      <c r="S263" s="88"/>
      <c r="T263" s="88"/>
      <c r="U263" s="88"/>
      <c r="V263" s="88"/>
      <c r="W263" s="16"/>
      <c r="X263" s="98"/>
      <c r="Y263" s="168"/>
      <c r="Z263" s="98"/>
      <c r="AA263" s="102"/>
      <c r="AB263" s="102"/>
      <c r="AC263" s="168" t="e">
        <f>CONCATENATE(E263," color: ",IF(VLOOKUP(C263,Colores!H:I,2,0)&gt;1,"Varios colores",Tabla5[[#This Row],[Caract: Color tapiz]]),IF(H263="","",CONCATENATE(", Tapiz: ",H263)),IF(I263="","",CONCATENATE(",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63" s="102"/>
      <c r="AE263" s="102" t="str">
        <f>CONCATENATE("&lt;p&gt;¿Cómo lavar un mueble con tapiz: ",X263,"?","&lt;p&gt;",CHAR(10),IFERROR(VLOOKUP(G263,'Base de datos'!A:B,2,0),"Humedecer un paño de tela y frotar la estructura del producto&lt;p&gt;"))</f>
        <v>&lt;p&gt;¿Cómo lavar un mueble con tapiz: ?&lt;p&gt;
Humedecer un paño de tela y frotar la estructura del producto&lt;p&gt;</v>
      </c>
      <c r="AF263" s="102"/>
      <c r="AG263" s="79"/>
      <c r="AH263" s="102"/>
    </row>
    <row r="264" spans="1:34" ht="20.25" customHeight="1" x14ac:dyDescent="0.2">
      <c r="A264" s="88"/>
      <c r="B264" s="88"/>
      <c r="C264" s="16"/>
      <c r="D264" s="116"/>
      <c r="E264" s="88"/>
      <c r="F264" s="88"/>
      <c r="G264" s="88"/>
      <c r="H264" s="88"/>
      <c r="I264" s="88"/>
      <c r="J264" s="88"/>
      <c r="K264" s="88"/>
      <c r="L264" s="88"/>
      <c r="M264" s="88"/>
      <c r="N264" s="88"/>
      <c r="O264" s="88"/>
      <c r="P264" s="88"/>
      <c r="Q264" s="88"/>
      <c r="R264" s="88"/>
      <c r="S264" s="88"/>
      <c r="T264" s="88"/>
      <c r="U264" s="88"/>
      <c r="V264" s="88"/>
      <c r="W264" s="16"/>
      <c r="X264" s="98"/>
      <c r="Y264" s="168"/>
      <c r="Z264" s="98"/>
      <c r="AA264" s="102"/>
      <c r="AB264" s="102"/>
      <c r="AC264" s="168" t="e">
        <f>CONCATENATE(E264," color: ",IF(VLOOKUP(C264,Colores!H:I,2,0)&gt;1,"Varios colores",Tabla5[[#This Row],[Caract: Color tapiz]]),IF(H264="","",CONCATENATE(", Tapiz: ",H264)),IF(I264="","",CONCATENATE(",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64" s="102"/>
      <c r="AE264" s="102" t="str">
        <f>CONCATENATE("&lt;p&gt;¿Cómo lavar un mueble con tapiz: ",X264,"?","&lt;p&gt;",CHAR(10),IFERROR(VLOOKUP(G264,'Base de datos'!A:B,2,0),"Humedecer un paño de tela y frotar la estructura del producto&lt;p&gt;"))</f>
        <v>&lt;p&gt;¿Cómo lavar un mueble con tapiz: ?&lt;p&gt;
Humedecer un paño de tela y frotar la estructura del producto&lt;p&gt;</v>
      </c>
      <c r="AF264" s="102"/>
      <c r="AG264" s="79"/>
      <c r="AH264" s="102"/>
    </row>
    <row r="265" spans="1:34" ht="20.25" customHeight="1" x14ac:dyDescent="0.2">
      <c r="A265" s="88"/>
      <c r="B265" s="88"/>
      <c r="C265" s="16"/>
      <c r="D265" s="116"/>
      <c r="E265" s="88"/>
      <c r="F265" s="88"/>
      <c r="G265" s="88"/>
      <c r="H265" s="88"/>
      <c r="I265" s="88"/>
      <c r="J265" s="88"/>
      <c r="K265" s="88"/>
      <c r="L265" s="88"/>
      <c r="M265" s="88"/>
      <c r="N265" s="88"/>
      <c r="O265" s="88"/>
      <c r="P265" s="88"/>
      <c r="Q265" s="88"/>
      <c r="R265" s="88"/>
      <c r="S265" s="88"/>
      <c r="T265" s="88"/>
      <c r="U265" s="88"/>
      <c r="V265" s="88"/>
      <c r="W265" s="16"/>
      <c r="X265" s="98"/>
      <c r="Y265" s="168"/>
      <c r="Z265" s="98"/>
      <c r="AA265" s="102"/>
      <c r="AB265" s="102"/>
      <c r="AC265" s="168" t="e">
        <f>CONCATENATE(E265," color: ",IF(VLOOKUP(C265,Colores!H:I,2,0)&gt;1,"Varios colores",Tabla5[[#This Row],[Caract: Color tapiz]]),IF(H265="","",CONCATENATE(", Tapiz: ",H265)),IF(I265="","",CONCATENATE(",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65" s="102"/>
      <c r="AE265" s="102" t="str">
        <f>CONCATENATE("&lt;p&gt;¿Cómo lavar un mueble con tapiz: ",X265,"?","&lt;p&gt;",CHAR(10),IFERROR(VLOOKUP(G265,'Base de datos'!A:B,2,0),"Humedecer un paño de tela y frotar la estructura del producto&lt;p&gt;"))</f>
        <v>&lt;p&gt;¿Cómo lavar un mueble con tapiz: ?&lt;p&gt;
Humedecer un paño de tela y frotar la estructura del producto&lt;p&gt;</v>
      </c>
      <c r="AF265" s="102"/>
      <c r="AG265" s="79"/>
      <c r="AH265" s="102"/>
    </row>
    <row r="266" spans="1:34" ht="20.25" customHeight="1" x14ac:dyDescent="0.2">
      <c r="A266" s="88"/>
      <c r="B266" s="88"/>
      <c r="C266" s="16"/>
      <c r="D266" s="116"/>
      <c r="E266" s="88"/>
      <c r="F266" s="88"/>
      <c r="G266" s="88"/>
      <c r="H266" s="88"/>
      <c r="I266" s="88"/>
      <c r="J266" s="88"/>
      <c r="K266" s="88"/>
      <c r="L266" s="88"/>
      <c r="M266" s="88"/>
      <c r="N266" s="88"/>
      <c r="O266" s="88"/>
      <c r="P266" s="88"/>
      <c r="Q266" s="88"/>
      <c r="R266" s="88"/>
      <c r="S266" s="88"/>
      <c r="T266" s="88"/>
      <c r="U266" s="88"/>
      <c r="V266" s="88"/>
      <c r="W266" s="16"/>
      <c r="X266" s="98"/>
      <c r="Y266" s="168"/>
      <c r="Z266" s="98"/>
      <c r="AA266" s="102"/>
      <c r="AB266" s="102"/>
      <c r="AC266" s="168" t="e">
        <f>CONCATENATE(E266," color: ",IF(VLOOKUP(C266,Colores!H:I,2,0)&gt;1,"Varios colores",Tabla5[[#This Row],[Caract: Color tapiz]]),IF(H266="","",CONCATENATE(", Tapiz: ",H266)),IF(I266="","",CONCATENATE(",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66" s="102"/>
      <c r="AE266" s="102" t="str">
        <f>CONCATENATE("&lt;p&gt;¿Cómo lavar un mueble con tapiz: ",X266,"?","&lt;p&gt;",CHAR(10),IFERROR(VLOOKUP(G266,'Base de datos'!A:B,2,0),"Humedecer un paño de tela y frotar la estructura del producto&lt;p&gt;"))</f>
        <v>&lt;p&gt;¿Cómo lavar un mueble con tapiz: ?&lt;p&gt;
Humedecer un paño de tela y frotar la estructura del producto&lt;p&gt;</v>
      </c>
      <c r="AF266" s="102"/>
      <c r="AG266" s="79"/>
      <c r="AH266" s="102"/>
    </row>
    <row r="267" spans="1:34" ht="20.25" customHeight="1" x14ac:dyDescent="0.2">
      <c r="A267" s="88"/>
      <c r="B267" s="88"/>
      <c r="C267" s="16"/>
      <c r="D267" s="116"/>
      <c r="E267" s="88"/>
      <c r="F267" s="88"/>
      <c r="G267" s="88"/>
      <c r="H267" s="88"/>
      <c r="I267" s="88"/>
      <c r="J267" s="88"/>
      <c r="K267" s="88"/>
      <c r="L267" s="88"/>
      <c r="M267" s="88"/>
      <c r="N267" s="88"/>
      <c r="O267" s="88"/>
      <c r="P267" s="88"/>
      <c r="Q267" s="88"/>
      <c r="R267" s="88"/>
      <c r="S267" s="88"/>
      <c r="T267" s="88"/>
      <c r="U267" s="88"/>
      <c r="V267" s="88"/>
      <c r="W267" s="16"/>
      <c r="X267" s="98"/>
      <c r="Y267" s="168"/>
      <c r="Z267" s="98"/>
      <c r="AA267" s="102"/>
      <c r="AB267" s="102"/>
      <c r="AC267" s="168" t="e">
        <f>CONCATENATE(E267," color: ",IF(VLOOKUP(C267,Colores!H:I,2,0)&gt;1,"Varios colores",Tabla5[[#This Row],[Caract: Color tapiz]]),IF(H267="","",CONCATENATE(", Tapiz: ",H267)),IF(I267="","",CONCATENATE(",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67" s="102"/>
      <c r="AE267" s="102" t="str">
        <f>CONCATENATE("&lt;p&gt;¿Cómo lavar un mueble con tapiz: ",X267,"?","&lt;p&gt;",CHAR(10),IFERROR(VLOOKUP(G267,'Base de datos'!A:B,2,0),"Humedecer un paño de tela y frotar la estructura del producto&lt;p&gt;"))</f>
        <v>&lt;p&gt;¿Cómo lavar un mueble con tapiz: ?&lt;p&gt;
Humedecer un paño de tela y frotar la estructura del producto&lt;p&gt;</v>
      </c>
      <c r="AF267" s="102"/>
      <c r="AG267" s="79"/>
      <c r="AH267" s="102"/>
    </row>
    <row r="268" spans="1:34" ht="20.25" customHeight="1" x14ac:dyDescent="0.2">
      <c r="A268" s="88"/>
      <c r="B268" s="88"/>
      <c r="C268" s="16"/>
      <c r="D268" s="116"/>
      <c r="E268" s="88"/>
      <c r="F268" s="88"/>
      <c r="G268" s="88"/>
      <c r="H268" s="88"/>
      <c r="I268" s="88"/>
      <c r="J268" s="88"/>
      <c r="K268" s="88"/>
      <c r="L268" s="88"/>
      <c r="M268" s="88"/>
      <c r="N268" s="88"/>
      <c r="O268" s="88"/>
      <c r="P268" s="88"/>
      <c r="Q268" s="88"/>
      <c r="R268" s="88"/>
      <c r="S268" s="88"/>
      <c r="T268" s="88"/>
      <c r="U268" s="88"/>
      <c r="V268" s="88"/>
      <c r="W268" s="16"/>
      <c r="X268" s="98"/>
      <c r="Y268" s="168"/>
      <c r="Z268" s="98"/>
      <c r="AA268" s="102"/>
      <c r="AB268" s="102"/>
      <c r="AC268" s="168" t="e">
        <f>CONCATENATE(E268," color: ",IF(VLOOKUP(C268,Colores!H:I,2,0)&gt;1,"Varios colores",Tabla5[[#This Row],[Caract: Color tapiz]]),IF(H268="","",CONCATENATE(", Tapiz: ",H268)),IF(I268="","",CONCATENATE(",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68" s="102"/>
      <c r="AE268" s="102" t="str">
        <f>CONCATENATE("&lt;p&gt;¿Cómo lavar un mueble con tapiz: ",X268,"?","&lt;p&gt;",CHAR(10),IFERROR(VLOOKUP(G268,'Base de datos'!A:B,2,0),"Humedecer un paño de tela y frotar la estructura del producto&lt;p&gt;"))</f>
        <v>&lt;p&gt;¿Cómo lavar un mueble con tapiz: ?&lt;p&gt;
Humedecer un paño de tela y frotar la estructura del producto&lt;p&gt;</v>
      </c>
      <c r="AF268" s="102"/>
      <c r="AG268" s="79"/>
      <c r="AH268" s="102"/>
    </row>
    <row r="269" spans="1:34" ht="20.25" customHeight="1" x14ac:dyDescent="0.2">
      <c r="A269" s="88"/>
      <c r="B269" s="88"/>
      <c r="C269" s="16"/>
      <c r="D269" s="116"/>
      <c r="E269" s="88"/>
      <c r="F269" s="88"/>
      <c r="G269" s="88"/>
      <c r="H269" s="88"/>
      <c r="I269" s="88"/>
      <c r="J269" s="88"/>
      <c r="K269" s="88"/>
      <c r="L269" s="88"/>
      <c r="M269" s="88"/>
      <c r="N269" s="88"/>
      <c r="O269" s="88"/>
      <c r="P269" s="88"/>
      <c r="Q269" s="88"/>
      <c r="R269" s="88"/>
      <c r="S269" s="88"/>
      <c r="T269" s="88"/>
      <c r="U269" s="88"/>
      <c r="V269" s="88"/>
      <c r="W269" s="16"/>
      <c r="X269" s="98"/>
      <c r="Y269" s="168"/>
      <c r="Z269" s="98"/>
      <c r="AA269" s="102"/>
      <c r="AB269" s="102"/>
      <c r="AC269" s="168" t="e">
        <f>CONCATENATE(E269," color: ",IF(VLOOKUP(C269,Colores!H:I,2,0)&gt;1,"Varios colores",Tabla5[[#This Row],[Caract: Color tapiz]]),IF(H269="","",CONCATENATE(", Tapiz: ",H269)),IF(I269="","",CONCATENATE(",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69" s="102"/>
      <c r="AE269" s="102" t="str">
        <f>CONCATENATE("&lt;p&gt;¿Cómo lavar un mueble con tapiz: ",X269,"?","&lt;p&gt;",CHAR(10),IFERROR(VLOOKUP(G269,'Base de datos'!A:B,2,0),"Humedecer un paño de tela y frotar la estructura del producto&lt;p&gt;"))</f>
        <v>&lt;p&gt;¿Cómo lavar un mueble con tapiz: ?&lt;p&gt;
Humedecer un paño de tela y frotar la estructura del producto&lt;p&gt;</v>
      </c>
      <c r="AF269" s="102"/>
      <c r="AG269" s="79"/>
      <c r="AH269" s="102"/>
    </row>
    <row r="270" spans="1:34" ht="20.25" customHeight="1" x14ac:dyDescent="0.2">
      <c r="A270" s="88"/>
      <c r="B270" s="88"/>
      <c r="C270" s="16"/>
      <c r="D270" s="116"/>
      <c r="E270" s="88"/>
      <c r="F270" s="88"/>
      <c r="G270" s="88"/>
      <c r="H270" s="88"/>
      <c r="I270" s="88"/>
      <c r="J270" s="88"/>
      <c r="K270" s="88"/>
      <c r="L270" s="88"/>
      <c r="M270" s="88"/>
      <c r="N270" s="88"/>
      <c r="O270" s="88"/>
      <c r="P270" s="88"/>
      <c r="Q270" s="88"/>
      <c r="R270" s="88"/>
      <c r="S270" s="88"/>
      <c r="T270" s="88"/>
      <c r="U270" s="88"/>
      <c r="V270" s="88"/>
      <c r="W270" s="16"/>
      <c r="X270" s="98"/>
      <c r="Y270" s="168"/>
      <c r="Z270" s="98"/>
      <c r="AA270" s="102"/>
      <c r="AB270" s="102"/>
      <c r="AC270" s="168" t="e">
        <f>CONCATENATE(E270," color: ",IF(VLOOKUP(C270,Colores!H:I,2,0)&gt;1,"Varios colores",Tabla5[[#This Row],[Caract: Color tapiz]]),IF(H270="","",CONCATENATE(", Tapiz: ",H270)),IF(I270="","",CONCATENATE(",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70" s="102"/>
      <c r="AE270" s="102" t="str">
        <f>CONCATENATE("&lt;p&gt;¿Cómo lavar un mueble con tapiz: ",X270,"?","&lt;p&gt;",CHAR(10),IFERROR(VLOOKUP(G270,'Base de datos'!A:B,2,0),"Humedecer un paño de tela y frotar la estructura del producto&lt;p&gt;"))</f>
        <v>&lt;p&gt;¿Cómo lavar un mueble con tapiz: ?&lt;p&gt;
Humedecer un paño de tela y frotar la estructura del producto&lt;p&gt;</v>
      </c>
      <c r="AF270" s="102"/>
      <c r="AG270" s="79"/>
      <c r="AH270" s="102"/>
    </row>
    <row r="271" spans="1:34" ht="20.25" customHeight="1" x14ac:dyDescent="0.2">
      <c r="A271" s="88"/>
      <c r="B271" s="88"/>
      <c r="C271" s="16"/>
      <c r="D271" s="116"/>
      <c r="E271" s="88"/>
      <c r="F271" s="88"/>
      <c r="G271" s="88"/>
      <c r="H271" s="88"/>
      <c r="I271" s="88"/>
      <c r="J271" s="88"/>
      <c r="K271" s="88"/>
      <c r="L271" s="88"/>
      <c r="M271" s="88"/>
      <c r="N271" s="88"/>
      <c r="O271" s="88"/>
      <c r="P271" s="88"/>
      <c r="Q271" s="88"/>
      <c r="R271" s="88"/>
      <c r="S271" s="88"/>
      <c r="T271" s="88"/>
      <c r="U271" s="88"/>
      <c r="V271" s="88"/>
      <c r="W271" s="16"/>
      <c r="X271" s="98"/>
      <c r="Y271" s="168"/>
      <c r="Z271" s="98"/>
      <c r="AA271" s="102"/>
      <c r="AB271" s="102"/>
      <c r="AC271" s="168" t="e">
        <f>CONCATENATE(E271," color: ",IF(VLOOKUP(C271,Colores!H:I,2,0)&gt;1,"Varios colores",Tabla5[[#This Row],[Caract: Color tapiz]]),IF(H271="","",CONCATENATE(", Tapiz: ",H271)),IF(I271="","",CONCATENATE(",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71" s="102"/>
      <c r="AE271" s="102" t="str">
        <f>CONCATENATE("&lt;p&gt;¿Cómo lavar un mueble con tapiz: ",X271,"?","&lt;p&gt;",CHAR(10),IFERROR(VLOOKUP(G271,'Base de datos'!A:B,2,0),"Humedecer un paño de tela y frotar la estructura del producto&lt;p&gt;"))</f>
        <v>&lt;p&gt;¿Cómo lavar un mueble con tapiz: ?&lt;p&gt;
Humedecer un paño de tela y frotar la estructura del producto&lt;p&gt;</v>
      </c>
      <c r="AF271" s="102"/>
      <c r="AG271" s="79"/>
      <c r="AH271" s="102"/>
    </row>
    <row r="272" spans="1:34" ht="20.25" customHeight="1" x14ac:dyDescent="0.2">
      <c r="A272" s="88"/>
      <c r="B272" s="88"/>
      <c r="C272" s="16"/>
      <c r="D272" s="116"/>
      <c r="E272" s="88"/>
      <c r="F272" s="88"/>
      <c r="G272" s="88"/>
      <c r="H272" s="88"/>
      <c r="I272" s="88"/>
      <c r="J272" s="88"/>
      <c r="K272" s="88"/>
      <c r="L272" s="88"/>
      <c r="M272" s="88"/>
      <c r="N272" s="88"/>
      <c r="O272" s="88"/>
      <c r="P272" s="88"/>
      <c r="Q272" s="88"/>
      <c r="R272" s="88"/>
      <c r="S272" s="88"/>
      <c r="T272" s="88"/>
      <c r="U272" s="88"/>
      <c r="V272" s="88"/>
      <c r="W272" s="16"/>
      <c r="X272" s="98"/>
      <c r="Y272" s="168"/>
      <c r="Z272" s="98"/>
      <c r="AA272" s="102"/>
      <c r="AB272" s="102"/>
      <c r="AC272" s="168" t="e">
        <f>CONCATENATE(E272," color: ",IF(VLOOKUP(C272,Colores!H:I,2,0)&gt;1,"Varios colores",Tabla5[[#This Row],[Caract: Color tapiz]]),IF(H272="","",CONCATENATE(", Tapiz: ",H272)),IF(I272="","",CONCATENATE(",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72" s="102"/>
      <c r="AE272" s="102" t="str">
        <f>CONCATENATE("&lt;p&gt;¿Cómo lavar un mueble con tapiz: ",X272,"?","&lt;p&gt;",CHAR(10),IFERROR(VLOOKUP(G272,'Base de datos'!A:B,2,0),"Humedecer un paño de tela y frotar la estructura del producto&lt;p&gt;"))</f>
        <v>&lt;p&gt;¿Cómo lavar un mueble con tapiz: ?&lt;p&gt;
Humedecer un paño de tela y frotar la estructura del producto&lt;p&gt;</v>
      </c>
      <c r="AF272" s="102"/>
      <c r="AG272" s="79"/>
      <c r="AH272" s="102"/>
    </row>
    <row r="273" spans="1:34" ht="20.25" customHeight="1" x14ac:dyDescent="0.2">
      <c r="A273" s="88"/>
      <c r="B273" s="88"/>
      <c r="C273" s="16"/>
      <c r="D273" s="116"/>
      <c r="E273" s="88"/>
      <c r="F273" s="88"/>
      <c r="G273" s="88"/>
      <c r="H273" s="88"/>
      <c r="I273" s="88"/>
      <c r="J273" s="88"/>
      <c r="K273" s="88"/>
      <c r="L273" s="88"/>
      <c r="M273" s="88"/>
      <c r="N273" s="88"/>
      <c r="O273" s="88"/>
      <c r="P273" s="88"/>
      <c r="Q273" s="88"/>
      <c r="R273" s="88"/>
      <c r="S273" s="88"/>
      <c r="T273" s="88"/>
      <c r="U273" s="88"/>
      <c r="V273" s="88"/>
      <c r="W273" s="16"/>
      <c r="X273" s="98"/>
      <c r="Y273" s="168"/>
      <c r="Z273" s="98"/>
      <c r="AA273" s="102"/>
      <c r="AB273" s="102"/>
      <c r="AC273" s="168" t="e">
        <f>CONCATENATE(E273," color: ",IF(VLOOKUP(C273,Colores!H:I,2,0)&gt;1,"Varios colores",Tabla5[[#This Row],[Caract: Color tapiz]]),IF(H273="","",CONCATENATE(", Tapiz: ",H273)),IF(I273="","",CONCATENATE(",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73" s="102"/>
      <c r="AE273" s="102" t="str">
        <f>CONCATENATE("&lt;p&gt;¿Cómo lavar un mueble con tapiz: ",X273,"?","&lt;p&gt;",CHAR(10),IFERROR(VLOOKUP(G273,'Base de datos'!A:B,2,0),"Humedecer un paño de tela y frotar la estructura del producto&lt;p&gt;"))</f>
        <v>&lt;p&gt;¿Cómo lavar un mueble con tapiz: ?&lt;p&gt;
Humedecer un paño de tela y frotar la estructura del producto&lt;p&gt;</v>
      </c>
      <c r="AF273" s="102"/>
      <c r="AG273" s="79"/>
      <c r="AH273" s="102"/>
    </row>
    <row r="274" spans="1:34" ht="20.25" customHeight="1" x14ac:dyDescent="0.2">
      <c r="A274" s="88"/>
      <c r="B274" s="88"/>
      <c r="C274" s="16"/>
      <c r="D274" s="116"/>
      <c r="E274" s="88"/>
      <c r="F274" s="88"/>
      <c r="G274" s="88"/>
      <c r="H274" s="88"/>
      <c r="I274" s="88"/>
      <c r="J274" s="88"/>
      <c r="K274" s="88"/>
      <c r="L274" s="88"/>
      <c r="M274" s="88"/>
      <c r="N274" s="88"/>
      <c r="O274" s="88"/>
      <c r="P274" s="88"/>
      <c r="Q274" s="88"/>
      <c r="R274" s="88"/>
      <c r="S274" s="88"/>
      <c r="T274" s="88"/>
      <c r="U274" s="88"/>
      <c r="V274" s="88"/>
      <c r="W274" s="16"/>
      <c r="X274" s="98"/>
      <c r="Y274" s="168"/>
      <c r="Z274" s="98"/>
      <c r="AA274" s="102"/>
      <c r="AB274" s="102"/>
      <c r="AC274" s="168" t="e">
        <f>CONCATENATE(E274," color: ",IF(VLOOKUP(C274,Colores!H:I,2,0)&gt;1,"Varios colores",Tabla5[[#This Row],[Caract: Color tapiz]]),IF(H274="","",CONCATENATE(", Tapiz: ",H274)),IF(I274="","",CONCATENATE(",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74" s="102"/>
      <c r="AE274" s="102" t="str">
        <f>CONCATENATE("&lt;p&gt;¿Cómo lavar un mueble con tapiz: ",X274,"?","&lt;p&gt;",CHAR(10),IFERROR(VLOOKUP(G274,'Base de datos'!A:B,2,0),"Humedecer un paño de tela y frotar la estructura del producto&lt;p&gt;"))</f>
        <v>&lt;p&gt;¿Cómo lavar un mueble con tapiz: ?&lt;p&gt;
Humedecer un paño de tela y frotar la estructura del producto&lt;p&gt;</v>
      </c>
      <c r="AF274" s="102"/>
      <c r="AG274" s="79"/>
      <c r="AH274" s="102"/>
    </row>
    <row r="275" spans="1:34" ht="20.25" customHeight="1" x14ac:dyDescent="0.2">
      <c r="A275" s="88"/>
      <c r="B275" s="88"/>
      <c r="C275" s="16"/>
      <c r="D275" s="116"/>
      <c r="E275" s="88"/>
      <c r="F275" s="88"/>
      <c r="G275" s="88"/>
      <c r="H275" s="88"/>
      <c r="I275" s="88"/>
      <c r="J275" s="88"/>
      <c r="K275" s="88"/>
      <c r="L275" s="88"/>
      <c r="M275" s="88"/>
      <c r="N275" s="88"/>
      <c r="O275" s="88"/>
      <c r="P275" s="88"/>
      <c r="Q275" s="88"/>
      <c r="R275" s="88"/>
      <c r="S275" s="88"/>
      <c r="T275" s="88"/>
      <c r="U275" s="88"/>
      <c r="V275" s="88"/>
      <c r="W275" s="16"/>
      <c r="X275" s="98"/>
      <c r="Y275" s="168"/>
      <c r="Z275" s="98"/>
      <c r="AA275" s="102"/>
      <c r="AB275" s="102"/>
      <c r="AC275" s="168" t="e">
        <f>CONCATENATE(E275," color: ",IF(VLOOKUP(C275,Colores!H:I,2,0)&gt;1,"Varios colores",Tabla5[[#This Row],[Caract: Color tapiz]]),IF(H275="","",CONCATENATE(", Tapiz: ",H275)),IF(I275="","",CONCATENATE(",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75" s="102"/>
      <c r="AE275" s="102" t="str">
        <f>CONCATENATE("&lt;p&gt;¿Cómo lavar un mueble con tapiz: ",X275,"?","&lt;p&gt;",CHAR(10),IFERROR(VLOOKUP(G275,'Base de datos'!A:B,2,0),"Humedecer un paño de tela y frotar la estructura del producto&lt;p&gt;"))</f>
        <v>&lt;p&gt;¿Cómo lavar un mueble con tapiz: ?&lt;p&gt;
Humedecer un paño de tela y frotar la estructura del producto&lt;p&gt;</v>
      </c>
      <c r="AF275" s="102"/>
      <c r="AG275" s="79"/>
      <c r="AH275" s="102"/>
    </row>
    <row r="276" spans="1:34" ht="20.25" customHeight="1" x14ac:dyDescent="0.2">
      <c r="A276" s="88"/>
      <c r="B276" s="88"/>
      <c r="C276" s="16"/>
      <c r="D276" s="116"/>
      <c r="E276" s="88"/>
      <c r="F276" s="88"/>
      <c r="G276" s="88"/>
      <c r="H276" s="88"/>
      <c r="I276" s="88"/>
      <c r="J276" s="88"/>
      <c r="K276" s="88"/>
      <c r="L276" s="88"/>
      <c r="M276" s="88"/>
      <c r="N276" s="88"/>
      <c r="O276" s="88"/>
      <c r="P276" s="88"/>
      <c r="Q276" s="88"/>
      <c r="R276" s="88"/>
      <c r="S276" s="88"/>
      <c r="T276" s="88"/>
      <c r="U276" s="88"/>
      <c r="V276" s="88"/>
      <c r="W276" s="16"/>
      <c r="X276" s="98"/>
      <c r="Y276" s="168"/>
      <c r="Z276" s="98"/>
      <c r="AA276" s="102"/>
      <c r="AB276" s="102"/>
      <c r="AC276" s="168" t="e">
        <f>CONCATENATE(E276," color: ",IF(VLOOKUP(C276,Colores!H:I,2,0)&gt;1,"Varios colores",Tabla5[[#This Row],[Caract: Color tapiz]]),IF(H276="","",CONCATENATE(", Tapiz: ",H276)),IF(I276="","",CONCATENATE(",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76" s="102"/>
      <c r="AE276" s="102" t="str">
        <f>CONCATENATE("&lt;p&gt;¿Cómo lavar un mueble con tapiz: ",X276,"?","&lt;p&gt;",CHAR(10),IFERROR(VLOOKUP(G276,'Base de datos'!A:B,2,0),"Humedecer un paño de tela y frotar la estructura del producto&lt;p&gt;"))</f>
        <v>&lt;p&gt;¿Cómo lavar un mueble con tapiz: ?&lt;p&gt;
Humedecer un paño de tela y frotar la estructura del producto&lt;p&gt;</v>
      </c>
      <c r="AF276" s="102"/>
      <c r="AG276" s="79"/>
      <c r="AH276" s="102"/>
    </row>
    <row r="277" spans="1:34" ht="20.25" customHeight="1" x14ac:dyDescent="0.2">
      <c r="A277" s="88"/>
      <c r="B277" s="88"/>
      <c r="C277" s="16"/>
      <c r="D277" s="116"/>
      <c r="E277" s="88"/>
      <c r="F277" s="88"/>
      <c r="G277" s="88"/>
      <c r="H277" s="88"/>
      <c r="I277" s="88"/>
      <c r="J277" s="88"/>
      <c r="K277" s="88"/>
      <c r="L277" s="88"/>
      <c r="M277" s="88"/>
      <c r="N277" s="88"/>
      <c r="O277" s="88"/>
      <c r="P277" s="88"/>
      <c r="Q277" s="88"/>
      <c r="R277" s="88"/>
      <c r="S277" s="88"/>
      <c r="T277" s="88"/>
      <c r="U277" s="88"/>
      <c r="V277" s="88"/>
      <c r="W277" s="16"/>
      <c r="X277" s="98"/>
      <c r="Y277" s="168"/>
      <c r="Z277" s="98"/>
      <c r="AA277" s="102"/>
      <c r="AB277" s="102"/>
      <c r="AC277" s="168" t="e">
        <f>CONCATENATE(E277," color: ",IF(VLOOKUP(C277,Colores!H:I,2,0)&gt;1,"Varios colores",Tabla5[[#This Row],[Caract: Color tapiz]]),IF(H277="","",CONCATENATE(", Tapiz: ",H277)),IF(I277="","",CONCATENATE(",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77" s="102"/>
      <c r="AE277" s="102" t="str">
        <f>CONCATENATE("&lt;p&gt;¿Cómo lavar un mueble con tapiz: ",X277,"?","&lt;p&gt;",CHAR(10),IFERROR(VLOOKUP(G277,'Base de datos'!A:B,2,0),"Humedecer un paño de tela y frotar la estructura del producto&lt;p&gt;"))</f>
        <v>&lt;p&gt;¿Cómo lavar un mueble con tapiz: ?&lt;p&gt;
Humedecer un paño de tela y frotar la estructura del producto&lt;p&gt;</v>
      </c>
      <c r="AF277" s="102"/>
      <c r="AG277" s="79"/>
      <c r="AH277" s="102"/>
    </row>
    <row r="278" spans="1:34" ht="20.25" customHeight="1" x14ac:dyDescent="0.2">
      <c r="A278" s="88"/>
      <c r="B278" s="88"/>
      <c r="C278" s="16"/>
      <c r="D278" s="116"/>
      <c r="E278" s="88"/>
      <c r="F278" s="88"/>
      <c r="G278" s="88"/>
      <c r="H278" s="88"/>
      <c r="I278" s="88"/>
      <c r="J278" s="88"/>
      <c r="K278" s="88"/>
      <c r="L278" s="88"/>
      <c r="M278" s="88"/>
      <c r="N278" s="88"/>
      <c r="O278" s="88"/>
      <c r="P278" s="88"/>
      <c r="Q278" s="88"/>
      <c r="R278" s="88"/>
      <c r="S278" s="88"/>
      <c r="T278" s="88"/>
      <c r="U278" s="88"/>
      <c r="V278" s="88"/>
      <c r="W278" s="16"/>
      <c r="X278" s="98"/>
      <c r="Y278" s="168"/>
      <c r="Z278" s="98"/>
      <c r="AA278" s="102"/>
      <c r="AB278" s="102"/>
      <c r="AC278" s="168" t="e">
        <f>CONCATENATE(E278," color: ",IF(VLOOKUP(C278,Colores!H:I,2,0)&gt;1,"Varios colores",Tabla5[[#This Row],[Caract: Color tapiz]]),IF(H278="","",CONCATENATE(", Tapiz: ",H278)),IF(I278="","",CONCATENATE(",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78" s="102"/>
      <c r="AE278" s="102" t="str">
        <f>CONCATENATE("&lt;p&gt;¿Cómo lavar un mueble con tapiz: ",X278,"?","&lt;p&gt;",CHAR(10),IFERROR(VLOOKUP(G278,'Base de datos'!A:B,2,0),"Humedecer un paño de tela y frotar la estructura del producto&lt;p&gt;"))</f>
        <v>&lt;p&gt;¿Cómo lavar un mueble con tapiz: ?&lt;p&gt;
Humedecer un paño de tela y frotar la estructura del producto&lt;p&gt;</v>
      </c>
      <c r="AF278" s="102"/>
      <c r="AG278" s="79"/>
      <c r="AH278" s="102"/>
    </row>
    <row r="279" spans="1:34" ht="20.25" customHeight="1" x14ac:dyDescent="0.2">
      <c r="A279" s="88"/>
      <c r="B279" s="88"/>
      <c r="C279" s="16"/>
      <c r="D279" s="116"/>
      <c r="E279" s="88"/>
      <c r="F279" s="88"/>
      <c r="G279" s="88"/>
      <c r="H279" s="88"/>
      <c r="I279" s="88"/>
      <c r="J279" s="88"/>
      <c r="K279" s="88"/>
      <c r="L279" s="88"/>
      <c r="M279" s="88"/>
      <c r="N279" s="88"/>
      <c r="O279" s="88"/>
      <c r="P279" s="88"/>
      <c r="Q279" s="88"/>
      <c r="R279" s="88"/>
      <c r="S279" s="88"/>
      <c r="T279" s="88"/>
      <c r="U279" s="88"/>
      <c r="V279" s="88"/>
      <c r="W279" s="16"/>
      <c r="X279" s="98"/>
      <c r="Y279" s="168"/>
      <c r="Z279" s="98"/>
      <c r="AA279" s="102"/>
      <c r="AB279" s="102"/>
      <c r="AC279" s="168" t="e">
        <f>CONCATENATE(E279," color: ",IF(VLOOKUP(C279,Colores!H:I,2,0)&gt;1,"Varios colores",Tabla5[[#This Row],[Caract: Color tapiz]]),IF(H279="","",CONCATENATE(", Tapiz: ",H279)),IF(I279="","",CONCATENATE(",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79" s="102"/>
      <c r="AE279" s="102" t="str">
        <f>CONCATENATE("&lt;p&gt;¿Cómo lavar un mueble con tapiz: ",X279,"?","&lt;p&gt;",CHAR(10),IFERROR(VLOOKUP(G279,'Base de datos'!A:B,2,0),"Humedecer un paño de tela y frotar la estructura del producto&lt;p&gt;"))</f>
        <v>&lt;p&gt;¿Cómo lavar un mueble con tapiz: ?&lt;p&gt;
Humedecer un paño de tela y frotar la estructura del producto&lt;p&gt;</v>
      </c>
      <c r="AF279" s="102"/>
      <c r="AG279" s="79"/>
      <c r="AH279" s="102"/>
    </row>
    <row r="280" spans="1:34" ht="20.25" customHeight="1" x14ac:dyDescent="0.2">
      <c r="A280" s="88"/>
      <c r="B280" s="88"/>
      <c r="C280" s="16"/>
      <c r="D280" s="116"/>
      <c r="E280" s="88"/>
      <c r="F280" s="88"/>
      <c r="G280" s="88"/>
      <c r="H280" s="88"/>
      <c r="I280" s="88"/>
      <c r="J280" s="88"/>
      <c r="K280" s="88"/>
      <c r="L280" s="88"/>
      <c r="M280" s="88"/>
      <c r="N280" s="88"/>
      <c r="O280" s="88"/>
      <c r="P280" s="88"/>
      <c r="Q280" s="88"/>
      <c r="R280" s="88"/>
      <c r="S280" s="88"/>
      <c r="T280" s="88"/>
      <c r="U280" s="88"/>
      <c r="V280" s="88"/>
      <c r="W280" s="16"/>
      <c r="X280" s="98"/>
      <c r="Y280" s="168"/>
      <c r="Z280" s="98"/>
      <c r="AA280" s="102"/>
      <c r="AB280" s="102"/>
      <c r="AC280" s="168" t="e">
        <f>CONCATENATE(E280," color: ",IF(VLOOKUP(C280,Colores!H:I,2,0)&gt;1,"Varios colores",Tabla5[[#This Row],[Caract: Color tapiz]]),IF(H280="","",CONCATENATE(", Tapiz: ",H280)),IF(I280="","",CONCATENATE(",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80" s="102"/>
      <c r="AE280" s="102" t="str">
        <f>CONCATENATE("&lt;p&gt;¿Cómo lavar un mueble con tapiz: ",X280,"?","&lt;p&gt;",CHAR(10),IFERROR(VLOOKUP(G280,'Base de datos'!A:B,2,0),"Humedecer un paño de tela y frotar la estructura del producto&lt;p&gt;"))</f>
        <v>&lt;p&gt;¿Cómo lavar un mueble con tapiz: ?&lt;p&gt;
Humedecer un paño de tela y frotar la estructura del producto&lt;p&gt;</v>
      </c>
      <c r="AF280" s="102"/>
      <c r="AG280" s="79"/>
      <c r="AH280" s="102"/>
    </row>
    <row r="281" spans="1:34" ht="20.25" customHeight="1" x14ac:dyDescent="0.2">
      <c r="A281" s="88"/>
      <c r="B281" s="88"/>
      <c r="C281" s="16"/>
      <c r="D281" s="116"/>
      <c r="E281" s="88"/>
      <c r="F281" s="88"/>
      <c r="G281" s="88"/>
      <c r="H281" s="88"/>
      <c r="I281" s="88"/>
      <c r="J281" s="88"/>
      <c r="K281" s="88"/>
      <c r="L281" s="88"/>
      <c r="M281" s="88"/>
      <c r="N281" s="88"/>
      <c r="O281" s="88"/>
      <c r="P281" s="88"/>
      <c r="Q281" s="88"/>
      <c r="R281" s="88"/>
      <c r="S281" s="88"/>
      <c r="T281" s="88"/>
      <c r="U281" s="88"/>
      <c r="V281" s="88"/>
      <c r="W281" s="16"/>
      <c r="X281" s="98"/>
      <c r="Y281" s="168"/>
      <c r="Z281" s="98"/>
      <c r="AA281" s="102"/>
      <c r="AB281" s="102"/>
      <c r="AC281" s="168" t="e">
        <f>CONCATENATE(E281," color: ",IF(VLOOKUP(C281,Colores!H:I,2,0)&gt;1,"Varios colores",Tabla5[[#This Row],[Caract: Color tapiz]]),IF(H281="","",CONCATENATE(", Tapiz: ",H281)),IF(I281="","",CONCATENATE(",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81" s="102"/>
      <c r="AE281" s="102" t="str">
        <f>CONCATENATE("&lt;p&gt;¿Cómo lavar un mueble con tapiz: ",X281,"?","&lt;p&gt;",CHAR(10),IFERROR(VLOOKUP(G281,'Base de datos'!A:B,2,0),"Humedecer un paño de tela y frotar la estructura del producto&lt;p&gt;"))</f>
        <v>&lt;p&gt;¿Cómo lavar un mueble con tapiz: ?&lt;p&gt;
Humedecer un paño de tela y frotar la estructura del producto&lt;p&gt;</v>
      </c>
      <c r="AF281" s="102"/>
      <c r="AG281" s="79"/>
      <c r="AH281" s="102"/>
    </row>
    <row r="282" spans="1:34" ht="20.25" customHeight="1" x14ac:dyDescent="0.2">
      <c r="A282" s="88"/>
      <c r="B282" s="88"/>
      <c r="C282" s="16"/>
      <c r="D282" s="116"/>
      <c r="E282" s="88"/>
      <c r="F282" s="88"/>
      <c r="G282" s="88"/>
      <c r="H282" s="88"/>
      <c r="I282" s="88"/>
      <c r="J282" s="88"/>
      <c r="K282" s="88"/>
      <c r="L282" s="88"/>
      <c r="M282" s="88"/>
      <c r="N282" s="88"/>
      <c r="O282" s="88"/>
      <c r="P282" s="88"/>
      <c r="Q282" s="88"/>
      <c r="R282" s="88"/>
      <c r="S282" s="88"/>
      <c r="T282" s="88"/>
      <c r="U282" s="88"/>
      <c r="V282" s="88"/>
      <c r="W282" s="16"/>
      <c r="X282" s="98"/>
      <c r="Y282" s="168"/>
      <c r="Z282" s="98"/>
      <c r="AA282" s="102"/>
      <c r="AB282" s="102"/>
      <c r="AC282" s="168" t="e">
        <f>CONCATENATE(E282," color: ",IF(VLOOKUP(C282,Colores!H:I,2,0)&gt;1,"Varios colores",Tabla5[[#This Row],[Caract: Color tapiz]]),IF(H282="","",CONCATENATE(", Tapiz: ",H282)),IF(I282="","",CONCATENATE(",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82" s="102"/>
      <c r="AE282" s="102" t="str">
        <f>CONCATENATE("&lt;p&gt;¿Cómo lavar un mueble con tapiz: ",X282,"?","&lt;p&gt;",CHAR(10),IFERROR(VLOOKUP(G282,'Base de datos'!A:B,2,0),"Humedecer un paño de tela y frotar la estructura del producto&lt;p&gt;"))</f>
        <v>&lt;p&gt;¿Cómo lavar un mueble con tapiz: ?&lt;p&gt;
Humedecer un paño de tela y frotar la estructura del producto&lt;p&gt;</v>
      </c>
      <c r="AF282" s="102"/>
      <c r="AG282" s="79"/>
      <c r="AH282" s="102"/>
    </row>
    <row r="283" spans="1:34" ht="20.25" customHeight="1" x14ac:dyDescent="0.2">
      <c r="A283" s="88"/>
      <c r="B283" s="88"/>
      <c r="C283" s="16"/>
      <c r="D283" s="116"/>
      <c r="E283" s="88"/>
      <c r="F283" s="88"/>
      <c r="G283" s="88"/>
      <c r="H283" s="88"/>
      <c r="I283" s="88"/>
      <c r="J283" s="88"/>
      <c r="K283" s="88"/>
      <c r="L283" s="88"/>
      <c r="M283" s="88"/>
      <c r="N283" s="88"/>
      <c r="O283" s="88"/>
      <c r="P283" s="88"/>
      <c r="Q283" s="88"/>
      <c r="R283" s="88"/>
      <c r="S283" s="88"/>
      <c r="T283" s="88"/>
      <c r="U283" s="88"/>
      <c r="V283" s="88"/>
      <c r="W283" s="16"/>
      <c r="X283" s="98"/>
      <c r="Y283" s="168"/>
      <c r="Z283" s="98"/>
      <c r="AA283" s="102"/>
      <c r="AB283" s="102"/>
      <c r="AC283" s="168" t="e">
        <f>CONCATENATE(E283," color: ",IF(VLOOKUP(C283,Colores!H:I,2,0)&gt;1,"Varios colores",Tabla5[[#This Row],[Caract: Color tapiz]]),IF(H283="","",CONCATENATE(", Tapiz: ",H283)),IF(I283="","",CONCATENATE(",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83" s="102"/>
      <c r="AE283" s="102" t="str">
        <f>CONCATENATE("&lt;p&gt;¿Cómo lavar un mueble con tapiz: ",X283,"?","&lt;p&gt;",CHAR(10),IFERROR(VLOOKUP(G283,'Base de datos'!A:B,2,0),"Humedecer un paño de tela y frotar la estructura del producto&lt;p&gt;"))</f>
        <v>&lt;p&gt;¿Cómo lavar un mueble con tapiz: ?&lt;p&gt;
Humedecer un paño de tela y frotar la estructura del producto&lt;p&gt;</v>
      </c>
      <c r="AF283" s="102"/>
      <c r="AG283" s="79"/>
      <c r="AH283" s="102"/>
    </row>
    <row r="284" spans="1:34" ht="20.25" customHeight="1" x14ac:dyDescent="0.2">
      <c r="A284" s="88"/>
      <c r="B284" s="88"/>
      <c r="C284" s="16"/>
      <c r="D284" s="116"/>
      <c r="E284" s="88"/>
      <c r="F284" s="88"/>
      <c r="G284" s="88"/>
      <c r="H284" s="88"/>
      <c r="I284" s="88"/>
      <c r="J284" s="88"/>
      <c r="K284" s="88"/>
      <c r="L284" s="88"/>
      <c r="M284" s="88"/>
      <c r="N284" s="88"/>
      <c r="O284" s="88"/>
      <c r="P284" s="88"/>
      <c r="Q284" s="88"/>
      <c r="R284" s="88"/>
      <c r="S284" s="88"/>
      <c r="T284" s="88"/>
      <c r="U284" s="88"/>
      <c r="V284" s="88"/>
      <c r="W284" s="16"/>
      <c r="X284" s="98"/>
      <c r="Y284" s="168"/>
      <c r="Z284" s="98"/>
      <c r="AA284" s="102"/>
      <c r="AB284" s="102"/>
      <c r="AC284" s="168" t="e">
        <f>CONCATENATE(E284," color: ",IF(VLOOKUP(C284,Colores!H:I,2,0)&gt;1,"Varios colores",Tabla5[[#This Row],[Caract: Color tapiz]]),IF(H284="","",CONCATENATE(", Tapiz: ",H284)),IF(I284="","",CONCATENATE(",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84" s="102"/>
      <c r="AE284" s="102" t="str">
        <f>CONCATENATE("&lt;p&gt;¿Cómo lavar un mueble con tapiz: ",X284,"?","&lt;p&gt;",CHAR(10),IFERROR(VLOOKUP(G284,'Base de datos'!A:B,2,0),"Humedecer un paño de tela y frotar la estructura del producto&lt;p&gt;"))</f>
        <v>&lt;p&gt;¿Cómo lavar un mueble con tapiz: ?&lt;p&gt;
Humedecer un paño de tela y frotar la estructura del producto&lt;p&gt;</v>
      </c>
      <c r="AF284" s="102"/>
      <c r="AG284" s="79"/>
      <c r="AH284" s="102"/>
    </row>
    <row r="285" spans="1:34" ht="20.25" customHeight="1" x14ac:dyDescent="0.2">
      <c r="A285" s="88"/>
      <c r="B285" s="88"/>
      <c r="C285" s="16"/>
      <c r="D285" s="116"/>
      <c r="E285" s="88"/>
      <c r="F285" s="88"/>
      <c r="G285" s="88"/>
      <c r="H285" s="88"/>
      <c r="I285" s="88"/>
      <c r="J285" s="88"/>
      <c r="K285" s="88"/>
      <c r="L285" s="88"/>
      <c r="M285" s="88"/>
      <c r="N285" s="88"/>
      <c r="O285" s="88"/>
      <c r="P285" s="88"/>
      <c r="Q285" s="88"/>
      <c r="R285" s="88"/>
      <c r="S285" s="88"/>
      <c r="T285" s="88"/>
      <c r="U285" s="88"/>
      <c r="V285" s="88"/>
      <c r="W285" s="16"/>
      <c r="X285" s="98"/>
      <c r="Y285" s="168"/>
      <c r="Z285" s="98"/>
      <c r="AA285" s="102"/>
      <c r="AB285" s="102"/>
      <c r="AC285" s="168" t="e">
        <f>CONCATENATE(E285," color: ",IF(VLOOKUP(C285,Colores!H:I,2,0)&gt;1,"Varios colores",Tabla5[[#This Row],[Caract: Color tapiz]]),IF(H285="","",CONCATENATE(", Tapiz: ",H285)),IF(I285="","",CONCATENATE(",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85" s="102"/>
      <c r="AE285" s="102" t="str">
        <f>CONCATENATE("&lt;p&gt;¿Cómo lavar un mueble con tapiz: ",X285,"?","&lt;p&gt;",CHAR(10),IFERROR(VLOOKUP(G285,'Base de datos'!A:B,2,0),"Humedecer un paño de tela y frotar la estructura del producto&lt;p&gt;"))</f>
        <v>&lt;p&gt;¿Cómo lavar un mueble con tapiz: ?&lt;p&gt;
Humedecer un paño de tela y frotar la estructura del producto&lt;p&gt;</v>
      </c>
      <c r="AF285" s="102"/>
      <c r="AG285" s="79"/>
      <c r="AH285" s="102"/>
    </row>
    <row r="286" spans="1:34" ht="20.25" customHeight="1" x14ac:dyDescent="0.2">
      <c r="A286" s="88"/>
      <c r="B286" s="88"/>
      <c r="C286" s="16"/>
      <c r="D286" s="116"/>
      <c r="E286" s="88"/>
      <c r="F286" s="88"/>
      <c r="G286" s="88"/>
      <c r="H286" s="88"/>
      <c r="I286" s="88"/>
      <c r="J286" s="88"/>
      <c r="K286" s="88"/>
      <c r="L286" s="88"/>
      <c r="M286" s="88"/>
      <c r="N286" s="88"/>
      <c r="O286" s="88"/>
      <c r="P286" s="88"/>
      <c r="Q286" s="88"/>
      <c r="R286" s="88"/>
      <c r="S286" s="88"/>
      <c r="T286" s="88"/>
      <c r="U286" s="88"/>
      <c r="V286" s="88"/>
      <c r="W286" s="16"/>
      <c r="X286" s="98"/>
      <c r="Y286" s="168"/>
      <c r="Z286" s="98"/>
      <c r="AA286" s="102"/>
      <c r="AB286" s="102"/>
      <c r="AC286" s="168" t="e">
        <f>CONCATENATE(E286," color: ",IF(VLOOKUP(C286,Colores!H:I,2,0)&gt;1,"Varios colores",Tabla5[[#This Row],[Caract: Color tapiz]]),IF(H286="","",CONCATENATE(", Tapiz: ",H286)),IF(I286="","",CONCATENATE(",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86" s="102"/>
      <c r="AE286" s="102" t="str">
        <f>CONCATENATE("&lt;p&gt;¿Cómo lavar un mueble con tapiz: ",X286,"?","&lt;p&gt;",CHAR(10),IFERROR(VLOOKUP(G286,'Base de datos'!A:B,2,0),"Humedecer un paño de tela y frotar la estructura del producto&lt;p&gt;"))</f>
        <v>&lt;p&gt;¿Cómo lavar un mueble con tapiz: ?&lt;p&gt;
Humedecer un paño de tela y frotar la estructura del producto&lt;p&gt;</v>
      </c>
      <c r="AF286" s="102"/>
      <c r="AG286" s="79"/>
      <c r="AH286" s="102"/>
    </row>
    <row r="287" spans="1:34" ht="20.25" customHeight="1" x14ac:dyDescent="0.2">
      <c r="A287" s="88"/>
      <c r="B287" s="88"/>
      <c r="C287" s="16"/>
      <c r="D287" s="116"/>
      <c r="E287" s="88"/>
      <c r="F287" s="88"/>
      <c r="G287" s="88"/>
      <c r="H287" s="88"/>
      <c r="I287" s="88"/>
      <c r="J287" s="88"/>
      <c r="K287" s="88"/>
      <c r="L287" s="88"/>
      <c r="M287" s="88"/>
      <c r="N287" s="88"/>
      <c r="O287" s="88"/>
      <c r="P287" s="88"/>
      <c r="Q287" s="88"/>
      <c r="R287" s="88"/>
      <c r="S287" s="88"/>
      <c r="T287" s="88"/>
      <c r="U287" s="88"/>
      <c r="V287" s="88"/>
      <c r="W287" s="16"/>
      <c r="X287" s="98"/>
      <c r="Y287" s="168"/>
      <c r="Z287" s="98"/>
      <c r="AA287" s="102"/>
      <c r="AB287" s="102"/>
      <c r="AC287" s="168" t="e">
        <f>CONCATENATE(E287," color: ",IF(VLOOKUP(C287,Colores!H:I,2,0)&gt;1,"Varios colores",Tabla5[[#This Row],[Caract: Color tapiz]]),IF(H287="","",CONCATENATE(", Tapiz: ",H287)),IF(I287="","",CONCATENATE(",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87" s="102"/>
      <c r="AE287" s="102" t="str">
        <f>CONCATENATE("&lt;p&gt;¿Cómo lavar un mueble con tapiz: ",X287,"?","&lt;p&gt;",CHAR(10),IFERROR(VLOOKUP(G287,'Base de datos'!A:B,2,0),"Humedecer un paño de tela y frotar la estructura del producto&lt;p&gt;"))</f>
        <v>&lt;p&gt;¿Cómo lavar un mueble con tapiz: ?&lt;p&gt;
Humedecer un paño de tela y frotar la estructura del producto&lt;p&gt;</v>
      </c>
      <c r="AF287" s="102"/>
      <c r="AG287" s="79"/>
      <c r="AH287" s="102"/>
    </row>
    <row r="288" spans="1:34" ht="20.25" customHeight="1" x14ac:dyDescent="0.2">
      <c r="A288" s="88"/>
      <c r="B288" s="88"/>
      <c r="C288" s="16"/>
      <c r="D288" s="116"/>
      <c r="E288" s="88"/>
      <c r="F288" s="88"/>
      <c r="G288" s="88"/>
      <c r="H288" s="88"/>
      <c r="I288" s="88"/>
      <c r="J288" s="88"/>
      <c r="K288" s="88"/>
      <c r="L288" s="88"/>
      <c r="M288" s="88"/>
      <c r="N288" s="88"/>
      <c r="O288" s="88"/>
      <c r="P288" s="88"/>
      <c r="Q288" s="88"/>
      <c r="R288" s="88"/>
      <c r="S288" s="88"/>
      <c r="T288" s="88"/>
      <c r="U288" s="88"/>
      <c r="V288" s="88"/>
      <c r="W288" s="16"/>
      <c r="X288" s="98"/>
      <c r="Y288" s="168"/>
      <c r="Z288" s="98"/>
      <c r="AA288" s="102"/>
      <c r="AB288" s="102"/>
      <c r="AC288" s="168" t="e">
        <f>CONCATENATE(E288," color: ",IF(VLOOKUP(C288,Colores!H:I,2,0)&gt;1,"Varios colores",Tabla5[[#This Row],[Caract: Color tapiz]]),IF(H288="","",CONCATENATE(", Tapiz: ",H288)),IF(I288="","",CONCATENATE(",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88" s="102"/>
      <c r="AE288" s="102" t="str">
        <f>CONCATENATE("&lt;p&gt;¿Cómo lavar un mueble con tapiz: ",X288,"?","&lt;p&gt;",CHAR(10),IFERROR(VLOOKUP(G288,'Base de datos'!A:B,2,0),"Humedecer un paño de tela y frotar la estructura del producto&lt;p&gt;"))</f>
        <v>&lt;p&gt;¿Cómo lavar un mueble con tapiz: ?&lt;p&gt;
Humedecer un paño de tela y frotar la estructura del producto&lt;p&gt;</v>
      </c>
      <c r="AF288" s="102"/>
      <c r="AG288" s="79"/>
      <c r="AH288" s="102"/>
    </row>
    <row r="289" spans="1:34" ht="20.25" customHeight="1" x14ac:dyDescent="0.2">
      <c r="A289" s="88"/>
      <c r="B289" s="88"/>
      <c r="C289" s="16"/>
      <c r="D289" s="116"/>
      <c r="E289" s="88"/>
      <c r="F289" s="88"/>
      <c r="G289" s="88"/>
      <c r="H289" s="88"/>
      <c r="I289" s="88"/>
      <c r="J289" s="88"/>
      <c r="K289" s="88"/>
      <c r="L289" s="88"/>
      <c r="M289" s="88"/>
      <c r="N289" s="88"/>
      <c r="O289" s="88"/>
      <c r="P289" s="88"/>
      <c r="Q289" s="88"/>
      <c r="R289" s="88"/>
      <c r="S289" s="88"/>
      <c r="T289" s="88"/>
      <c r="U289" s="88"/>
      <c r="V289" s="88"/>
      <c r="W289" s="16"/>
      <c r="X289" s="98"/>
      <c r="Y289" s="168"/>
      <c r="Z289" s="98"/>
      <c r="AA289" s="102"/>
      <c r="AB289" s="102"/>
      <c r="AC289" s="168" t="e">
        <f>CONCATENATE(E289," color: ",IF(VLOOKUP(C289,Colores!H:I,2,0)&gt;1,"Varios colores",Tabla5[[#This Row],[Caract: Color tapiz]]),IF(H289="","",CONCATENATE(", Tapiz: ",H289)),IF(I289="","",CONCATENATE(",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89" s="102"/>
      <c r="AE289" s="102" t="str">
        <f>CONCATENATE("&lt;p&gt;¿Cómo lavar un mueble con tapiz: ",X289,"?","&lt;p&gt;",CHAR(10),IFERROR(VLOOKUP(G289,'Base de datos'!A:B,2,0),"Humedecer un paño de tela y frotar la estructura del producto&lt;p&gt;"))</f>
        <v>&lt;p&gt;¿Cómo lavar un mueble con tapiz: ?&lt;p&gt;
Humedecer un paño de tela y frotar la estructura del producto&lt;p&gt;</v>
      </c>
      <c r="AF289" s="102"/>
      <c r="AG289" s="79"/>
      <c r="AH289" s="102"/>
    </row>
    <row r="290" spans="1:34" ht="20.25" customHeight="1" x14ac:dyDescent="0.2">
      <c r="A290" s="88"/>
      <c r="B290" s="88"/>
      <c r="C290" s="16"/>
      <c r="D290" s="116"/>
      <c r="E290" s="88"/>
      <c r="F290" s="88"/>
      <c r="G290" s="88"/>
      <c r="H290" s="88"/>
      <c r="I290" s="88"/>
      <c r="J290" s="88"/>
      <c r="K290" s="88"/>
      <c r="L290" s="88"/>
      <c r="M290" s="88"/>
      <c r="N290" s="88"/>
      <c r="O290" s="88"/>
      <c r="P290" s="88"/>
      <c r="Q290" s="88"/>
      <c r="R290" s="88"/>
      <c r="S290" s="88"/>
      <c r="T290" s="88"/>
      <c r="U290" s="88"/>
      <c r="V290" s="88"/>
      <c r="W290" s="16"/>
      <c r="X290" s="98"/>
      <c r="Y290" s="168"/>
      <c r="Z290" s="98"/>
      <c r="AA290" s="102"/>
      <c r="AB290" s="102"/>
      <c r="AC290" s="168" t="e">
        <f>CONCATENATE(E290," color: ",IF(VLOOKUP(C290,Colores!H:I,2,0)&gt;1,"Varios colores",Tabla5[[#This Row],[Caract: Color tapiz]]),IF(H290="","",CONCATENATE(", Tapiz: ",H290)),IF(I290="","",CONCATENATE(",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90" s="102"/>
      <c r="AE290" s="102" t="str">
        <f>CONCATENATE("&lt;p&gt;¿Cómo lavar un mueble con tapiz: ",X290,"?","&lt;p&gt;",CHAR(10),IFERROR(VLOOKUP(G290,'Base de datos'!A:B,2,0),"Humedecer un paño de tela y frotar la estructura del producto&lt;p&gt;"))</f>
        <v>&lt;p&gt;¿Cómo lavar un mueble con tapiz: ?&lt;p&gt;
Humedecer un paño de tela y frotar la estructura del producto&lt;p&gt;</v>
      </c>
      <c r="AF290" s="102"/>
      <c r="AG290" s="79"/>
      <c r="AH290" s="102"/>
    </row>
    <row r="291" spans="1:34" ht="20.25" customHeight="1" x14ac:dyDescent="0.2">
      <c r="A291" s="88"/>
      <c r="B291" s="88"/>
      <c r="C291" s="16"/>
      <c r="D291" s="116"/>
      <c r="E291" s="88"/>
      <c r="F291" s="88"/>
      <c r="G291" s="88"/>
      <c r="H291" s="88"/>
      <c r="I291" s="88"/>
      <c r="J291" s="88"/>
      <c r="K291" s="88"/>
      <c r="L291" s="88"/>
      <c r="M291" s="88"/>
      <c r="N291" s="88"/>
      <c r="O291" s="88"/>
      <c r="P291" s="88"/>
      <c r="Q291" s="88"/>
      <c r="R291" s="88"/>
      <c r="S291" s="88"/>
      <c r="T291" s="88"/>
      <c r="U291" s="88"/>
      <c r="V291" s="88"/>
      <c r="W291" s="16"/>
      <c r="X291" s="98"/>
      <c r="Y291" s="168"/>
      <c r="Z291" s="98"/>
      <c r="AA291" s="102"/>
      <c r="AB291" s="102"/>
      <c r="AC291" s="168" t="e">
        <f>CONCATENATE(E291," color: ",IF(VLOOKUP(C291,Colores!H:I,2,0)&gt;1,"Varios colores",Tabla5[[#This Row],[Caract: Color tapiz]]),IF(H291="","",CONCATENATE(", Tapiz: ",H291)),IF(I291="","",CONCATENATE(",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91" s="102"/>
      <c r="AE291" s="102" t="str">
        <f>CONCATENATE("&lt;p&gt;¿Cómo lavar un mueble con tapiz: ",X291,"?","&lt;p&gt;",CHAR(10),IFERROR(VLOOKUP(G291,'Base de datos'!A:B,2,0),"Humedecer un paño de tela y frotar la estructura del producto&lt;p&gt;"))</f>
        <v>&lt;p&gt;¿Cómo lavar un mueble con tapiz: ?&lt;p&gt;
Humedecer un paño de tela y frotar la estructura del producto&lt;p&gt;</v>
      </c>
      <c r="AF291" s="102"/>
      <c r="AG291" s="79"/>
      <c r="AH291" s="102"/>
    </row>
    <row r="292" spans="1:34" ht="20.25" customHeight="1" x14ac:dyDescent="0.2">
      <c r="A292" s="88"/>
      <c r="B292" s="88"/>
      <c r="C292" s="16"/>
      <c r="D292" s="116"/>
      <c r="E292" s="88"/>
      <c r="F292" s="88"/>
      <c r="G292" s="88"/>
      <c r="H292" s="88"/>
      <c r="I292" s="88"/>
      <c r="J292" s="88"/>
      <c r="K292" s="88"/>
      <c r="L292" s="88"/>
      <c r="M292" s="88"/>
      <c r="N292" s="88"/>
      <c r="O292" s="88"/>
      <c r="P292" s="88"/>
      <c r="Q292" s="88"/>
      <c r="R292" s="88"/>
      <c r="S292" s="88"/>
      <c r="T292" s="88"/>
      <c r="U292" s="88"/>
      <c r="V292" s="88"/>
      <c r="W292" s="16"/>
      <c r="X292" s="98"/>
      <c r="Y292" s="168"/>
      <c r="Z292" s="98"/>
      <c r="AA292" s="102"/>
      <c r="AB292" s="102"/>
      <c r="AC292" s="168" t="e">
        <f>CONCATENATE(E292," color: ",IF(VLOOKUP(C292,Colores!H:I,2,0)&gt;1,"Varios colores",Tabla5[[#This Row],[Caract: Color tapiz]]),IF(H292="","",CONCATENATE(", Tapiz: ",H292)),IF(I292="","",CONCATENATE(",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92" s="102"/>
      <c r="AE292" s="102" t="str">
        <f>CONCATENATE("&lt;p&gt;¿Cómo lavar un mueble con tapiz: ",X292,"?","&lt;p&gt;",CHAR(10),IFERROR(VLOOKUP(G292,'Base de datos'!A:B,2,0),"Humedecer un paño de tela y frotar la estructura del producto&lt;p&gt;"))</f>
        <v>&lt;p&gt;¿Cómo lavar un mueble con tapiz: ?&lt;p&gt;
Humedecer un paño de tela y frotar la estructura del producto&lt;p&gt;</v>
      </c>
      <c r="AF292" s="102"/>
      <c r="AG292" s="79"/>
      <c r="AH292" s="102"/>
    </row>
    <row r="293" spans="1:34" ht="20.25" customHeight="1" x14ac:dyDescent="0.2">
      <c r="A293" s="88"/>
      <c r="B293" s="88"/>
      <c r="C293" s="16"/>
      <c r="D293" s="116"/>
      <c r="E293" s="88"/>
      <c r="F293" s="88"/>
      <c r="G293" s="88"/>
      <c r="H293" s="88"/>
      <c r="I293" s="88"/>
      <c r="J293" s="88"/>
      <c r="K293" s="88"/>
      <c r="L293" s="88"/>
      <c r="M293" s="88"/>
      <c r="N293" s="88"/>
      <c r="O293" s="88"/>
      <c r="P293" s="88"/>
      <c r="Q293" s="88"/>
      <c r="R293" s="88"/>
      <c r="S293" s="88"/>
      <c r="T293" s="88"/>
      <c r="U293" s="88"/>
      <c r="V293" s="88"/>
      <c r="W293" s="16"/>
      <c r="X293" s="98"/>
      <c r="Y293" s="168"/>
      <c r="Z293" s="98"/>
      <c r="AA293" s="102"/>
      <c r="AB293" s="102"/>
      <c r="AC293" s="168" t="e">
        <f>CONCATENATE(E293," color: ",IF(VLOOKUP(C293,Colores!H:I,2,0)&gt;1,"Varios colores",Tabla5[[#This Row],[Caract: Color tapiz]]),IF(H293="","",CONCATENATE(", Tapiz: ",H293)),IF(I293="","",CONCATENATE(",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93" s="102"/>
      <c r="AE293" s="102" t="str">
        <f>CONCATENATE("&lt;p&gt;¿Cómo lavar un mueble con tapiz: ",X293,"?","&lt;p&gt;",CHAR(10),IFERROR(VLOOKUP(G293,'Base de datos'!A:B,2,0),"Humedecer un paño de tela y frotar la estructura del producto&lt;p&gt;"))</f>
        <v>&lt;p&gt;¿Cómo lavar un mueble con tapiz: ?&lt;p&gt;
Humedecer un paño de tela y frotar la estructura del producto&lt;p&gt;</v>
      </c>
      <c r="AF293" s="102"/>
      <c r="AG293" s="79"/>
      <c r="AH293" s="102"/>
    </row>
    <row r="294" spans="1:34" ht="20.25" customHeight="1" x14ac:dyDescent="0.2">
      <c r="A294" s="88"/>
      <c r="B294" s="88"/>
      <c r="C294" s="16"/>
      <c r="D294" s="116"/>
      <c r="E294" s="88"/>
      <c r="F294" s="88"/>
      <c r="G294" s="88"/>
      <c r="H294" s="88"/>
      <c r="I294" s="88"/>
      <c r="J294" s="88"/>
      <c r="K294" s="88"/>
      <c r="L294" s="88"/>
      <c r="M294" s="88"/>
      <c r="N294" s="88"/>
      <c r="O294" s="88"/>
      <c r="P294" s="88"/>
      <c r="Q294" s="88"/>
      <c r="R294" s="88"/>
      <c r="S294" s="88"/>
      <c r="T294" s="88"/>
      <c r="U294" s="88"/>
      <c r="V294" s="88"/>
      <c r="W294" s="16"/>
      <c r="X294" s="98"/>
      <c r="Y294" s="168"/>
      <c r="Z294" s="98"/>
      <c r="AA294" s="102"/>
      <c r="AB294" s="102"/>
      <c r="AC294" s="168" t="e">
        <f>CONCATENATE(E294," color: ",IF(VLOOKUP(C294,Colores!H:I,2,0)&gt;1,"Varios colores",Tabla5[[#This Row],[Caract: Color tapiz]]),IF(H294="","",CONCATENATE(", Tapiz: ",H294)),IF(I294="","",CONCATENATE(",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94" s="102"/>
      <c r="AE294" s="102" t="str">
        <f>CONCATENATE("&lt;p&gt;¿Cómo lavar un mueble con tapiz: ",X294,"?","&lt;p&gt;",CHAR(10),IFERROR(VLOOKUP(G294,'Base de datos'!A:B,2,0),"Humedecer un paño de tela y frotar la estructura del producto&lt;p&gt;"))</f>
        <v>&lt;p&gt;¿Cómo lavar un mueble con tapiz: ?&lt;p&gt;
Humedecer un paño de tela y frotar la estructura del producto&lt;p&gt;</v>
      </c>
      <c r="AF294" s="102"/>
      <c r="AG294" s="79"/>
      <c r="AH294" s="102"/>
    </row>
    <row r="295" spans="1:34" ht="20.25" customHeight="1" x14ac:dyDescent="0.2">
      <c r="A295" s="88"/>
      <c r="B295" s="88"/>
      <c r="C295" s="16"/>
      <c r="D295" s="116"/>
      <c r="E295" s="88"/>
      <c r="F295" s="88"/>
      <c r="G295" s="88"/>
      <c r="H295" s="88"/>
      <c r="I295" s="88"/>
      <c r="J295" s="88"/>
      <c r="K295" s="88"/>
      <c r="L295" s="88"/>
      <c r="M295" s="88"/>
      <c r="N295" s="88"/>
      <c r="O295" s="88"/>
      <c r="P295" s="88"/>
      <c r="Q295" s="88"/>
      <c r="R295" s="88"/>
      <c r="S295" s="88"/>
      <c r="T295" s="88"/>
      <c r="U295" s="88"/>
      <c r="V295" s="88"/>
      <c r="W295" s="16"/>
      <c r="X295" s="98"/>
      <c r="Y295" s="168"/>
      <c r="Z295" s="98"/>
      <c r="AA295" s="102"/>
      <c r="AB295" s="102"/>
      <c r="AC295" s="168" t="e">
        <f>CONCATENATE(E295," color: ",IF(VLOOKUP(C295,Colores!H:I,2,0)&gt;1,"Varios colores",Tabla5[[#This Row],[Caract: Color tapiz]]),IF(H295="","",CONCATENATE(", Tapiz: ",H295)),IF(I295="","",CONCATENATE(",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95" s="102"/>
      <c r="AE295" s="102" t="str">
        <f>CONCATENATE("&lt;p&gt;¿Cómo lavar un mueble con tapiz: ",X295,"?","&lt;p&gt;",CHAR(10),IFERROR(VLOOKUP(G295,'Base de datos'!A:B,2,0),"Humedecer un paño de tela y frotar la estructura del producto&lt;p&gt;"))</f>
        <v>&lt;p&gt;¿Cómo lavar un mueble con tapiz: ?&lt;p&gt;
Humedecer un paño de tela y frotar la estructura del producto&lt;p&gt;</v>
      </c>
      <c r="AF295" s="102"/>
      <c r="AG295" s="79"/>
      <c r="AH295" s="102"/>
    </row>
    <row r="296" spans="1:34" ht="20.25" customHeight="1" x14ac:dyDescent="0.2">
      <c r="A296" s="88"/>
      <c r="B296" s="88"/>
      <c r="C296" s="16"/>
      <c r="D296" s="116"/>
      <c r="E296" s="88"/>
      <c r="F296" s="88"/>
      <c r="G296" s="88"/>
      <c r="H296" s="88"/>
      <c r="I296" s="88"/>
      <c r="J296" s="88"/>
      <c r="K296" s="88"/>
      <c r="L296" s="88"/>
      <c r="M296" s="88"/>
      <c r="N296" s="88"/>
      <c r="O296" s="88"/>
      <c r="P296" s="88"/>
      <c r="Q296" s="88"/>
      <c r="R296" s="88"/>
      <c r="S296" s="88"/>
      <c r="T296" s="88"/>
      <c r="U296" s="88"/>
      <c r="V296" s="88"/>
      <c r="W296" s="16"/>
      <c r="X296" s="98"/>
      <c r="Y296" s="168"/>
      <c r="Z296" s="98"/>
      <c r="AA296" s="102"/>
      <c r="AB296" s="102"/>
      <c r="AC296" s="168" t="e">
        <f>CONCATENATE(E296," color: ",IF(VLOOKUP(C296,Colores!H:I,2,0)&gt;1,"Varios colores",Tabla5[[#This Row],[Caract: Color tapiz]]),IF(H296="","",CONCATENATE(", Tapiz: ",H296)),IF(I296="","",CONCATENATE(",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96" s="102"/>
      <c r="AE296" s="102" t="str">
        <f>CONCATENATE("&lt;p&gt;¿Cómo lavar un mueble con tapiz: ",X296,"?","&lt;p&gt;",CHAR(10),IFERROR(VLOOKUP(G296,'Base de datos'!A:B,2,0),"Humedecer un paño de tela y frotar la estructura del producto&lt;p&gt;"))</f>
        <v>&lt;p&gt;¿Cómo lavar un mueble con tapiz: ?&lt;p&gt;
Humedecer un paño de tela y frotar la estructura del producto&lt;p&gt;</v>
      </c>
      <c r="AF296" s="102"/>
      <c r="AG296" s="79"/>
      <c r="AH296" s="102"/>
    </row>
    <row r="297" spans="1:34" ht="20.25" customHeight="1" x14ac:dyDescent="0.2">
      <c r="A297" s="88"/>
      <c r="B297" s="88"/>
      <c r="C297" s="16"/>
      <c r="D297" s="116"/>
      <c r="E297" s="88"/>
      <c r="F297" s="88"/>
      <c r="G297" s="88"/>
      <c r="H297" s="88"/>
      <c r="I297" s="88"/>
      <c r="J297" s="88"/>
      <c r="K297" s="88"/>
      <c r="L297" s="88"/>
      <c r="M297" s="88"/>
      <c r="N297" s="88"/>
      <c r="O297" s="88"/>
      <c r="P297" s="88"/>
      <c r="Q297" s="88"/>
      <c r="R297" s="88"/>
      <c r="S297" s="88"/>
      <c r="T297" s="88"/>
      <c r="U297" s="88"/>
      <c r="V297" s="88"/>
      <c r="W297" s="16"/>
      <c r="X297" s="98"/>
      <c r="Y297" s="168"/>
      <c r="Z297" s="98"/>
      <c r="AA297" s="102"/>
      <c r="AB297" s="102"/>
      <c r="AC297" s="168" t="e">
        <f>CONCATENATE(E297," color: ",IF(VLOOKUP(C297,Colores!H:I,2,0)&gt;1,"Varios colores",Tabla5[[#This Row],[Caract: Color tapiz]]),IF(H297="","",CONCATENATE(", Tapiz: ",H297)),IF(I297="","",CONCATENATE(",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97" s="102"/>
      <c r="AE297" s="102" t="str">
        <f>CONCATENATE("&lt;p&gt;¿Cómo lavar un mueble con tapiz: ",X297,"?","&lt;p&gt;",CHAR(10),IFERROR(VLOOKUP(G297,'Base de datos'!A:B,2,0),"Humedecer un paño de tela y frotar la estructura del producto&lt;p&gt;"))</f>
        <v>&lt;p&gt;¿Cómo lavar un mueble con tapiz: ?&lt;p&gt;
Humedecer un paño de tela y frotar la estructura del producto&lt;p&gt;</v>
      </c>
      <c r="AF297" s="102"/>
      <c r="AG297" s="79"/>
      <c r="AH297" s="102"/>
    </row>
    <row r="298" spans="1:34" ht="20.25" customHeight="1" x14ac:dyDescent="0.2">
      <c r="A298" s="88"/>
      <c r="B298" s="88"/>
      <c r="C298" s="16"/>
      <c r="D298" s="116"/>
      <c r="E298" s="88"/>
      <c r="F298" s="88"/>
      <c r="G298" s="88"/>
      <c r="H298" s="88"/>
      <c r="I298" s="88"/>
      <c r="J298" s="88"/>
      <c r="K298" s="88"/>
      <c r="L298" s="88"/>
      <c r="M298" s="88"/>
      <c r="N298" s="88"/>
      <c r="O298" s="88"/>
      <c r="P298" s="88"/>
      <c r="Q298" s="88"/>
      <c r="R298" s="88"/>
      <c r="S298" s="88"/>
      <c r="T298" s="88"/>
      <c r="U298" s="88"/>
      <c r="V298" s="88"/>
      <c r="W298" s="16"/>
      <c r="X298" s="98"/>
      <c r="Y298" s="168"/>
      <c r="Z298" s="98"/>
      <c r="AA298" s="102"/>
      <c r="AB298" s="102"/>
      <c r="AC298" s="168" t="e">
        <f>CONCATENATE(E298," color: ",IF(VLOOKUP(C298,Colores!H:I,2,0)&gt;1,"Varios colores",Tabla5[[#This Row],[Caract: Color tapiz]]),IF(H298="","",CONCATENATE(", Tapiz: ",H298)),IF(I298="","",CONCATENATE(",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98" s="102"/>
      <c r="AE298" s="102" t="str">
        <f>CONCATENATE("&lt;p&gt;¿Cómo lavar un mueble con tapiz: ",X298,"?","&lt;p&gt;",CHAR(10),IFERROR(VLOOKUP(G298,'Base de datos'!A:B,2,0),"Humedecer un paño de tela y frotar la estructura del producto&lt;p&gt;"))</f>
        <v>&lt;p&gt;¿Cómo lavar un mueble con tapiz: ?&lt;p&gt;
Humedecer un paño de tela y frotar la estructura del producto&lt;p&gt;</v>
      </c>
      <c r="AF298" s="102"/>
      <c r="AG298" s="79"/>
      <c r="AH298" s="102"/>
    </row>
    <row r="299" spans="1:34" ht="20.25" customHeight="1" x14ac:dyDescent="0.2">
      <c r="A299" s="88"/>
      <c r="B299" s="88"/>
      <c r="C299" s="16"/>
      <c r="D299" s="116"/>
      <c r="E299" s="88"/>
      <c r="F299" s="88"/>
      <c r="G299" s="88"/>
      <c r="H299" s="88"/>
      <c r="I299" s="88"/>
      <c r="J299" s="88"/>
      <c r="K299" s="88"/>
      <c r="L299" s="88"/>
      <c r="M299" s="88"/>
      <c r="N299" s="88"/>
      <c r="O299" s="88"/>
      <c r="P299" s="88"/>
      <c r="Q299" s="88"/>
      <c r="R299" s="88"/>
      <c r="S299" s="88"/>
      <c r="T299" s="88"/>
      <c r="U299" s="88"/>
      <c r="V299" s="88"/>
      <c r="W299" s="16"/>
      <c r="X299" s="98"/>
      <c r="Y299" s="168"/>
      <c r="Z299" s="98"/>
      <c r="AA299" s="102"/>
      <c r="AB299" s="102"/>
      <c r="AC299" s="168" t="e">
        <f>CONCATENATE(E299," color: ",IF(VLOOKUP(C299,Colores!H:I,2,0)&gt;1,"Varios colores",Tabla5[[#This Row],[Caract: Color tapiz]]),IF(H299="","",CONCATENATE(", Tapiz: ",H299)),IF(I299="","",CONCATENATE(",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299" s="102"/>
      <c r="AE299" s="102" t="str">
        <f>CONCATENATE("&lt;p&gt;¿Cómo lavar un mueble con tapiz: ",X299,"?","&lt;p&gt;",CHAR(10),IFERROR(VLOOKUP(G299,'Base de datos'!A:B,2,0),"Humedecer un paño de tela y frotar la estructura del producto&lt;p&gt;"))</f>
        <v>&lt;p&gt;¿Cómo lavar un mueble con tapiz: ?&lt;p&gt;
Humedecer un paño de tela y frotar la estructura del producto&lt;p&gt;</v>
      </c>
      <c r="AF299" s="102"/>
      <c r="AG299" s="79"/>
      <c r="AH299" s="102"/>
    </row>
    <row r="300" spans="1:34" ht="20.25" customHeight="1" x14ac:dyDescent="0.2">
      <c r="A300" s="88"/>
      <c r="B300" s="88"/>
      <c r="C300" s="16"/>
      <c r="D300" s="116"/>
      <c r="E300" s="88"/>
      <c r="F300" s="88"/>
      <c r="G300" s="88"/>
      <c r="H300" s="88"/>
      <c r="I300" s="88"/>
      <c r="J300" s="88"/>
      <c r="K300" s="88"/>
      <c r="L300" s="88"/>
      <c r="M300" s="88"/>
      <c r="N300" s="88"/>
      <c r="O300" s="88"/>
      <c r="P300" s="88"/>
      <c r="Q300" s="88"/>
      <c r="R300" s="88"/>
      <c r="S300" s="88"/>
      <c r="T300" s="88"/>
      <c r="U300" s="88"/>
      <c r="V300" s="88"/>
      <c r="W300" s="16"/>
      <c r="X300" s="98"/>
      <c r="Y300" s="168"/>
      <c r="Z300" s="98"/>
      <c r="AA300" s="102"/>
      <c r="AB300" s="102"/>
      <c r="AC300" s="168" t="e">
        <f>CONCATENATE(E300," color: ",IF(VLOOKUP(C300,Colores!H:I,2,0)&gt;1,"Varios colores",Tabla5[[#This Row],[Caract: Color tapiz]]),IF(H300="","",CONCATENATE(", Tapiz: ",H300)),IF(I300="","",CONCATENATE(",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00" s="102"/>
      <c r="AE300" s="102" t="str">
        <f>CONCATENATE("&lt;p&gt;¿Cómo lavar un mueble con tapiz: ",X300,"?","&lt;p&gt;",CHAR(10),IFERROR(VLOOKUP(G300,'Base de datos'!A:B,2,0),"Humedecer un paño de tela y frotar la estructura del producto&lt;p&gt;"))</f>
        <v>&lt;p&gt;¿Cómo lavar un mueble con tapiz: ?&lt;p&gt;
Humedecer un paño de tela y frotar la estructura del producto&lt;p&gt;</v>
      </c>
      <c r="AF300" s="102"/>
      <c r="AG300" s="79"/>
      <c r="AH300" s="102"/>
    </row>
    <row r="301" spans="1:34" ht="20.25" customHeight="1" x14ac:dyDescent="0.2">
      <c r="A301" s="88"/>
      <c r="B301" s="88"/>
      <c r="C301" s="16"/>
      <c r="D301" s="116"/>
      <c r="E301" s="88"/>
      <c r="F301" s="88"/>
      <c r="G301" s="88"/>
      <c r="H301" s="88"/>
      <c r="I301" s="88"/>
      <c r="J301" s="88"/>
      <c r="K301" s="88"/>
      <c r="L301" s="88"/>
      <c r="M301" s="88"/>
      <c r="N301" s="88"/>
      <c r="O301" s="88"/>
      <c r="P301" s="88"/>
      <c r="Q301" s="88"/>
      <c r="R301" s="88"/>
      <c r="S301" s="88"/>
      <c r="T301" s="88"/>
      <c r="U301" s="88"/>
      <c r="V301" s="88"/>
      <c r="W301" s="16"/>
      <c r="X301" s="98"/>
      <c r="Y301" s="168"/>
      <c r="Z301" s="98"/>
      <c r="AA301" s="102"/>
      <c r="AB301" s="102"/>
      <c r="AC301" s="168" t="e">
        <f>CONCATENATE(E301," color: ",IF(VLOOKUP(C301,Colores!H:I,2,0)&gt;1,"Varios colores",Tabla5[[#This Row],[Caract: Color tapiz]]),IF(H301="","",CONCATENATE(", Tapiz: ",H301)),IF(I301="","",CONCATENATE(",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01" s="102"/>
      <c r="AE301" s="102" t="str">
        <f>CONCATENATE("&lt;p&gt;¿Cómo lavar un mueble con tapiz: ",X301,"?","&lt;p&gt;",CHAR(10),IFERROR(VLOOKUP(G301,'Base de datos'!A:B,2,0),"Humedecer un paño de tela y frotar la estructura del producto&lt;p&gt;"))</f>
        <v>&lt;p&gt;¿Cómo lavar un mueble con tapiz: ?&lt;p&gt;
Humedecer un paño de tela y frotar la estructura del producto&lt;p&gt;</v>
      </c>
      <c r="AF301" s="102"/>
      <c r="AG301" s="79"/>
      <c r="AH301" s="102"/>
    </row>
    <row r="302" spans="1:34" ht="20.25" customHeight="1" x14ac:dyDescent="0.2">
      <c r="A302" s="88"/>
      <c r="B302" s="88"/>
      <c r="C302" s="16"/>
      <c r="D302" s="116"/>
      <c r="E302" s="88"/>
      <c r="F302" s="88"/>
      <c r="G302" s="88"/>
      <c r="H302" s="88"/>
      <c r="I302" s="88"/>
      <c r="J302" s="88"/>
      <c r="K302" s="88"/>
      <c r="L302" s="88"/>
      <c r="M302" s="88"/>
      <c r="N302" s="88"/>
      <c r="O302" s="88"/>
      <c r="P302" s="88"/>
      <c r="Q302" s="88"/>
      <c r="R302" s="88"/>
      <c r="S302" s="88"/>
      <c r="T302" s="88"/>
      <c r="U302" s="88"/>
      <c r="V302" s="88"/>
      <c r="W302" s="16"/>
      <c r="X302" s="98"/>
      <c r="Y302" s="168"/>
      <c r="Z302" s="98"/>
      <c r="AA302" s="102"/>
      <c r="AB302" s="102"/>
      <c r="AC302" s="168" t="e">
        <f>CONCATENATE(E302," color: ",IF(VLOOKUP(C302,Colores!H:I,2,0)&gt;1,"Varios colores",Tabla5[[#This Row],[Caract: Color tapiz]]),IF(H302="","",CONCATENATE(", Tapiz: ",H302)),IF(I302="","",CONCATENATE(",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02" s="102"/>
      <c r="AE302" s="102" t="str">
        <f>CONCATENATE("&lt;p&gt;¿Cómo lavar un mueble con tapiz: ",X302,"?","&lt;p&gt;",CHAR(10),IFERROR(VLOOKUP(G302,'Base de datos'!A:B,2,0),"Humedecer un paño de tela y frotar la estructura del producto&lt;p&gt;"))</f>
        <v>&lt;p&gt;¿Cómo lavar un mueble con tapiz: ?&lt;p&gt;
Humedecer un paño de tela y frotar la estructura del producto&lt;p&gt;</v>
      </c>
      <c r="AF302" s="102"/>
      <c r="AG302" s="79"/>
      <c r="AH302" s="102"/>
    </row>
    <row r="303" spans="1:34" ht="20.25" customHeight="1" x14ac:dyDescent="0.2">
      <c r="A303" s="88"/>
      <c r="B303" s="88"/>
      <c r="C303" s="16"/>
      <c r="D303" s="116"/>
      <c r="E303" s="88"/>
      <c r="F303" s="88"/>
      <c r="G303" s="88"/>
      <c r="H303" s="88"/>
      <c r="I303" s="88"/>
      <c r="J303" s="88"/>
      <c r="K303" s="88"/>
      <c r="L303" s="88"/>
      <c r="M303" s="88"/>
      <c r="N303" s="88"/>
      <c r="O303" s="88"/>
      <c r="P303" s="88"/>
      <c r="Q303" s="88"/>
      <c r="R303" s="88"/>
      <c r="S303" s="88"/>
      <c r="T303" s="88"/>
      <c r="U303" s="88"/>
      <c r="V303" s="88"/>
      <c r="W303" s="16"/>
      <c r="X303" s="98"/>
      <c r="Y303" s="168"/>
      <c r="Z303" s="98"/>
      <c r="AA303" s="102"/>
      <c r="AB303" s="102"/>
      <c r="AC303" s="168" t="e">
        <f>CONCATENATE(E303," color: ",IF(VLOOKUP(C303,Colores!H:I,2,0)&gt;1,"Varios colores",Tabla5[[#This Row],[Caract: Color tapiz]]),IF(H303="","",CONCATENATE(", Tapiz: ",H303)),IF(I303="","",CONCATENATE(",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03" s="102"/>
      <c r="AE303" s="102" t="str">
        <f>CONCATENATE("&lt;p&gt;¿Cómo lavar un mueble con tapiz: ",X303,"?","&lt;p&gt;",CHAR(10),IFERROR(VLOOKUP(G303,'Base de datos'!A:B,2,0),"Humedecer un paño de tela y frotar la estructura del producto&lt;p&gt;"))</f>
        <v>&lt;p&gt;¿Cómo lavar un mueble con tapiz: ?&lt;p&gt;
Humedecer un paño de tela y frotar la estructura del producto&lt;p&gt;</v>
      </c>
      <c r="AF303" s="102"/>
      <c r="AG303" s="79"/>
      <c r="AH303" s="102"/>
    </row>
    <row r="304" spans="1:34" ht="20.25" customHeight="1" x14ac:dyDescent="0.2">
      <c r="A304" s="88"/>
      <c r="B304" s="88"/>
      <c r="C304" s="16"/>
      <c r="D304" s="116"/>
      <c r="E304" s="88"/>
      <c r="F304" s="88"/>
      <c r="G304" s="88"/>
      <c r="H304" s="88"/>
      <c r="I304" s="88"/>
      <c r="J304" s="88"/>
      <c r="K304" s="88"/>
      <c r="L304" s="88"/>
      <c r="M304" s="88"/>
      <c r="N304" s="88"/>
      <c r="O304" s="88"/>
      <c r="P304" s="88"/>
      <c r="Q304" s="88"/>
      <c r="R304" s="88"/>
      <c r="S304" s="88"/>
      <c r="T304" s="88"/>
      <c r="U304" s="88"/>
      <c r="V304" s="88"/>
      <c r="W304" s="16"/>
      <c r="X304" s="98"/>
      <c r="Y304" s="168"/>
      <c r="Z304" s="98"/>
      <c r="AA304" s="102"/>
      <c r="AB304" s="102"/>
      <c r="AC304" s="168" t="e">
        <f>CONCATENATE(E304," color: ",IF(VLOOKUP(C304,Colores!H:I,2,0)&gt;1,"Varios colores",Tabla5[[#This Row],[Caract: Color tapiz]]),IF(H304="","",CONCATENATE(", Tapiz: ",H304)),IF(I304="","",CONCATENATE(",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04" s="102"/>
      <c r="AE304" s="102" t="str">
        <f>CONCATENATE("&lt;p&gt;¿Cómo lavar un mueble con tapiz: ",X304,"?","&lt;p&gt;",CHAR(10),IFERROR(VLOOKUP(G304,'Base de datos'!A:B,2,0),"Humedecer un paño de tela y frotar la estructura del producto&lt;p&gt;"))</f>
        <v>&lt;p&gt;¿Cómo lavar un mueble con tapiz: ?&lt;p&gt;
Humedecer un paño de tela y frotar la estructura del producto&lt;p&gt;</v>
      </c>
      <c r="AF304" s="102"/>
      <c r="AG304" s="79"/>
      <c r="AH304" s="102"/>
    </row>
    <row r="305" spans="1:34" ht="20.25" customHeight="1" x14ac:dyDescent="0.2">
      <c r="A305" s="88"/>
      <c r="B305" s="88"/>
      <c r="C305" s="16"/>
      <c r="D305" s="116"/>
      <c r="E305" s="88"/>
      <c r="F305" s="88"/>
      <c r="G305" s="88"/>
      <c r="H305" s="88"/>
      <c r="I305" s="88"/>
      <c r="J305" s="88"/>
      <c r="K305" s="88"/>
      <c r="L305" s="88"/>
      <c r="M305" s="88"/>
      <c r="N305" s="88"/>
      <c r="O305" s="88"/>
      <c r="P305" s="88"/>
      <c r="Q305" s="88"/>
      <c r="R305" s="88"/>
      <c r="S305" s="88"/>
      <c r="T305" s="88"/>
      <c r="U305" s="88"/>
      <c r="V305" s="88"/>
      <c r="W305" s="16"/>
      <c r="X305" s="98"/>
      <c r="Y305" s="168"/>
      <c r="Z305" s="98"/>
      <c r="AA305" s="102"/>
      <c r="AB305" s="102"/>
      <c r="AC305" s="168" t="e">
        <f>CONCATENATE(E305," color: ",IF(VLOOKUP(C305,Colores!H:I,2,0)&gt;1,"Varios colores",Tabla5[[#This Row],[Caract: Color tapiz]]),IF(H305="","",CONCATENATE(", Tapiz: ",H305)),IF(I305="","",CONCATENATE(",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05" s="102"/>
      <c r="AE305" s="102" t="str">
        <f>CONCATENATE("&lt;p&gt;¿Cómo lavar un mueble con tapiz: ",X305,"?","&lt;p&gt;",CHAR(10),IFERROR(VLOOKUP(G305,'Base de datos'!A:B,2,0),"Humedecer un paño de tela y frotar la estructura del producto&lt;p&gt;"))</f>
        <v>&lt;p&gt;¿Cómo lavar un mueble con tapiz: ?&lt;p&gt;
Humedecer un paño de tela y frotar la estructura del producto&lt;p&gt;</v>
      </c>
      <c r="AF305" s="102"/>
      <c r="AG305" s="79"/>
      <c r="AH305" s="102"/>
    </row>
    <row r="306" spans="1:34" ht="20.25" customHeight="1" x14ac:dyDescent="0.2">
      <c r="A306" s="88"/>
      <c r="B306" s="88"/>
      <c r="C306" s="16"/>
      <c r="D306" s="116"/>
      <c r="E306" s="88"/>
      <c r="F306" s="88"/>
      <c r="G306" s="88"/>
      <c r="H306" s="88"/>
      <c r="I306" s="88"/>
      <c r="J306" s="88"/>
      <c r="K306" s="88"/>
      <c r="L306" s="88"/>
      <c r="M306" s="88"/>
      <c r="N306" s="88"/>
      <c r="O306" s="88"/>
      <c r="P306" s="88"/>
      <c r="Q306" s="88"/>
      <c r="R306" s="88"/>
      <c r="S306" s="88"/>
      <c r="T306" s="88"/>
      <c r="U306" s="88"/>
      <c r="V306" s="88"/>
      <c r="W306" s="16"/>
      <c r="X306" s="98"/>
      <c r="Y306" s="168"/>
      <c r="Z306" s="98"/>
      <c r="AA306" s="102"/>
      <c r="AB306" s="102"/>
      <c r="AC306" s="168" t="e">
        <f>CONCATENATE(E306," color: ",IF(VLOOKUP(C306,Colores!H:I,2,0)&gt;1,"Varios colores",Tabla5[[#This Row],[Caract: Color tapiz]]),IF(H306="","",CONCATENATE(", Tapiz: ",H306)),IF(I306="","",CONCATENATE(",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06" s="102"/>
      <c r="AE306" s="102" t="str">
        <f>CONCATENATE("&lt;p&gt;¿Cómo lavar un mueble con tapiz: ",X306,"?","&lt;p&gt;",CHAR(10),IFERROR(VLOOKUP(G306,'Base de datos'!A:B,2,0),"Humedecer un paño de tela y frotar la estructura del producto&lt;p&gt;"))</f>
        <v>&lt;p&gt;¿Cómo lavar un mueble con tapiz: ?&lt;p&gt;
Humedecer un paño de tela y frotar la estructura del producto&lt;p&gt;</v>
      </c>
      <c r="AF306" s="102"/>
      <c r="AG306" s="79"/>
      <c r="AH306" s="102"/>
    </row>
    <row r="307" spans="1:34" ht="20.25" customHeight="1" x14ac:dyDescent="0.2">
      <c r="A307" s="88"/>
      <c r="B307" s="88"/>
      <c r="C307" s="16"/>
      <c r="D307" s="116"/>
      <c r="E307" s="88"/>
      <c r="F307" s="88"/>
      <c r="G307" s="88"/>
      <c r="H307" s="88"/>
      <c r="I307" s="88"/>
      <c r="J307" s="88"/>
      <c r="K307" s="88"/>
      <c r="L307" s="88"/>
      <c r="M307" s="88"/>
      <c r="N307" s="88"/>
      <c r="O307" s="88"/>
      <c r="P307" s="88"/>
      <c r="Q307" s="88"/>
      <c r="R307" s="88"/>
      <c r="S307" s="88"/>
      <c r="T307" s="88"/>
      <c r="U307" s="88"/>
      <c r="V307" s="88"/>
      <c r="W307" s="16"/>
      <c r="X307" s="98"/>
      <c r="Y307" s="168"/>
      <c r="Z307" s="98"/>
      <c r="AA307" s="102"/>
      <c r="AB307" s="102"/>
      <c r="AC307" s="168" t="e">
        <f>CONCATENATE(E307," color: ",IF(VLOOKUP(C307,Colores!H:I,2,0)&gt;1,"Varios colores",Tabla5[[#This Row],[Caract: Color tapiz]]),IF(H307="","",CONCATENATE(", Tapiz: ",H307)),IF(I307="","",CONCATENATE(",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07" s="102"/>
      <c r="AE307" s="102" t="str">
        <f>CONCATENATE("&lt;p&gt;¿Cómo lavar un mueble con tapiz: ",X307,"?","&lt;p&gt;",CHAR(10),IFERROR(VLOOKUP(G307,'Base de datos'!A:B,2,0),"Humedecer un paño de tela y frotar la estructura del producto&lt;p&gt;"))</f>
        <v>&lt;p&gt;¿Cómo lavar un mueble con tapiz: ?&lt;p&gt;
Humedecer un paño de tela y frotar la estructura del producto&lt;p&gt;</v>
      </c>
      <c r="AF307" s="102"/>
      <c r="AG307" s="79"/>
      <c r="AH307" s="102"/>
    </row>
    <row r="308" spans="1:34" ht="20.25" customHeight="1" x14ac:dyDescent="0.2">
      <c r="A308" s="88"/>
      <c r="B308" s="88"/>
      <c r="C308" s="16"/>
      <c r="D308" s="116"/>
      <c r="E308" s="88"/>
      <c r="F308" s="88"/>
      <c r="G308" s="88"/>
      <c r="H308" s="88"/>
      <c r="I308" s="88"/>
      <c r="J308" s="88"/>
      <c r="K308" s="88"/>
      <c r="L308" s="88"/>
      <c r="M308" s="88"/>
      <c r="N308" s="88"/>
      <c r="O308" s="88"/>
      <c r="P308" s="88"/>
      <c r="Q308" s="88"/>
      <c r="R308" s="88"/>
      <c r="S308" s="88"/>
      <c r="T308" s="88"/>
      <c r="U308" s="88"/>
      <c r="V308" s="88"/>
      <c r="W308" s="16"/>
      <c r="X308" s="98"/>
      <c r="Y308" s="168"/>
      <c r="Z308" s="98"/>
      <c r="AA308" s="102"/>
      <c r="AB308" s="102"/>
      <c r="AC308" s="168" t="e">
        <f>CONCATENATE(E308," color: ",IF(VLOOKUP(C308,Colores!H:I,2,0)&gt;1,"Varios colores",Tabla5[[#This Row],[Caract: Color tapiz]]),IF(H308="","",CONCATENATE(", Tapiz: ",H308)),IF(I308="","",CONCATENATE(",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08" s="102"/>
      <c r="AE308" s="102" t="str">
        <f>CONCATENATE("&lt;p&gt;¿Cómo lavar un mueble con tapiz: ",X308,"?","&lt;p&gt;",CHAR(10),IFERROR(VLOOKUP(G308,'Base de datos'!A:B,2,0),"Humedecer un paño de tela y frotar la estructura del producto&lt;p&gt;"))</f>
        <v>&lt;p&gt;¿Cómo lavar un mueble con tapiz: ?&lt;p&gt;
Humedecer un paño de tela y frotar la estructura del producto&lt;p&gt;</v>
      </c>
      <c r="AF308" s="102"/>
      <c r="AG308" s="79"/>
      <c r="AH308" s="102"/>
    </row>
    <row r="309" spans="1:34" ht="20.25" customHeight="1" x14ac:dyDescent="0.2">
      <c r="A309" s="88"/>
      <c r="B309" s="88"/>
      <c r="C309" s="16"/>
      <c r="D309" s="116"/>
      <c r="E309" s="88"/>
      <c r="F309" s="88"/>
      <c r="G309" s="88"/>
      <c r="H309" s="88"/>
      <c r="I309" s="88"/>
      <c r="J309" s="88"/>
      <c r="K309" s="88"/>
      <c r="L309" s="88"/>
      <c r="M309" s="88"/>
      <c r="N309" s="88"/>
      <c r="O309" s="88"/>
      <c r="P309" s="88"/>
      <c r="Q309" s="88"/>
      <c r="R309" s="88"/>
      <c r="S309" s="88"/>
      <c r="T309" s="88"/>
      <c r="U309" s="88"/>
      <c r="V309" s="88"/>
      <c r="W309" s="16"/>
      <c r="X309" s="98"/>
      <c r="Y309" s="168"/>
      <c r="Z309" s="98"/>
      <c r="AA309" s="102"/>
      <c r="AB309" s="102"/>
      <c r="AC309" s="168" t="e">
        <f>CONCATENATE(E309," color: ",IF(VLOOKUP(C309,Colores!H:I,2,0)&gt;1,"Varios colores",Tabla5[[#This Row],[Caract: Color tapiz]]),IF(H309="","",CONCATENATE(", Tapiz: ",H309)),IF(I309="","",CONCATENATE(",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09" s="102"/>
      <c r="AE309" s="102" t="str">
        <f>CONCATENATE("&lt;p&gt;¿Cómo lavar un mueble con tapiz: ",X309,"?","&lt;p&gt;",CHAR(10),IFERROR(VLOOKUP(G309,'Base de datos'!A:B,2,0),"Humedecer un paño de tela y frotar la estructura del producto&lt;p&gt;"))</f>
        <v>&lt;p&gt;¿Cómo lavar un mueble con tapiz: ?&lt;p&gt;
Humedecer un paño de tela y frotar la estructura del producto&lt;p&gt;</v>
      </c>
      <c r="AF309" s="102"/>
      <c r="AG309" s="79"/>
      <c r="AH309" s="102"/>
    </row>
    <row r="310" spans="1:34" ht="20.25" customHeight="1" x14ac:dyDescent="0.2">
      <c r="A310" s="88"/>
      <c r="B310" s="88"/>
      <c r="C310" s="16"/>
      <c r="D310" s="116"/>
      <c r="E310" s="88"/>
      <c r="F310" s="88"/>
      <c r="G310" s="88"/>
      <c r="H310" s="88"/>
      <c r="I310" s="88"/>
      <c r="J310" s="88"/>
      <c r="K310" s="88"/>
      <c r="L310" s="88"/>
      <c r="M310" s="88"/>
      <c r="N310" s="88"/>
      <c r="O310" s="88"/>
      <c r="P310" s="88"/>
      <c r="Q310" s="88"/>
      <c r="R310" s="88"/>
      <c r="S310" s="88"/>
      <c r="T310" s="88"/>
      <c r="U310" s="88"/>
      <c r="V310" s="88"/>
      <c r="W310" s="16"/>
      <c r="X310" s="98"/>
      <c r="Y310" s="168"/>
      <c r="Z310" s="98"/>
      <c r="AA310" s="102"/>
      <c r="AB310" s="102"/>
      <c r="AC310" s="168" t="e">
        <f>CONCATENATE(E310," color: ",IF(VLOOKUP(C310,Colores!H:I,2,0)&gt;1,"Varios colores",Tabla5[[#This Row],[Caract: Color tapiz]]),IF(H310="","",CONCATENATE(", Tapiz: ",H310)),IF(I310="","",CONCATENATE(",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10" s="102"/>
      <c r="AE310" s="102" t="str">
        <f>CONCATENATE("&lt;p&gt;¿Cómo lavar un mueble con tapiz: ",X310,"?","&lt;p&gt;",CHAR(10),IFERROR(VLOOKUP(G310,'Base de datos'!A:B,2,0),"Humedecer un paño de tela y frotar la estructura del producto&lt;p&gt;"))</f>
        <v>&lt;p&gt;¿Cómo lavar un mueble con tapiz: ?&lt;p&gt;
Humedecer un paño de tela y frotar la estructura del producto&lt;p&gt;</v>
      </c>
      <c r="AF310" s="102"/>
      <c r="AG310" s="79"/>
      <c r="AH310" s="102"/>
    </row>
    <row r="311" spans="1:34" ht="20.25" customHeight="1" x14ac:dyDescent="0.2">
      <c r="A311" s="88"/>
      <c r="B311" s="88"/>
      <c r="C311" s="16"/>
      <c r="D311" s="116"/>
      <c r="E311" s="88"/>
      <c r="F311" s="88"/>
      <c r="G311" s="88"/>
      <c r="H311" s="88"/>
      <c r="I311" s="88"/>
      <c r="J311" s="88"/>
      <c r="K311" s="88"/>
      <c r="L311" s="88"/>
      <c r="M311" s="88"/>
      <c r="N311" s="88"/>
      <c r="O311" s="88"/>
      <c r="P311" s="88"/>
      <c r="Q311" s="88"/>
      <c r="R311" s="88"/>
      <c r="S311" s="88"/>
      <c r="T311" s="88"/>
      <c r="U311" s="88"/>
      <c r="V311" s="88"/>
      <c r="W311" s="16"/>
      <c r="X311" s="98"/>
      <c r="Y311" s="168"/>
      <c r="Z311" s="98"/>
      <c r="AA311" s="102"/>
      <c r="AB311" s="102"/>
      <c r="AC311" s="168" t="e">
        <f>CONCATENATE(E311," color: ",IF(VLOOKUP(C311,Colores!H:I,2,0)&gt;1,"Varios colores",Tabla5[[#This Row],[Caract: Color tapiz]]),IF(H311="","",CONCATENATE(", Tapiz: ",H311)),IF(I311="","",CONCATENATE(",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11" s="102"/>
      <c r="AE311" s="102" t="str">
        <f>CONCATENATE("&lt;p&gt;¿Cómo lavar un mueble con tapiz: ",X311,"?","&lt;p&gt;",CHAR(10),IFERROR(VLOOKUP(G311,'Base de datos'!A:B,2,0),"Humedecer un paño de tela y frotar la estructura del producto&lt;p&gt;"))</f>
        <v>&lt;p&gt;¿Cómo lavar un mueble con tapiz: ?&lt;p&gt;
Humedecer un paño de tela y frotar la estructura del producto&lt;p&gt;</v>
      </c>
      <c r="AF311" s="102"/>
      <c r="AG311" s="79"/>
      <c r="AH311" s="102"/>
    </row>
    <row r="312" spans="1:34" ht="20.25" customHeight="1" x14ac:dyDescent="0.2">
      <c r="A312" s="88"/>
      <c r="B312" s="88"/>
      <c r="C312" s="16"/>
      <c r="D312" s="116"/>
      <c r="E312" s="88"/>
      <c r="F312" s="88"/>
      <c r="G312" s="88"/>
      <c r="H312" s="88"/>
      <c r="I312" s="88"/>
      <c r="J312" s="88"/>
      <c r="K312" s="88"/>
      <c r="L312" s="88"/>
      <c r="M312" s="88"/>
      <c r="N312" s="88"/>
      <c r="O312" s="88"/>
      <c r="P312" s="88"/>
      <c r="Q312" s="88"/>
      <c r="R312" s="88"/>
      <c r="S312" s="88"/>
      <c r="T312" s="88"/>
      <c r="U312" s="88"/>
      <c r="V312" s="88"/>
      <c r="W312" s="16"/>
      <c r="X312" s="98"/>
      <c r="Y312" s="168"/>
      <c r="Z312" s="98"/>
      <c r="AA312" s="102"/>
      <c r="AB312" s="102"/>
      <c r="AC312" s="168" t="e">
        <f>CONCATENATE(E312," color: ",IF(VLOOKUP(C312,Colores!H:I,2,0)&gt;1,"Varios colores",Tabla5[[#This Row],[Caract: Color tapiz]]),IF(H312="","",CONCATENATE(", Tapiz: ",H312)),IF(I312="","",CONCATENATE(",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12" s="102"/>
      <c r="AE312" s="102" t="str">
        <f>CONCATENATE("&lt;p&gt;¿Cómo lavar un mueble con tapiz: ",X312,"?","&lt;p&gt;",CHAR(10),IFERROR(VLOOKUP(G312,'Base de datos'!A:B,2,0),"Humedecer un paño de tela y frotar la estructura del producto&lt;p&gt;"))</f>
        <v>&lt;p&gt;¿Cómo lavar un mueble con tapiz: ?&lt;p&gt;
Humedecer un paño de tela y frotar la estructura del producto&lt;p&gt;</v>
      </c>
      <c r="AF312" s="102"/>
      <c r="AG312" s="79"/>
      <c r="AH312" s="102"/>
    </row>
    <row r="313" spans="1:34" ht="20.25" customHeight="1" x14ac:dyDescent="0.2">
      <c r="A313" s="88"/>
      <c r="B313" s="88"/>
      <c r="C313" s="16"/>
      <c r="D313" s="116"/>
      <c r="E313" s="88"/>
      <c r="F313" s="88"/>
      <c r="G313" s="88"/>
      <c r="H313" s="88"/>
      <c r="I313" s="88"/>
      <c r="J313" s="88"/>
      <c r="K313" s="88"/>
      <c r="L313" s="88"/>
      <c r="M313" s="88"/>
      <c r="N313" s="88"/>
      <c r="O313" s="88"/>
      <c r="P313" s="88"/>
      <c r="Q313" s="88"/>
      <c r="R313" s="88"/>
      <c r="S313" s="88"/>
      <c r="T313" s="88"/>
      <c r="U313" s="88"/>
      <c r="V313" s="88"/>
      <c r="W313" s="16"/>
      <c r="X313" s="98"/>
      <c r="Y313" s="168"/>
      <c r="Z313" s="98"/>
      <c r="AA313" s="102"/>
      <c r="AB313" s="102"/>
      <c r="AC313" s="168" t="e">
        <f>CONCATENATE(E313," color: ",IF(VLOOKUP(C313,Colores!H:I,2,0)&gt;1,"Varios colores",Tabla5[[#This Row],[Caract: Color tapiz]]),IF(H313="","",CONCATENATE(", Tapiz: ",H313)),IF(I313="","",CONCATENATE(",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13" s="102"/>
      <c r="AE313" s="102" t="str">
        <f>CONCATENATE("&lt;p&gt;¿Cómo lavar un mueble con tapiz: ",X313,"?","&lt;p&gt;",CHAR(10),IFERROR(VLOOKUP(G313,'Base de datos'!A:B,2,0),"Humedecer un paño de tela y frotar la estructura del producto&lt;p&gt;"))</f>
        <v>&lt;p&gt;¿Cómo lavar un mueble con tapiz: ?&lt;p&gt;
Humedecer un paño de tela y frotar la estructura del producto&lt;p&gt;</v>
      </c>
      <c r="AF313" s="102"/>
      <c r="AG313" s="79"/>
      <c r="AH313" s="102"/>
    </row>
    <row r="314" spans="1:34" ht="20.25" customHeight="1" x14ac:dyDescent="0.2">
      <c r="A314" s="88"/>
      <c r="B314" s="88"/>
      <c r="C314" s="16"/>
      <c r="D314" s="116"/>
      <c r="E314" s="88"/>
      <c r="F314" s="88"/>
      <c r="G314" s="88"/>
      <c r="H314" s="88"/>
      <c r="I314" s="88"/>
      <c r="J314" s="88"/>
      <c r="K314" s="88"/>
      <c r="L314" s="88"/>
      <c r="M314" s="88"/>
      <c r="N314" s="88"/>
      <c r="O314" s="88"/>
      <c r="P314" s="88"/>
      <c r="Q314" s="88"/>
      <c r="R314" s="88"/>
      <c r="S314" s="88"/>
      <c r="T314" s="88"/>
      <c r="U314" s="88"/>
      <c r="V314" s="88"/>
      <c r="W314" s="16"/>
      <c r="X314" s="98"/>
      <c r="Y314" s="168"/>
      <c r="Z314" s="98"/>
      <c r="AA314" s="102"/>
      <c r="AB314" s="102"/>
      <c r="AC314" s="168" t="e">
        <f>CONCATENATE(E314," color: ",IF(VLOOKUP(C314,Colores!H:I,2,0)&gt;1,"Varios colores",Tabla5[[#This Row],[Caract: Color tapiz]]),IF(H314="","",CONCATENATE(", Tapiz: ",H314)),IF(I314="","",CONCATENATE(",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14" s="102"/>
      <c r="AE314" s="102" t="str">
        <f>CONCATENATE("&lt;p&gt;¿Cómo lavar un mueble con tapiz: ",X314,"?","&lt;p&gt;",CHAR(10),IFERROR(VLOOKUP(G314,'Base de datos'!A:B,2,0),"Humedecer un paño de tela y frotar la estructura del producto&lt;p&gt;"))</f>
        <v>&lt;p&gt;¿Cómo lavar un mueble con tapiz: ?&lt;p&gt;
Humedecer un paño de tela y frotar la estructura del producto&lt;p&gt;</v>
      </c>
      <c r="AF314" s="102"/>
      <c r="AG314" s="79"/>
      <c r="AH314" s="102"/>
    </row>
    <row r="315" spans="1:34" ht="20.25" customHeight="1" x14ac:dyDescent="0.2">
      <c r="A315" s="88"/>
      <c r="B315" s="88"/>
      <c r="C315" s="16"/>
      <c r="D315" s="116"/>
      <c r="E315" s="88"/>
      <c r="F315" s="88"/>
      <c r="G315" s="88"/>
      <c r="H315" s="88"/>
      <c r="I315" s="88"/>
      <c r="J315" s="88"/>
      <c r="K315" s="88"/>
      <c r="L315" s="88"/>
      <c r="M315" s="88"/>
      <c r="N315" s="88"/>
      <c r="O315" s="88"/>
      <c r="P315" s="88"/>
      <c r="Q315" s="88"/>
      <c r="R315" s="88"/>
      <c r="S315" s="88"/>
      <c r="T315" s="88"/>
      <c r="U315" s="88"/>
      <c r="V315" s="88"/>
      <c r="W315" s="16"/>
      <c r="X315" s="98"/>
      <c r="Y315" s="168"/>
      <c r="Z315" s="98"/>
      <c r="AA315" s="102"/>
      <c r="AB315" s="102"/>
      <c r="AC315" s="168" t="e">
        <f>CONCATENATE(E315," color: ",IF(VLOOKUP(C315,Colores!H:I,2,0)&gt;1,"Varios colores",Tabla5[[#This Row],[Caract: Color tapiz]]),IF(H315="","",CONCATENATE(", Tapiz: ",H315)),IF(I315="","",CONCATENATE(",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15" s="102"/>
      <c r="AE315" s="102" t="str">
        <f>CONCATENATE("&lt;p&gt;¿Cómo lavar un mueble con tapiz: ",X315,"?","&lt;p&gt;",CHAR(10),IFERROR(VLOOKUP(G315,'Base de datos'!A:B,2,0),"Humedecer un paño de tela y frotar la estructura del producto&lt;p&gt;"))</f>
        <v>&lt;p&gt;¿Cómo lavar un mueble con tapiz: ?&lt;p&gt;
Humedecer un paño de tela y frotar la estructura del producto&lt;p&gt;</v>
      </c>
      <c r="AF315" s="102"/>
      <c r="AG315" s="79"/>
      <c r="AH315" s="102"/>
    </row>
    <row r="316" spans="1:34" ht="20.25" customHeight="1" x14ac:dyDescent="0.2">
      <c r="A316" s="88"/>
      <c r="B316" s="88"/>
      <c r="C316" s="16"/>
      <c r="D316" s="116"/>
      <c r="E316" s="88"/>
      <c r="F316" s="88"/>
      <c r="G316" s="88"/>
      <c r="H316" s="88"/>
      <c r="I316" s="88"/>
      <c r="J316" s="88"/>
      <c r="K316" s="88"/>
      <c r="L316" s="88"/>
      <c r="M316" s="88"/>
      <c r="N316" s="88"/>
      <c r="O316" s="88"/>
      <c r="P316" s="88"/>
      <c r="Q316" s="88"/>
      <c r="R316" s="88"/>
      <c r="S316" s="88"/>
      <c r="T316" s="88"/>
      <c r="U316" s="88"/>
      <c r="V316" s="88"/>
      <c r="W316" s="16"/>
      <c r="X316" s="98"/>
      <c r="Y316" s="168"/>
      <c r="Z316" s="98"/>
      <c r="AA316" s="102"/>
      <c r="AB316" s="102"/>
      <c r="AC316" s="168" t="e">
        <f>CONCATENATE(E316," color: ",IF(VLOOKUP(C316,Colores!H:I,2,0)&gt;1,"Varios colores",Tabla5[[#This Row],[Caract: Color tapiz]]),IF(H316="","",CONCATENATE(", Tapiz: ",H316)),IF(I316="","",CONCATENATE(",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16" s="102"/>
      <c r="AE316" s="102" t="str">
        <f>CONCATENATE("&lt;p&gt;¿Cómo lavar un mueble con tapiz: ",X316,"?","&lt;p&gt;",CHAR(10),IFERROR(VLOOKUP(G316,'Base de datos'!A:B,2,0),"Humedecer un paño de tela y frotar la estructura del producto&lt;p&gt;"))</f>
        <v>&lt;p&gt;¿Cómo lavar un mueble con tapiz: ?&lt;p&gt;
Humedecer un paño de tela y frotar la estructura del producto&lt;p&gt;</v>
      </c>
      <c r="AF316" s="102"/>
      <c r="AG316" s="79"/>
      <c r="AH316" s="102"/>
    </row>
    <row r="317" spans="1:34" ht="20.25" customHeight="1" x14ac:dyDescent="0.2">
      <c r="A317" s="88"/>
      <c r="B317" s="88"/>
      <c r="C317" s="16"/>
      <c r="D317" s="116"/>
      <c r="E317" s="88"/>
      <c r="F317" s="88"/>
      <c r="G317" s="88"/>
      <c r="H317" s="88"/>
      <c r="I317" s="88"/>
      <c r="J317" s="88"/>
      <c r="K317" s="88"/>
      <c r="L317" s="88"/>
      <c r="M317" s="88"/>
      <c r="N317" s="88"/>
      <c r="O317" s="88"/>
      <c r="P317" s="88"/>
      <c r="Q317" s="88"/>
      <c r="R317" s="88"/>
      <c r="S317" s="88"/>
      <c r="T317" s="88"/>
      <c r="U317" s="88"/>
      <c r="V317" s="88"/>
      <c r="W317" s="16"/>
      <c r="X317" s="98"/>
      <c r="Y317" s="168"/>
      <c r="Z317" s="98"/>
      <c r="AA317" s="102"/>
      <c r="AB317" s="102"/>
      <c r="AC317" s="168" t="e">
        <f>CONCATENATE(E317," color: ",IF(VLOOKUP(C317,Colores!H:I,2,0)&gt;1,"Varios colores",Tabla5[[#This Row],[Caract: Color tapiz]]),IF(H317="","",CONCATENATE(", Tapiz: ",H317)),IF(I317="","",CONCATENATE(",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17" s="102"/>
      <c r="AE317" s="102" t="str">
        <f>CONCATENATE("&lt;p&gt;¿Cómo lavar un mueble con tapiz: ",X317,"?","&lt;p&gt;",CHAR(10),IFERROR(VLOOKUP(G317,'Base de datos'!A:B,2,0),"Humedecer un paño de tela y frotar la estructura del producto&lt;p&gt;"))</f>
        <v>&lt;p&gt;¿Cómo lavar un mueble con tapiz: ?&lt;p&gt;
Humedecer un paño de tela y frotar la estructura del producto&lt;p&gt;</v>
      </c>
      <c r="AF317" s="102"/>
      <c r="AG317" s="79"/>
      <c r="AH317" s="102"/>
    </row>
    <row r="318" spans="1:34" ht="20.25" customHeight="1" x14ac:dyDescent="0.2">
      <c r="A318" s="88"/>
      <c r="B318" s="88"/>
      <c r="C318" s="16"/>
      <c r="D318" s="116"/>
      <c r="E318" s="88"/>
      <c r="F318" s="88"/>
      <c r="G318" s="88"/>
      <c r="H318" s="88"/>
      <c r="I318" s="88"/>
      <c r="J318" s="88"/>
      <c r="K318" s="88"/>
      <c r="L318" s="88"/>
      <c r="M318" s="88"/>
      <c r="N318" s="88"/>
      <c r="O318" s="88"/>
      <c r="P318" s="88"/>
      <c r="Q318" s="88"/>
      <c r="R318" s="88"/>
      <c r="S318" s="88"/>
      <c r="T318" s="88"/>
      <c r="U318" s="88"/>
      <c r="V318" s="88"/>
      <c r="W318" s="16"/>
      <c r="X318" s="98"/>
      <c r="Y318" s="168"/>
      <c r="Z318" s="98"/>
      <c r="AA318" s="102"/>
      <c r="AB318" s="102"/>
      <c r="AC318" s="168" t="e">
        <f>CONCATENATE(E318," color: ",IF(VLOOKUP(C318,Colores!H:I,2,0)&gt;1,"Varios colores",Tabla5[[#This Row],[Caract: Color tapiz]]),IF(H318="","",CONCATENATE(", Tapiz: ",H318)),IF(I318="","",CONCATENATE(",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18" s="102"/>
      <c r="AE318" s="102" t="str">
        <f>CONCATENATE("&lt;p&gt;¿Cómo lavar un mueble con tapiz: ",X318,"?","&lt;p&gt;",CHAR(10),IFERROR(VLOOKUP(G318,'Base de datos'!A:B,2,0),"Humedecer un paño de tela y frotar la estructura del producto&lt;p&gt;"))</f>
        <v>&lt;p&gt;¿Cómo lavar un mueble con tapiz: ?&lt;p&gt;
Humedecer un paño de tela y frotar la estructura del producto&lt;p&gt;</v>
      </c>
      <c r="AF318" s="102"/>
      <c r="AG318" s="79"/>
      <c r="AH318" s="102"/>
    </row>
    <row r="319" spans="1:34" ht="20.25" customHeight="1" x14ac:dyDescent="0.2">
      <c r="A319" s="88"/>
      <c r="B319" s="88"/>
      <c r="C319" s="16"/>
      <c r="D319" s="116"/>
      <c r="E319" s="88"/>
      <c r="F319" s="88"/>
      <c r="G319" s="88"/>
      <c r="H319" s="88"/>
      <c r="I319" s="88"/>
      <c r="J319" s="88"/>
      <c r="K319" s="88"/>
      <c r="L319" s="88"/>
      <c r="M319" s="88"/>
      <c r="N319" s="88"/>
      <c r="O319" s="88"/>
      <c r="P319" s="88"/>
      <c r="Q319" s="88"/>
      <c r="R319" s="88"/>
      <c r="S319" s="88"/>
      <c r="T319" s="88"/>
      <c r="U319" s="88"/>
      <c r="V319" s="88"/>
      <c r="W319" s="16"/>
      <c r="X319" s="98"/>
      <c r="Y319" s="168"/>
      <c r="Z319" s="98"/>
      <c r="AA319" s="102"/>
      <c r="AB319" s="102"/>
      <c r="AC319" s="168" t="e">
        <f>CONCATENATE(E319," color: ",IF(VLOOKUP(C319,Colores!H:I,2,0)&gt;1,"Varios colores",Tabla5[[#This Row],[Caract: Color tapiz]]),IF(H319="","",CONCATENATE(", Tapiz: ",H319)),IF(I319="","",CONCATENATE(",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19" s="102"/>
      <c r="AE319" s="102" t="str">
        <f>CONCATENATE("&lt;p&gt;¿Cómo lavar un mueble con tapiz: ",X319,"?","&lt;p&gt;",CHAR(10),IFERROR(VLOOKUP(G319,'Base de datos'!A:B,2,0),"Humedecer un paño de tela y frotar la estructura del producto&lt;p&gt;"))</f>
        <v>&lt;p&gt;¿Cómo lavar un mueble con tapiz: ?&lt;p&gt;
Humedecer un paño de tela y frotar la estructura del producto&lt;p&gt;</v>
      </c>
      <c r="AF319" s="102"/>
      <c r="AG319" s="79"/>
      <c r="AH319" s="102"/>
    </row>
    <row r="320" spans="1:34" ht="20.25" customHeight="1" x14ac:dyDescent="0.2">
      <c r="A320" s="88"/>
      <c r="B320" s="88"/>
      <c r="C320" s="16"/>
      <c r="D320" s="116"/>
      <c r="E320" s="88"/>
      <c r="F320" s="88"/>
      <c r="G320" s="88"/>
      <c r="H320" s="88"/>
      <c r="I320" s="88"/>
      <c r="J320" s="88"/>
      <c r="K320" s="88"/>
      <c r="L320" s="88"/>
      <c r="M320" s="88"/>
      <c r="N320" s="88"/>
      <c r="O320" s="88"/>
      <c r="P320" s="88"/>
      <c r="Q320" s="88"/>
      <c r="R320" s="88"/>
      <c r="S320" s="88"/>
      <c r="T320" s="88"/>
      <c r="U320" s="88"/>
      <c r="V320" s="88"/>
      <c r="W320" s="16"/>
      <c r="X320" s="98"/>
      <c r="Y320" s="168"/>
      <c r="Z320" s="98"/>
      <c r="AA320" s="102"/>
      <c r="AB320" s="102"/>
      <c r="AC320" s="168" t="e">
        <f>CONCATENATE(E320," color: ",IF(VLOOKUP(C320,Colores!H:I,2,0)&gt;1,"Varios colores",Tabla5[[#This Row],[Caract: Color tapiz]]),IF(H320="","",CONCATENATE(", Tapiz: ",H320)),IF(I320="","",CONCATENATE(",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20" s="102"/>
      <c r="AE320" s="102" t="str">
        <f>CONCATENATE("&lt;p&gt;¿Cómo lavar un mueble con tapiz: ",X320,"?","&lt;p&gt;",CHAR(10),IFERROR(VLOOKUP(G320,'Base de datos'!A:B,2,0),"Humedecer un paño de tela y frotar la estructura del producto&lt;p&gt;"))</f>
        <v>&lt;p&gt;¿Cómo lavar un mueble con tapiz: ?&lt;p&gt;
Humedecer un paño de tela y frotar la estructura del producto&lt;p&gt;</v>
      </c>
      <c r="AF320" s="102"/>
      <c r="AG320" s="79"/>
      <c r="AH320" s="102"/>
    </row>
    <row r="321" spans="1:34" ht="20.25" customHeight="1" x14ac:dyDescent="0.2">
      <c r="A321" s="88"/>
      <c r="B321" s="88"/>
      <c r="C321" s="16"/>
      <c r="D321" s="116"/>
      <c r="E321" s="88"/>
      <c r="F321" s="88"/>
      <c r="G321" s="88"/>
      <c r="H321" s="88"/>
      <c r="I321" s="88"/>
      <c r="J321" s="88"/>
      <c r="K321" s="88"/>
      <c r="L321" s="88"/>
      <c r="M321" s="88"/>
      <c r="N321" s="88"/>
      <c r="O321" s="88"/>
      <c r="P321" s="88"/>
      <c r="Q321" s="88"/>
      <c r="R321" s="88"/>
      <c r="S321" s="88"/>
      <c r="T321" s="88"/>
      <c r="U321" s="88"/>
      <c r="V321" s="88"/>
      <c r="W321" s="16"/>
      <c r="X321" s="98"/>
      <c r="Y321" s="168"/>
      <c r="Z321" s="98"/>
      <c r="AA321" s="102"/>
      <c r="AB321" s="102"/>
      <c r="AC321" s="168" t="e">
        <f>CONCATENATE(E321," color: ",IF(VLOOKUP(C321,Colores!H:I,2,0)&gt;1,"Varios colores",Tabla5[[#This Row],[Caract: Color tapiz]]),IF(H321="","",CONCATENATE(", Tapiz: ",H321)),IF(I321="","",CONCATENATE(",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21" s="102"/>
      <c r="AE321" s="102" t="str">
        <f>CONCATENATE("&lt;p&gt;¿Cómo lavar un mueble con tapiz: ",X321,"?","&lt;p&gt;",CHAR(10),IFERROR(VLOOKUP(G321,'Base de datos'!A:B,2,0),"Humedecer un paño de tela y frotar la estructura del producto&lt;p&gt;"))</f>
        <v>&lt;p&gt;¿Cómo lavar un mueble con tapiz: ?&lt;p&gt;
Humedecer un paño de tela y frotar la estructura del producto&lt;p&gt;</v>
      </c>
      <c r="AF321" s="102"/>
      <c r="AG321" s="79"/>
      <c r="AH321" s="102"/>
    </row>
    <row r="322" spans="1:34" ht="20.25" customHeight="1" x14ac:dyDescent="0.2">
      <c r="A322" s="88"/>
      <c r="B322" s="88"/>
      <c r="C322" s="16"/>
      <c r="D322" s="116"/>
      <c r="E322" s="88"/>
      <c r="F322" s="88"/>
      <c r="G322" s="88"/>
      <c r="H322" s="88"/>
      <c r="I322" s="88"/>
      <c r="J322" s="88"/>
      <c r="K322" s="88"/>
      <c r="L322" s="88"/>
      <c r="M322" s="88"/>
      <c r="N322" s="88"/>
      <c r="O322" s="88"/>
      <c r="P322" s="88"/>
      <c r="Q322" s="88"/>
      <c r="R322" s="88"/>
      <c r="S322" s="88"/>
      <c r="T322" s="88"/>
      <c r="U322" s="88"/>
      <c r="V322" s="88"/>
      <c r="W322" s="16"/>
      <c r="X322" s="98"/>
      <c r="Y322" s="168"/>
      <c r="Z322" s="98"/>
      <c r="AA322" s="102"/>
      <c r="AB322" s="102"/>
      <c r="AC322" s="168" t="e">
        <f>CONCATENATE(E322," color: ",IF(VLOOKUP(C322,Colores!H:I,2,0)&gt;1,"Varios colores",Tabla5[[#This Row],[Caract: Color tapiz]]),IF(H322="","",CONCATENATE(", Tapiz: ",H322)),IF(I322="","",CONCATENATE(",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22" s="102"/>
      <c r="AE322" s="102" t="str">
        <f>CONCATENATE("&lt;p&gt;¿Cómo lavar un mueble con tapiz: ",X322,"?","&lt;p&gt;",CHAR(10),IFERROR(VLOOKUP(G322,'Base de datos'!A:B,2,0),"Humedecer un paño de tela y frotar la estructura del producto&lt;p&gt;"))</f>
        <v>&lt;p&gt;¿Cómo lavar un mueble con tapiz: ?&lt;p&gt;
Humedecer un paño de tela y frotar la estructura del producto&lt;p&gt;</v>
      </c>
      <c r="AF322" s="102"/>
      <c r="AG322" s="79"/>
      <c r="AH322" s="102"/>
    </row>
    <row r="323" spans="1:34" ht="20.25" customHeight="1" x14ac:dyDescent="0.2">
      <c r="A323" s="88"/>
      <c r="B323" s="88"/>
      <c r="C323" s="16"/>
      <c r="D323" s="116"/>
      <c r="E323" s="88"/>
      <c r="F323" s="88"/>
      <c r="G323" s="88"/>
      <c r="H323" s="88"/>
      <c r="I323" s="88"/>
      <c r="J323" s="88"/>
      <c r="K323" s="88"/>
      <c r="L323" s="88"/>
      <c r="M323" s="88"/>
      <c r="N323" s="88"/>
      <c r="O323" s="88"/>
      <c r="P323" s="88"/>
      <c r="Q323" s="88"/>
      <c r="R323" s="88"/>
      <c r="S323" s="88"/>
      <c r="T323" s="88"/>
      <c r="U323" s="88"/>
      <c r="V323" s="88"/>
      <c r="W323" s="16"/>
      <c r="X323" s="98"/>
      <c r="Y323" s="168"/>
      <c r="Z323" s="98"/>
      <c r="AA323" s="102"/>
      <c r="AB323" s="102"/>
      <c r="AC323" s="168" t="e">
        <f>CONCATENATE(E323," color: ",IF(VLOOKUP(C323,Colores!H:I,2,0)&gt;1,"Varios colores",Tabla5[[#This Row],[Caract: Color tapiz]]),IF(H323="","",CONCATENATE(", Tapiz: ",H323)),IF(I323="","",CONCATENATE(",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23" s="102"/>
      <c r="AE323" s="102" t="str">
        <f>CONCATENATE("&lt;p&gt;¿Cómo lavar un mueble con tapiz: ",X323,"?","&lt;p&gt;",CHAR(10),IFERROR(VLOOKUP(G323,'Base de datos'!A:B,2,0),"Humedecer un paño de tela y frotar la estructura del producto&lt;p&gt;"))</f>
        <v>&lt;p&gt;¿Cómo lavar un mueble con tapiz: ?&lt;p&gt;
Humedecer un paño de tela y frotar la estructura del producto&lt;p&gt;</v>
      </c>
      <c r="AF323" s="102"/>
      <c r="AG323" s="79"/>
      <c r="AH323" s="102"/>
    </row>
    <row r="324" spans="1:34" ht="20.25" customHeight="1" x14ac:dyDescent="0.2">
      <c r="A324" s="88"/>
      <c r="B324" s="88"/>
      <c r="C324" s="16"/>
      <c r="D324" s="116"/>
      <c r="E324" s="88"/>
      <c r="F324" s="88"/>
      <c r="G324" s="88"/>
      <c r="H324" s="88"/>
      <c r="I324" s="88"/>
      <c r="J324" s="88"/>
      <c r="K324" s="88"/>
      <c r="L324" s="88"/>
      <c r="M324" s="88"/>
      <c r="N324" s="88"/>
      <c r="O324" s="88"/>
      <c r="P324" s="88"/>
      <c r="Q324" s="88"/>
      <c r="R324" s="88"/>
      <c r="S324" s="88"/>
      <c r="T324" s="88"/>
      <c r="U324" s="88"/>
      <c r="V324" s="88"/>
      <c r="W324" s="16"/>
      <c r="X324" s="98"/>
      <c r="Y324" s="168"/>
      <c r="Z324" s="98"/>
      <c r="AA324" s="102"/>
      <c r="AB324" s="102"/>
      <c r="AC324" s="168" t="e">
        <f>CONCATENATE(E324," color: ",IF(VLOOKUP(C324,Colores!H:I,2,0)&gt;1,"Varios colores",Tabla5[[#This Row],[Caract: Color tapiz]]),IF(H324="","",CONCATENATE(", Tapiz: ",H324)),IF(I324="","",CONCATENATE(",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24" s="102"/>
      <c r="AE324" s="102" t="str">
        <f>CONCATENATE("&lt;p&gt;¿Cómo lavar un mueble con tapiz: ",X324,"?","&lt;p&gt;",CHAR(10),IFERROR(VLOOKUP(G324,'Base de datos'!A:B,2,0),"Humedecer un paño de tela y frotar la estructura del producto&lt;p&gt;"))</f>
        <v>&lt;p&gt;¿Cómo lavar un mueble con tapiz: ?&lt;p&gt;
Humedecer un paño de tela y frotar la estructura del producto&lt;p&gt;</v>
      </c>
      <c r="AF324" s="102"/>
      <c r="AG324" s="79"/>
      <c r="AH324" s="102"/>
    </row>
    <row r="325" spans="1:34" ht="20.25" customHeight="1" x14ac:dyDescent="0.2">
      <c r="A325" s="88"/>
      <c r="B325" s="88"/>
      <c r="C325" s="16"/>
      <c r="D325" s="116"/>
      <c r="E325" s="88"/>
      <c r="F325" s="88"/>
      <c r="G325" s="88"/>
      <c r="H325" s="88"/>
      <c r="I325" s="88"/>
      <c r="J325" s="88"/>
      <c r="K325" s="88"/>
      <c r="L325" s="88"/>
      <c r="M325" s="88"/>
      <c r="N325" s="88"/>
      <c r="O325" s="88"/>
      <c r="P325" s="88"/>
      <c r="Q325" s="88"/>
      <c r="R325" s="88"/>
      <c r="S325" s="88"/>
      <c r="T325" s="88"/>
      <c r="U325" s="88"/>
      <c r="V325" s="88"/>
      <c r="W325" s="16"/>
      <c r="X325" s="98"/>
      <c r="Y325" s="168"/>
      <c r="Z325" s="98"/>
      <c r="AA325" s="102"/>
      <c r="AB325" s="102"/>
      <c r="AC325" s="168" t="e">
        <f>CONCATENATE(E325," color: ",IF(VLOOKUP(C325,Colores!H:I,2,0)&gt;1,"Varios colores",Tabla5[[#This Row],[Caract: Color tapiz]]),IF(H325="","",CONCATENATE(", Tapiz: ",H325)),IF(I325="","",CONCATENATE(",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25" s="102"/>
      <c r="AE325" s="102" t="str">
        <f>CONCATENATE("&lt;p&gt;¿Cómo lavar un mueble con tapiz: ",X325,"?","&lt;p&gt;",CHAR(10),IFERROR(VLOOKUP(G325,'Base de datos'!A:B,2,0),"Humedecer un paño de tela y frotar la estructura del producto&lt;p&gt;"))</f>
        <v>&lt;p&gt;¿Cómo lavar un mueble con tapiz: ?&lt;p&gt;
Humedecer un paño de tela y frotar la estructura del producto&lt;p&gt;</v>
      </c>
      <c r="AF325" s="102"/>
      <c r="AG325" s="79"/>
      <c r="AH325" s="102"/>
    </row>
    <row r="326" spans="1:34" ht="20.25" customHeight="1" x14ac:dyDescent="0.2">
      <c r="A326" s="88"/>
      <c r="B326" s="88"/>
      <c r="C326" s="16"/>
      <c r="D326" s="116"/>
      <c r="E326" s="88"/>
      <c r="F326" s="88"/>
      <c r="G326" s="88"/>
      <c r="H326" s="88"/>
      <c r="I326" s="88"/>
      <c r="J326" s="88"/>
      <c r="K326" s="88"/>
      <c r="L326" s="88"/>
      <c r="M326" s="88"/>
      <c r="N326" s="88"/>
      <c r="O326" s="88"/>
      <c r="P326" s="88"/>
      <c r="Q326" s="88"/>
      <c r="R326" s="88"/>
      <c r="S326" s="88"/>
      <c r="T326" s="88"/>
      <c r="U326" s="88"/>
      <c r="V326" s="88"/>
      <c r="W326" s="16"/>
      <c r="X326" s="98"/>
      <c r="Y326" s="168"/>
      <c r="Z326" s="98"/>
      <c r="AA326" s="102"/>
      <c r="AB326" s="102"/>
      <c r="AC326" s="168" t="e">
        <f>CONCATENATE(E326," color: ",IF(VLOOKUP(C326,Colores!H:I,2,0)&gt;1,"Varios colores",Tabla5[[#This Row],[Caract: Color tapiz]]),IF(H326="","",CONCATENATE(", Tapiz: ",H326)),IF(I326="","",CONCATENATE(",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26" s="102"/>
      <c r="AE326" s="102" t="str">
        <f>CONCATENATE("&lt;p&gt;¿Cómo lavar un mueble con tapiz: ",X326,"?","&lt;p&gt;",CHAR(10),IFERROR(VLOOKUP(G326,'Base de datos'!A:B,2,0),"Humedecer un paño de tela y frotar la estructura del producto&lt;p&gt;"))</f>
        <v>&lt;p&gt;¿Cómo lavar un mueble con tapiz: ?&lt;p&gt;
Humedecer un paño de tela y frotar la estructura del producto&lt;p&gt;</v>
      </c>
      <c r="AF326" s="102"/>
      <c r="AG326" s="79"/>
      <c r="AH326" s="102"/>
    </row>
    <row r="327" spans="1:34" ht="20.25" customHeight="1" x14ac:dyDescent="0.2">
      <c r="A327" s="88"/>
      <c r="B327" s="88"/>
      <c r="C327" s="16"/>
      <c r="D327" s="116"/>
      <c r="E327" s="88"/>
      <c r="F327" s="88"/>
      <c r="G327" s="88"/>
      <c r="H327" s="88"/>
      <c r="I327" s="88"/>
      <c r="J327" s="88"/>
      <c r="K327" s="88"/>
      <c r="L327" s="88"/>
      <c r="M327" s="88"/>
      <c r="N327" s="88"/>
      <c r="O327" s="88"/>
      <c r="P327" s="88"/>
      <c r="Q327" s="88"/>
      <c r="R327" s="88"/>
      <c r="S327" s="88"/>
      <c r="T327" s="88"/>
      <c r="U327" s="88"/>
      <c r="V327" s="88"/>
      <c r="W327" s="16"/>
      <c r="X327" s="98"/>
      <c r="Y327" s="168"/>
      <c r="Z327" s="98"/>
      <c r="AA327" s="102"/>
      <c r="AB327" s="102"/>
      <c r="AC327" s="168" t="e">
        <f>CONCATENATE(E327," color: ",IF(VLOOKUP(C327,Colores!H:I,2,0)&gt;1,"Varios colores",Tabla5[[#This Row],[Caract: Color tapiz]]),IF(H327="","",CONCATENATE(", Tapiz: ",H327)),IF(I327="","",CONCATENATE(",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27" s="102"/>
      <c r="AE327" s="102" t="str">
        <f>CONCATENATE("&lt;p&gt;¿Cómo lavar un mueble con tapiz: ",X327,"?","&lt;p&gt;",CHAR(10),IFERROR(VLOOKUP(G327,'Base de datos'!A:B,2,0),"Humedecer un paño de tela y frotar la estructura del producto&lt;p&gt;"))</f>
        <v>&lt;p&gt;¿Cómo lavar un mueble con tapiz: ?&lt;p&gt;
Humedecer un paño de tela y frotar la estructura del producto&lt;p&gt;</v>
      </c>
      <c r="AF327" s="102"/>
      <c r="AG327" s="79"/>
      <c r="AH327" s="102"/>
    </row>
    <row r="328" spans="1:34" ht="20.25" customHeight="1" x14ac:dyDescent="0.2">
      <c r="A328" s="88"/>
      <c r="B328" s="88"/>
      <c r="C328" s="16"/>
      <c r="D328" s="116"/>
      <c r="E328" s="88"/>
      <c r="F328" s="88"/>
      <c r="G328" s="88"/>
      <c r="H328" s="88"/>
      <c r="I328" s="88"/>
      <c r="J328" s="88"/>
      <c r="K328" s="88"/>
      <c r="L328" s="88"/>
      <c r="M328" s="88"/>
      <c r="N328" s="88"/>
      <c r="O328" s="88"/>
      <c r="P328" s="88"/>
      <c r="Q328" s="88"/>
      <c r="R328" s="88"/>
      <c r="S328" s="88"/>
      <c r="T328" s="88"/>
      <c r="U328" s="88"/>
      <c r="V328" s="88"/>
      <c r="W328" s="16"/>
      <c r="X328" s="98"/>
      <c r="Y328" s="168"/>
      <c r="Z328" s="98"/>
      <c r="AA328" s="102"/>
      <c r="AB328" s="102"/>
      <c r="AC328" s="168" t="e">
        <f>CONCATENATE(E328," color: ",IF(VLOOKUP(C328,Colores!H:I,2,0)&gt;1,"Varios colores",Tabla5[[#This Row],[Caract: Color tapiz]]),IF(H328="","",CONCATENATE(", Tapiz: ",H328)),IF(I328="","",CONCATENATE(",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28" s="102"/>
      <c r="AE328" s="102" t="str">
        <f>CONCATENATE("&lt;p&gt;¿Cómo lavar un mueble con tapiz: ",X328,"?","&lt;p&gt;",CHAR(10),IFERROR(VLOOKUP(G328,'Base de datos'!A:B,2,0),"Humedecer un paño de tela y frotar la estructura del producto&lt;p&gt;"))</f>
        <v>&lt;p&gt;¿Cómo lavar un mueble con tapiz: ?&lt;p&gt;
Humedecer un paño de tela y frotar la estructura del producto&lt;p&gt;</v>
      </c>
      <c r="AF328" s="102"/>
      <c r="AG328" s="79"/>
      <c r="AH328" s="102"/>
    </row>
    <row r="329" spans="1:34" ht="20.25" customHeight="1" x14ac:dyDescent="0.2">
      <c r="A329" s="88"/>
      <c r="B329" s="88"/>
      <c r="C329" s="16"/>
      <c r="D329" s="116"/>
      <c r="E329" s="88"/>
      <c r="F329" s="88"/>
      <c r="G329" s="88"/>
      <c r="H329" s="88"/>
      <c r="I329" s="88"/>
      <c r="J329" s="88"/>
      <c r="K329" s="88"/>
      <c r="L329" s="88"/>
      <c r="M329" s="88"/>
      <c r="N329" s="88"/>
      <c r="O329" s="88"/>
      <c r="P329" s="88"/>
      <c r="Q329" s="88"/>
      <c r="R329" s="88"/>
      <c r="S329" s="88"/>
      <c r="T329" s="88"/>
      <c r="U329" s="88"/>
      <c r="V329" s="88"/>
      <c r="W329" s="16"/>
      <c r="X329" s="98"/>
      <c r="Y329" s="168"/>
      <c r="Z329" s="98"/>
      <c r="AA329" s="102"/>
      <c r="AB329" s="102"/>
      <c r="AC329" s="168" t="e">
        <f>CONCATENATE(E329," color: ",IF(VLOOKUP(C329,Colores!H:I,2,0)&gt;1,"Varios colores",Tabla5[[#This Row],[Caract: Color tapiz]]),IF(H329="","",CONCATENATE(", Tapiz: ",H329)),IF(I329="","",CONCATENATE(",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29" s="102"/>
      <c r="AE329" s="102" t="str">
        <f>CONCATENATE("&lt;p&gt;¿Cómo lavar un mueble con tapiz: ",X329,"?","&lt;p&gt;",CHAR(10),IFERROR(VLOOKUP(G329,'Base de datos'!A:B,2,0),"Humedecer un paño de tela y frotar la estructura del producto&lt;p&gt;"))</f>
        <v>&lt;p&gt;¿Cómo lavar un mueble con tapiz: ?&lt;p&gt;
Humedecer un paño de tela y frotar la estructura del producto&lt;p&gt;</v>
      </c>
      <c r="AF329" s="102"/>
      <c r="AG329" s="79"/>
      <c r="AH329" s="102"/>
    </row>
    <row r="330" spans="1:34" ht="20.25" customHeight="1" x14ac:dyDescent="0.2">
      <c r="A330" s="88"/>
      <c r="B330" s="88"/>
      <c r="C330" s="16"/>
      <c r="D330" s="116"/>
      <c r="E330" s="88"/>
      <c r="F330" s="88"/>
      <c r="G330" s="88"/>
      <c r="H330" s="88"/>
      <c r="I330" s="88"/>
      <c r="J330" s="88"/>
      <c r="K330" s="88"/>
      <c r="L330" s="88"/>
      <c r="M330" s="88"/>
      <c r="N330" s="88"/>
      <c r="O330" s="88"/>
      <c r="P330" s="88"/>
      <c r="Q330" s="88"/>
      <c r="R330" s="88"/>
      <c r="S330" s="88"/>
      <c r="T330" s="88"/>
      <c r="U330" s="88"/>
      <c r="V330" s="88"/>
      <c r="W330" s="16"/>
      <c r="X330" s="98"/>
      <c r="Y330" s="168"/>
      <c r="Z330" s="98"/>
      <c r="AA330" s="102"/>
      <c r="AB330" s="102"/>
      <c r="AC330" s="168" t="e">
        <f>CONCATENATE(E330," color: ",IF(VLOOKUP(C330,Colores!H:I,2,0)&gt;1,"Varios colores",Tabla5[[#This Row],[Caract: Color tapiz]]),IF(H330="","",CONCATENATE(", Tapiz: ",H330)),IF(I330="","",CONCATENATE(",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30" s="102"/>
      <c r="AE330" s="102" t="str">
        <f>CONCATENATE("&lt;p&gt;¿Cómo lavar un mueble con tapiz: ",X330,"?","&lt;p&gt;",CHAR(10),IFERROR(VLOOKUP(G330,'Base de datos'!A:B,2,0),"Humedecer un paño de tela y frotar la estructura del producto&lt;p&gt;"))</f>
        <v>&lt;p&gt;¿Cómo lavar un mueble con tapiz: ?&lt;p&gt;
Humedecer un paño de tela y frotar la estructura del producto&lt;p&gt;</v>
      </c>
      <c r="AF330" s="102"/>
      <c r="AG330" s="79"/>
      <c r="AH330" s="102"/>
    </row>
    <row r="331" spans="1:34" ht="20.25" customHeight="1" x14ac:dyDescent="0.2">
      <c r="A331" s="88"/>
      <c r="B331" s="88"/>
      <c r="C331" s="16"/>
      <c r="D331" s="116"/>
      <c r="E331" s="88"/>
      <c r="F331" s="88"/>
      <c r="G331" s="88"/>
      <c r="H331" s="88"/>
      <c r="I331" s="88"/>
      <c r="J331" s="88"/>
      <c r="K331" s="88"/>
      <c r="L331" s="88"/>
      <c r="M331" s="88"/>
      <c r="N331" s="88"/>
      <c r="O331" s="88"/>
      <c r="P331" s="88"/>
      <c r="Q331" s="88"/>
      <c r="R331" s="88"/>
      <c r="S331" s="88"/>
      <c r="T331" s="88"/>
      <c r="U331" s="88"/>
      <c r="V331" s="88"/>
      <c r="W331" s="16"/>
      <c r="X331" s="98"/>
      <c r="Y331" s="168"/>
      <c r="Z331" s="98"/>
      <c r="AA331" s="102"/>
      <c r="AB331" s="102"/>
      <c r="AC331" s="168" t="e">
        <f>CONCATENATE(E331," color: ",IF(VLOOKUP(C331,Colores!H:I,2,0)&gt;1,"Varios colores",Tabla5[[#This Row],[Caract: Color tapiz]]),IF(H331="","",CONCATENATE(", Tapiz: ",H331)),IF(I331="","",CONCATENATE(",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31" s="102"/>
      <c r="AE331" s="102" t="str">
        <f>CONCATENATE("&lt;p&gt;¿Cómo lavar un mueble con tapiz: ",X331,"?","&lt;p&gt;",CHAR(10),IFERROR(VLOOKUP(G331,'Base de datos'!A:B,2,0),"Humedecer un paño de tela y frotar la estructura del producto&lt;p&gt;"))</f>
        <v>&lt;p&gt;¿Cómo lavar un mueble con tapiz: ?&lt;p&gt;
Humedecer un paño de tela y frotar la estructura del producto&lt;p&gt;</v>
      </c>
      <c r="AF331" s="102"/>
      <c r="AG331" s="79"/>
      <c r="AH331" s="102"/>
    </row>
    <row r="332" spans="1:34" ht="20.25" customHeight="1" x14ac:dyDescent="0.2">
      <c r="A332" s="88"/>
      <c r="B332" s="88"/>
      <c r="C332" s="16"/>
      <c r="D332" s="116"/>
      <c r="E332" s="88"/>
      <c r="F332" s="88"/>
      <c r="G332" s="88"/>
      <c r="H332" s="88"/>
      <c r="I332" s="88"/>
      <c r="J332" s="88"/>
      <c r="K332" s="88"/>
      <c r="L332" s="88"/>
      <c r="M332" s="88"/>
      <c r="N332" s="88"/>
      <c r="O332" s="88"/>
      <c r="P332" s="88"/>
      <c r="Q332" s="88"/>
      <c r="R332" s="88"/>
      <c r="S332" s="88"/>
      <c r="T332" s="88"/>
      <c r="U332" s="88"/>
      <c r="V332" s="88"/>
      <c r="W332" s="16"/>
      <c r="X332" s="98"/>
      <c r="Y332" s="168"/>
      <c r="Z332" s="98"/>
      <c r="AA332" s="102"/>
      <c r="AB332" s="102"/>
      <c r="AC332" s="168" t="e">
        <f>CONCATENATE(E332," color: ",IF(VLOOKUP(C332,Colores!H:I,2,0)&gt;1,"Varios colores",Tabla5[[#This Row],[Caract: Color tapiz]]),IF(H332="","",CONCATENATE(", Tapiz: ",H332)),IF(I332="","",CONCATENATE(",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32" s="102"/>
      <c r="AE332" s="102" t="str">
        <f>CONCATENATE("&lt;p&gt;¿Cómo lavar un mueble con tapiz: ",X332,"?","&lt;p&gt;",CHAR(10),IFERROR(VLOOKUP(G332,'Base de datos'!A:B,2,0),"Humedecer un paño de tela y frotar la estructura del producto&lt;p&gt;"))</f>
        <v>&lt;p&gt;¿Cómo lavar un mueble con tapiz: ?&lt;p&gt;
Humedecer un paño de tela y frotar la estructura del producto&lt;p&gt;</v>
      </c>
      <c r="AF332" s="102"/>
      <c r="AG332" s="79"/>
      <c r="AH332" s="102"/>
    </row>
    <row r="333" spans="1:34" ht="20.25" customHeight="1" x14ac:dyDescent="0.2">
      <c r="A333" s="88"/>
      <c r="B333" s="88"/>
      <c r="C333" s="16"/>
      <c r="D333" s="116"/>
      <c r="E333" s="88"/>
      <c r="F333" s="88"/>
      <c r="G333" s="88"/>
      <c r="H333" s="88"/>
      <c r="I333" s="88"/>
      <c r="J333" s="88"/>
      <c r="K333" s="88"/>
      <c r="L333" s="88"/>
      <c r="M333" s="88"/>
      <c r="N333" s="88"/>
      <c r="O333" s="88"/>
      <c r="P333" s="88"/>
      <c r="Q333" s="88"/>
      <c r="R333" s="88"/>
      <c r="S333" s="88"/>
      <c r="T333" s="88"/>
      <c r="U333" s="88"/>
      <c r="V333" s="88"/>
      <c r="W333" s="16"/>
      <c r="X333" s="98"/>
      <c r="Y333" s="168"/>
      <c r="Z333" s="98"/>
      <c r="AA333" s="102"/>
      <c r="AB333" s="102"/>
      <c r="AC333" s="168" t="e">
        <f>CONCATENATE(E333," color: ",IF(VLOOKUP(C333,Colores!H:I,2,0)&gt;1,"Varios colores",Tabla5[[#This Row],[Caract: Color tapiz]]),IF(H333="","",CONCATENATE(", Tapiz: ",H333)),IF(I333="","",CONCATENATE(",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33" s="102"/>
      <c r="AE333" s="102" t="str">
        <f>CONCATENATE("&lt;p&gt;¿Cómo lavar un mueble con tapiz: ",X333,"?","&lt;p&gt;",CHAR(10),IFERROR(VLOOKUP(G333,'Base de datos'!A:B,2,0),"Humedecer un paño de tela y frotar la estructura del producto&lt;p&gt;"))</f>
        <v>&lt;p&gt;¿Cómo lavar un mueble con tapiz: ?&lt;p&gt;
Humedecer un paño de tela y frotar la estructura del producto&lt;p&gt;</v>
      </c>
      <c r="AF333" s="102"/>
      <c r="AG333" s="79"/>
      <c r="AH333" s="102"/>
    </row>
    <row r="334" spans="1:34" ht="20.25" customHeight="1" x14ac:dyDescent="0.2">
      <c r="A334" s="88"/>
      <c r="B334" s="88"/>
      <c r="C334" s="16"/>
      <c r="D334" s="116"/>
      <c r="E334" s="88"/>
      <c r="F334" s="88"/>
      <c r="G334" s="88"/>
      <c r="H334" s="88"/>
      <c r="I334" s="88"/>
      <c r="J334" s="88"/>
      <c r="K334" s="88"/>
      <c r="L334" s="88"/>
      <c r="M334" s="88"/>
      <c r="N334" s="88"/>
      <c r="O334" s="88"/>
      <c r="P334" s="88"/>
      <c r="Q334" s="88"/>
      <c r="R334" s="88"/>
      <c r="S334" s="88"/>
      <c r="T334" s="88"/>
      <c r="U334" s="88"/>
      <c r="V334" s="88"/>
      <c r="W334" s="16"/>
      <c r="X334" s="98"/>
      <c r="Y334" s="168"/>
      <c r="Z334" s="98"/>
      <c r="AA334" s="102"/>
      <c r="AB334" s="102"/>
      <c r="AC334" s="168" t="e">
        <f>CONCATENATE(E334," color: ",IF(VLOOKUP(C334,Colores!H:I,2,0)&gt;1,"Varios colores",Tabla5[[#This Row],[Caract: Color tapiz]]),IF(H334="","",CONCATENATE(", Tapiz: ",H334)),IF(I334="","",CONCATENATE(",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34" s="102"/>
      <c r="AE334" s="102" t="str">
        <f>CONCATENATE("&lt;p&gt;¿Cómo lavar un mueble con tapiz: ",X334,"?","&lt;p&gt;",CHAR(10),IFERROR(VLOOKUP(G334,'Base de datos'!A:B,2,0),"Humedecer un paño de tela y frotar la estructura del producto&lt;p&gt;"))</f>
        <v>&lt;p&gt;¿Cómo lavar un mueble con tapiz: ?&lt;p&gt;
Humedecer un paño de tela y frotar la estructura del producto&lt;p&gt;</v>
      </c>
      <c r="AF334" s="102"/>
      <c r="AG334" s="79"/>
      <c r="AH334" s="102"/>
    </row>
    <row r="335" spans="1:34" ht="20.25" customHeight="1" x14ac:dyDescent="0.2">
      <c r="A335" s="88"/>
      <c r="B335" s="88"/>
      <c r="C335" s="16"/>
      <c r="D335" s="116"/>
      <c r="E335" s="88"/>
      <c r="F335" s="88"/>
      <c r="G335" s="88"/>
      <c r="H335" s="88"/>
      <c r="I335" s="88"/>
      <c r="J335" s="88"/>
      <c r="K335" s="88"/>
      <c r="L335" s="88"/>
      <c r="M335" s="88"/>
      <c r="N335" s="88"/>
      <c r="O335" s="88"/>
      <c r="P335" s="88"/>
      <c r="Q335" s="88"/>
      <c r="R335" s="88"/>
      <c r="S335" s="88"/>
      <c r="T335" s="88"/>
      <c r="U335" s="88"/>
      <c r="V335" s="88"/>
      <c r="W335" s="16"/>
      <c r="X335" s="98"/>
      <c r="Y335" s="168"/>
      <c r="Z335" s="98"/>
      <c r="AA335" s="102"/>
      <c r="AB335" s="102"/>
      <c r="AC335" s="168" t="e">
        <f>CONCATENATE(E335," color: ",IF(VLOOKUP(C335,Colores!H:I,2,0)&gt;1,"Varios colores",Tabla5[[#This Row],[Caract: Color tapiz]]),IF(H335="","",CONCATENATE(", Tapiz: ",H335)),IF(I335="","",CONCATENATE(",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35" s="102"/>
      <c r="AE335" s="102" t="str">
        <f>CONCATENATE("&lt;p&gt;¿Cómo lavar un mueble con tapiz: ",X335,"?","&lt;p&gt;",CHAR(10),IFERROR(VLOOKUP(G335,'Base de datos'!A:B,2,0),"Humedecer un paño de tela y frotar la estructura del producto&lt;p&gt;"))</f>
        <v>&lt;p&gt;¿Cómo lavar un mueble con tapiz: ?&lt;p&gt;
Humedecer un paño de tela y frotar la estructura del producto&lt;p&gt;</v>
      </c>
      <c r="AF335" s="102"/>
      <c r="AG335" s="79"/>
      <c r="AH335" s="102"/>
    </row>
    <row r="336" spans="1:34" ht="20.25" customHeight="1" x14ac:dyDescent="0.2">
      <c r="A336" s="88"/>
      <c r="B336" s="88"/>
      <c r="C336" s="16"/>
      <c r="D336" s="116"/>
      <c r="E336" s="88"/>
      <c r="F336" s="88"/>
      <c r="G336" s="88"/>
      <c r="H336" s="88"/>
      <c r="I336" s="88"/>
      <c r="J336" s="88"/>
      <c r="K336" s="88"/>
      <c r="L336" s="88"/>
      <c r="M336" s="88"/>
      <c r="N336" s="88"/>
      <c r="O336" s="88"/>
      <c r="P336" s="88"/>
      <c r="Q336" s="88"/>
      <c r="R336" s="88"/>
      <c r="S336" s="88"/>
      <c r="T336" s="88"/>
      <c r="U336" s="88"/>
      <c r="V336" s="88"/>
      <c r="W336" s="16"/>
      <c r="X336" s="98"/>
      <c r="Y336" s="168"/>
      <c r="Z336" s="98"/>
      <c r="AA336" s="102"/>
      <c r="AB336" s="102"/>
      <c r="AC336" s="168" t="e">
        <f>CONCATENATE(E336," color: ",IF(VLOOKUP(C336,Colores!H:I,2,0)&gt;1,"Varios colores",Tabla5[[#This Row],[Caract: Color tapiz]]),IF(H336="","",CONCATENATE(", Tapiz: ",H336)),IF(I336="","",CONCATENATE(",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36" s="102"/>
      <c r="AE336" s="102" t="str">
        <f>CONCATENATE("&lt;p&gt;¿Cómo lavar un mueble con tapiz: ",X336,"?","&lt;p&gt;",CHAR(10),IFERROR(VLOOKUP(G336,'Base de datos'!A:B,2,0),"Humedecer un paño de tela y frotar la estructura del producto&lt;p&gt;"))</f>
        <v>&lt;p&gt;¿Cómo lavar un mueble con tapiz: ?&lt;p&gt;
Humedecer un paño de tela y frotar la estructura del producto&lt;p&gt;</v>
      </c>
      <c r="AF336" s="102"/>
      <c r="AG336" s="79"/>
      <c r="AH336" s="102"/>
    </row>
    <row r="337" spans="1:34" ht="20.25" customHeight="1" x14ac:dyDescent="0.2">
      <c r="A337" s="88"/>
      <c r="B337" s="88"/>
      <c r="C337" s="16"/>
      <c r="D337" s="116"/>
      <c r="E337" s="88"/>
      <c r="F337" s="88"/>
      <c r="G337" s="88"/>
      <c r="H337" s="88"/>
      <c r="I337" s="88"/>
      <c r="J337" s="88"/>
      <c r="K337" s="88"/>
      <c r="L337" s="88"/>
      <c r="M337" s="88"/>
      <c r="N337" s="88"/>
      <c r="O337" s="88"/>
      <c r="P337" s="88"/>
      <c r="Q337" s="88"/>
      <c r="R337" s="88"/>
      <c r="S337" s="88"/>
      <c r="T337" s="88"/>
      <c r="U337" s="88"/>
      <c r="V337" s="88"/>
      <c r="W337" s="16"/>
      <c r="X337" s="98"/>
      <c r="Y337" s="168"/>
      <c r="Z337" s="98"/>
      <c r="AA337" s="102"/>
      <c r="AB337" s="102"/>
      <c r="AC337" s="168" t="e">
        <f>CONCATENATE(E337," color: ",IF(VLOOKUP(C337,Colores!H:I,2,0)&gt;1,"Varios colores",Tabla5[[#This Row],[Caract: Color tapiz]]),IF(H337="","",CONCATENATE(", Tapiz: ",H337)),IF(I337="","",CONCATENATE(",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37" s="102"/>
      <c r="AE337" s="102" t="str">
        <f>CONCATENATE("&lt;p&gt;¿Cómo lavar un mueble con tapiz: ",X337,"?","&lt;p&gt;",CHAR(10),IFERROR(VLOOKUP(G337,'Base de datos'!A:B,2,0),"Humedecer un paño de tela y frotar la estructura del producto&lt;p&gt;"))</f>
        <v>&lt;p&gt;¿Cómo lavar un mueble con tapiz: ?&lt;p&gt;
Humedecer un paño de tela y frotar la estructura del producto&lt;p&gt;</v>
      </c>
      <c r="AF337" s="102"/>
      <c r="AG337" s="79"/>
      <c r="AH337" s="102"/>
    </row>
    <row r="338" spans="1:34" ht="20.25" customHeight="1" x14ac:dyDescent="0.2">
      <c r="A338" s="88"/>
      <c r="B338" s="88"/>
      <c r="C338" s="16"/>
      <c r="D338" s="116"/>
      <c r="E338" s="88"/>
      <c r="F338" s="88"/>
      <c r="G338" s="88"/>
      <c r="H338" s="88"/>
      <c r="I338" s="88"/>
      <c r="J338" s="88"/>
      <c r="K338" s="88"/>
      <c r="L338" s="88"/>
      <c r="M338" s="88"/>
      <c r="N338" s="88"/>
      <c r="O338" s="88"/>
      <c r="P338" s="88"/>
      <c r="Q338" s="88"/>
      <c r="R338" s="88"/>
      <c r="S338" s="88"/>
      <c r="T338" s="88"/>
      <c r="U338" s="88"/>
      <c r="V338" s="88"/>
      <c r="W338" s="16"/>
      <c r="X338" s="98"/>
      <c r="Y338" s="168"/>
      <c r="Z338" s="98"/>
      <c r="AA338" s="102"/>
      <c r="AB338" s="102"/>
      <c r="AC338" s="168" t="e">
        <f>CONCATENATE(E338," color: ",IF(VLOOKUP(C338,Colores!H:I,2,0)&gt;1,"Varios colores",Tabla5[[#This Row],[Caract: Color tapiz]]),IF(H338="","",CONCATENATE(", Tapiz: ",H338)),IF(I338="","",CONCATENATE(",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38" s="102"/>
      <c r="AE338" s="102" t="str">
        <f>CONCATENATE("&lt;p&gt;¿Cómo lavar un mueble con tapiz: ",X338,"?","&lt;p&gt;",CHAR(10),IFERROR(VLOOKUP(G338,'Base de datos'!A:B,2,0),"Humedecer un paño de tela y frotar la estructura del producto&lt;p&gt;"))</f>
        <v>&lt;p&gt;¿Cómo lavar un mueble con tapiz: ?&lt;p&gt;
Humedecer un paño de tela y frotar la estructura del producto&lt;p&gt;</v>
      </c>
      <c r="AF338" s="102"/>
      <c r="AG338" s="79"/>
      <c r="AH338" s="102"/>
    </row>
    <row r="339" spans="1:34" ht="20.25" customHeight="1" x14ac:dyDescent="0.2">
      <c r="A339" s="88"/>
      <c r="B339" s="88"/>
      <c r="C339" s="16"/>
      <c r="D339" s="116"/>
      <c r="E339" s="88"/>
      <c r="F339" s="88"/>
      <c r="G339" s="88"/>
      <c r="H339" s="88"/>
      <c r="I339" s="88"/>
      <c r="J339" s="88"/>
      <c r="K339" s="88"/>
      <c r="L339" s="88"/>
      <c r="M339" s="88"/>
      <c r="N339" s="88"/>
      <c r="O339" s="88"/>
      <c r="P339" s="88"/>
      <c r="Q339" s="88"/>
      <c r="R339" s="88"/>
      <c r="S339" s="88"/>
      <c r="T339" s="88"/>
      <c r="U339" s="88"/>
      <c r="V339" s="88"/>
      <c r="W339" s="16"/>
      <c r="X339" s="98"/>
      <c r="Y339" s="168"/>
      <c r="Z339" s="98"/>
      <c r="AA339" s="102"/>
      <c r="AB339" s="102"/>
      <c r="AC339" s="168" t="e">
        <f>CONCATENATE(E339," color: ",IF(VLOOKUP(C339,Colores!H:I,2,0)&gt;1,"Varios colores",Tabla5[[#This Row],[Caract: Color tapiz]]),IF(H339="","",CONCATENATE(", Tapiz: ",H339)),IF(I339="","",CONCATENATE(",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39" s="102"/>
      <c r="AE339" s="102" t="str">
        <f>CONCATENATE("&lt;p&gt;¿Cómo lavar un mueble con tapiz: ",X339,"?","&lt;p&gt;",CHAR(10),IFERROR(VLOOKUP(G339,'Base de datos'!A:B,2,0),"Humedecer un paño de tela y frotar la estructura del producto&lt;p&gt;"))</f>
        <v>&lt;p&gt;¿Cómo lavar un mueble con tapiz: ?&lt;p&gt;
Humedecer un paño de tela y frotar la estructura del producto&lt;p&gt;</v>
      </c>
      <c r="AF339" s="102"/>
      <c r="AG339" s="79"/>
      <c r="AH339" s="102"/>
    </row>
    <row r="340" spans="1:34" ht="20.25" customHeight="1" x14ac:dyDescent="0.2">
      <c r="A340" s="88"/>
      <c r="B340" s="88"/>
      <c r="C340" s="16"/>
      <c r="D340" s="116"/>
      <c r="E340" s="88"/>
      <c r="F340" s="88"/>
      <c r="G340" s="88"/>
      <c r="H340" s="88"/>
      <c r="I340" s="88"/>
      <c r="J340" s="88"/>
      <c r="K340" s="88"/>
      <c r="L340" s="88"/>
      <c r="M340" s="88"/>
      <c r="N340" s="88"/>
      <c r="O340" s="88"/>
      <c r="P340" s="88"/>
      <c r="Q340" s="88"/>
      <c r="R340" s="88"/>
      <c r="S340" s="88"/>
      <c r="T340" s="88"/>
      <c r="U340" s="88"/>
      <c r="V340" s="88"/>
      <c r="W340" s="16"/>
      <c r="X340" s="98"/>
      <c r="Y340" s="168"/>
      <c r="Z340" s="98"/>
      <c r="AA340" s="102"/>
      <c r="AB340" s="102"/>
      <c r="AC340" s="168" t="e">
        <f>CONCATENATE(E340," color: ",IF(VLOOKUP(C340,Colores!H:I,2,0)&gt;1,"Varios colores",Tabla5[[#This Row],[Caract: Color tapiz]]),IF(H340="","",CONCATENATE(", Tapiz: ",H340)),IF(I340="","",CONCATENATE(",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40" s="102"/>
      <c r="AE340" s="102" t="str">
        <f>CONCATENATE("&lt;p&gt;¿Cómo lavar un mueble con tapiz: ",X340,"?","&lt;p&gt;",CHAR(10),IFERROR(VLOOKUP(G340,'Base de datos'!A:B,2,0),"Humedecer un paño de tela y frotar la estructura del producto&lt;p&gt;"))</f>
        <v>&lt;p&gt;¿Cómo lavar un mueble con tapiz: ?&lt;p&gt;
Humedecer un paño de tela y frotar la estructura del producto&lt;p&gt;</v>
      </c>
      <c r="AF340" s="102"/>
      <c r="AG340" s="79"/>
      <c r="AH340" s="102"/>
    </row>
    <row r="341" spans="1:34" ht="20.25" customHeight="1" x14ac:dyDescent="0.2">
      <c r="A341" s="88"/>
      <c r="B341" s="88"/>
      <c r="C341" s="16"/>
      <c r="D341" s="116"/>
      <c r="E341" s="88"/>
      <c r="F341" s="88"/>
      <c r="G341" s="88"/>
      <c r="H341" s="88"/>
      <c r="I341" s="88"/>
      <c r="J341" s="88"/>
      <c r="K341" s="88"/>
      <c r="L341" s="88"/>
      <c r="M341" s="88"/>
      <c r="N341" s="88"/>
      <c r="O341" s="88"/>
      <c r="P341" s="88"/>
      <c r="Q341" s="88"/>
      <c r="R341" s="88"/>
      <c r="S341" s="88"/>
      <c r="T341" s="88"/>
      <c r="U341" s="88"/>
      <c r="V341" s="88"/>
      <c r="W341" s="16"/>
      <c r="X341" s="98"/>
      <c r="Y341" s="168"/>
      <c r="Z341" s="98"/>
      <c r="AA341" s="102"/>
      <c r="AB341" s="102"/>
      <c r="AC341" s="168" t="e">
        <f>CONCATENATE(E341," color: ",IF(VLOOKUP(C341,Colores!H:I,2,0)&gt;1,"Varios colores",Tabla5[[#This Row],[Caract: Color tapiz]]),IF(H341="","",CONCATENATE(", Tapiz: ",H341)),IF(I341="","",CONCATENATE(",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41" s="102"/>
      <c r="AE341" s="102" t="str">
        <f>CONCATENATE("&lt;p&gt;¿Cómo lavar un mueble con tapiz: ",X341,"?","&lt;p&gt;",CHAR(10),IFERROR(VLOOKUP(G341,'Base de datos'!A:B,2,0),"Humedecer un paño de tela y frotar la estructura del producto&lt;p&gt;"))</f>
        <v>&lt;p&gt;¿Cómo lavar un mueble con tapiz: ?&lt;p&gt;
Humedecer un paño de tela y frotar la estructura del producto&lt;p&gt;</v>
      </c>
      <c r="AF341" s="102"/>
      <c r="AG341" s="79"/>
      <c r="AH341" s="102"/>
    </row>
    <row r="342" spans="1:34" ht="20.25" customHeight="1" x14ac:dyDescent="0.2">
      <c r="A342" s="88"/>
      <c r="B342" s="88"/>
      <c r="C342" s="16"/>
      <c r="D342" s="116"/>
      <c r="E342" s="88"/>
      <c r="F342" s="88"/>
      <c r="G342" s="88"/>
      <c r="H342" s="88"/>
      <c r="I342" s="88"/>
      <c r="J342" s="88"/>
      <c r="K342" s="88"/>
      <c r="L342" s="88"/>
      <c r="M342" s="88"/>
      <c r="N342" s="88"/>
      <c r="O342" s="88"/>
      <c r="P342" s="88"/>
      <c r="Q342" s="88"/>
      <c r="R342" s="88"/>
      <c r="S342" s="88"/>
      <c r="T342" s="88"/>
      <c r="U342" s="88"/>
      <c r="V342" s="88"/>
      <c r="W342" s="16"/>
      <c r="X342" s="98"/>
      <c r="Y342" s="168"/>
      <c r="Z342" s="98"/>
      <c r="AA342" s="102"/>
      <c r="AB342" s="102"/>
      <c r="AC342" s="168" t="e">
        <f>CONCATENATE(E342," color: ",IF(VLOOKUP(C342,Colores!H:I,2,0)&gt;1,"Varios colores",Tabla5[[#This Row],[Caract: Color tapiz]]),IF(H342="","",CONCATENATE(", Tapiz: ",H342)),IF(I342="","",CONCATENATE(",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42" s="102"/>
      <c r="AE342" s="102" t="str">
        <f>CONCATENATE("&lt;p&gt;¿Cómo lavar un mueble con tapiz: ",X342,"?","&lt;p&gt;",CHAR(10),IFERROR(VLOOKUP(G342,'Base de datos'!A:B,2,0),"Humedecer un paño de tela y frotar la estructura del producto&lt;p&gt;"))</f>
        <v>&lt;p&gt;¿Cómo lavar un mueble con tapiz: ?&lt;p&gt;
Humedecer un paño de tela y frotar la estructura del producto&lt;p&gt;</v>
      </c>
      <c r="AF342" s="102"/>
      <c r="AG342" s="79"/>
      <c r="AH342" s="102"/>
    </row>
    <row r="343" spans="1:34" ht="20.25" customHeight="1" x14ac:dyDescent="0.2">
      <c r="A343" s="88"/>
      <c r="B343" s="88"/>
      <c r="C343" s="16"/>
      <c r="D343" s="116"/>
      <c r="E343" s="88"/>
      <c r="F343" s="88"/>
      <c r="G343" s="88"/>
      <c r="H343" s="88"/>
      <c r="I343" s="88"/>
      <c r="J343" s="88"/>
      <c r="K343" s="88"/>
      <c r="L343" s="88"/>
      <c r="M343" s="88"/>
      <c r="N343" s="88"/>
      <c r="O343" s="88"/>
      <c r="P343" s="88"/>
      <c r="Q343" s="88"/>
      <c r="R343" s="88"/>
      <c r="S343" s="88"/>
      <c r="T343" s="88"/>
      <c r="U343" s="88"/>
      <c r="V343" s="88"/>
      <c r="W343" s="16"/>
      <c r="X343" s="98"/>
      <c r="Y343" s="168"/>
      <c r="Z343" s="98"/>
      <c r="AA343" s="102"/>
      <c r="AB343" s="102"/>
      <c r="AC343" s="168" t="e">
        <f>CONCATENATE(E343," color: ",IF(VLOOKUP(C343,Colores!H:I,2,0)&gt;1,"Varios colores",Tabla5[[#This Row],[Caract: Color tapiz]]),IF(H343="","",CONCATENATE(", Tapiz: ",H343)),IF(I343="","",CONCATENATE(",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43" s="102"/>
      <c r="AE343" s="102" t="str">
        <f>CONCATENATE("&lt;p&gt;¿Cómo lavar un mueble con tapiz: ",X343,"?","&lt;p&gt;",CHAR(10),IFERROR(VLOOKUP(G343,'Base de datos'!A:B,2,0),"Humedecer un paño de tela y frotar la estructura del producto&lt;p&gt;"))</f>
        <v>&lt;p&gt;¿Cómo lavar un mueble con tapiz: ?&lt;p&gt;
Humedecer un paño de tela y frotar la estructura del producto&lt;p&gt;</v>
      </c>
      <c r="AF343" s="102"/>
      <c r="AG343" s="79"/>
      <c r="AH343" s="102"/>
    </row>
    <row r="344" spans="1:34" ht="20.25" customHeight="1" x14ac:dyDescent="0.2">
      <c r="A344" s="88"/>
      <c r="B344" s="88"/>
      <c r="C344" s="16"/>
      <c r="D344" s="116"/>
      <c r="E344" s="88"/>
      <c r="F344" s="88"/>
      <c r="G344" s="88"/>
      <c r="H344" s="88"/>
      <c r="I344" s="88"/>
      <c r="J344" s="88"/>
      <c r="K344" s="88"/>
      <c r="L344" s="88"/>
      <c r="M344" s="88"/>
      <c r="N344" s="88"/>
      <c r="O344" s="88"/>
      <c r="P344" s="88"/>
      <c r="Q344" s="88"/>
      <c r="R344" s="88"/>
      <c r="S344" s="88"/>
      <c r="T344" s="88"/>
      <c r="U344" s="88"/>
      <c r="V344" s="88"/>
      <c r="W344" s="16"/>
      <c r="X344" s="98"/>
      <c r="Y344" s="168"/>
      <c r="Z344" s="98"/>
      <c r="AA344" s="102"/>
      <c r="AB344" s="102"/>
      <c r="AC344" s="168" t="e">
        <f>CONCATENATE(E344," color: ",IF(VLOOKUP(C344,Colores!H:I,2,0)&gt;1,"Varios colores",Tabla5[[#This Row],[Caract: Color tapiz]]),IF(H344="","",CONCATENATE(", Tapiz: ",H344)),IF(I344="","",CONCATENATE(",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44" s="102"/>
      <c r="AE344" s="102" t="str">
        <f>CONCATENATE("&lt;p&gt;¿Cómo lavar un mueble con tapiz: ",X344,"?","&lt;p&gt;",CHAR(10),IFERROR(VLOOKUP(G344,'Base de datos'!A:B,2,0),"Humedecer un paño de tela y frotar la estructura del producto&lt;p&gt;"))</f>
        <v>&lt;p&gt;¿Cómo lavar un mueble con tapiz: ?&lt;p&gt;
Humedecer un paño de tela y frotar la estructura del producto&lt;p&gt;</v>
      </c>
      <c r="AF344" s="102"/>
      <c r="AG344" s="79"/>
      <c r="AH344" s="102"/>
    </row>
    <row r="345" spans="1:34" ht="20.25" customHeight="1" x14ac:dyDescent="0.2">
      <c r="A345" s="88"/>
      <c r="B345" s="88"/>
      <c r="C345" s="16"/>
      <c r="D345" s="116"/>
      <c r="E345" s="88"/>
      <c r="F345" s="88"/>
      <c r="G345" s="88"/>
      <c r="H345" s="88"/>
      <c r="I345" s="88"/>
      <c r="J345" s="88"/>
      <c r="K345" s="88"/>
      <c r="L345" s="88"/>
      <c r="M345" s="88"/>
      <c r="N345" s="88"/>
      <c r="O345" s="88"/>
      <c r="P345" s="88"/>
      <c r="Q345" s="88"/>
      <c r="R345" s="88"/>
      <c r="S345" s="88"/>
      <c r="T345" s="88"/>
      <c r="U345" s="88"/>
      <c r="V345" s="88"/>
      <c r="W345" s="16"/>
      <c r="X345" s="98"/>
      <c r="Y345" s="168"/>
      <c r="Z345" s="98"/>
      <c r="AA345" s="102"/>
      <c r="AB345" s="102"/>
      <c r="AC345" s="168" t="e">
        <f>CONCATENATE(E345," color: ",IF(VLOOKUP(C345,Colores!H:I,2,0)&gt;1,"Varios colores",Tabla5[[#This Row],[Caract: Color tapiz]]),IF(H345="","",CONCATENATE(", Tapiz: ",H345)),IF(I345="","",CONCATENATE(",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45" s="102"/>
      <c r="AE345" s="102" t="str">
        <f>CONCATENATE("&lt;p&gt;¿Cómo lavar un mueble con tapiz: ",X345,"?","&lt;p&gt;",CHAR(10),IFERROR(VLOOKUP(G345,'Base de datos'!A:B,2,0),"Humedecer un paño de tela y frotar la estructura del producto&lt;p&gt;"))</f>
        <v>&lt;p&gt;¿Cómo lavar un mueble con tapiz: ?&lt;p&gt;
Humedecer un paño de tela y frotar la estructura del producto&lt;p&gt;</v>
      </c>
      <c r="AF345" s="102"/>
      <c r="AG345" s="79"/>
      <c r="AH345" s="102"/>
    </row>
    <row r="346" spans="1:34" ht="20.25" customHeight="1" x14ac:dyDescent="0.2">
      <c r="A346" s="88"/>
      <c r="B346" s="88"/>
      <c r="C346" s="16"/>
      <c r="D346" s="116"/>
      <c r="E346" s="88"/>
      <c r="F346" s="88"/>
      <c r="G346" s="88"/>
      <c r="H346" s="88"/>
      <c r="I346" s="88"/>
      <c r="J346" s="88"/>
      <c r="K346" s="88"/>
      <c r="L346" s="88"/>
      <c r="M346" s="88"/>
      <c r="N346" s="88"/>
      <c r="O346" s="88"/>
      <c r="P346" s="88"/>
      <c r="Q346" s="88"/>
      <c r="R346" s="88"/>
      <c r="S346" s="88"/>
      <c r="T346" s="88"/>
      <c r="U346" s="88"/>
      <c r="V346" s="88"/>
      <c r="W346" s="16"/>
      <c r="X346" s="98"/>
      <c r="Y346" s="168"/>
      <c r="Z346" s="98"/>
      <c r="AA346" s="102"/>
      <c r="AB346" s="102"/>
      <c r="AC346" s="168" t="e">
        <f>CONCATENATE(E346," color: ",IF(VLOOKUP(C346,Colores!H:I,2,0)&gt;1,"Varios colores",Tabla5[[#This Row],[Caract: Color tapiz]]),IF(H346="","",CONCATENATE(", Tapiz: ",H346)),IF(I346="","",CONCATENATE(",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46" s="102"/>
      <c r="AE346" s="102" t="str">
        <f>CONCATENATE("&lt;p&gt;¿Cómo lavar un mueble con tapiz: ",X346,"?","&lt;p&gt;",CHAR(10),IFERROR(VLOOKUP(G346,'Base de datos'!A:B,2,0),"Humedecer un paño de tela y frotar la estructura del producto&lt;p&gt;"))</f>
        <v>&lt;p&gt;¿Cómo lavar un mueble con tapiz: ?&lt;p&gt;
Humedecer un paño de tela y frotar la estructura del producto&lt;p&gt;</v>
      </c>
      <c r="AF346" s="102"/>
      <c r="AG346" s="79"/>
      <c r="AH346" s="102"/>
    </row>
    <row r="347" spans="1:34" ht="20.25" customHeight="1" x14ac:dyDescent="0.2">
      <c r="A347" s="88"/>
      <c r="B347" s="88"/>
      <c r="C347" s="16"/>
      <c r="D347" s="116"/>
      <c r="E347" s="88"/>
      <c r="F347" s="88"/>
      <c r="G347" s="88"/>
      <c r="H347" s="88"/>
      <c r="I347" s="88"/>
      <c r="J347" s="88"/>
      <c r="K347" s="88"/>
      <c r="L347" s="88"/>
      <c r="M347" s="88"/>
      <c r="N347" s="88"/>
      <c r="O347" s="88"/>
      <c r="P347" s="88"/>
      <c r="Q347" s="88"/>
      <c r="R347" s="88"/>
      <c r="S347" s="88"/>
      <c r="T347" s="88"/>
      <c r="U347" s="88"/>
      <c r="V347" s="88"/>
      <c r="W347" s="16"/>
      <c r="X347" s="98"/>
      <c r="Y347" s="168"/>
      <c r="Z347" s="98"/>
      <c r="AA347" s="102"/>
      <c r="AB347" s="102"/>
      <c r="AC347" s="168" t="e">
        <f>CONCATENATE(E347," color: ",IF(VLOOKUP(C347,Colores!H:I,2,0)&gt;1,"Varios colores",Tabla5[[#This Row],[Caract: Color tapiz]]),IF(H347="","",CONCATENATE(", Tapiz: ",H347)),IF(I347="","",CONCATENATE(",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47" s="102"/>
      <c r="AE347" s="102" t="str">
        <f>CONCATENATE("&lt;p&gt;¿Cómo lavar un mueble con tapiz: ",X347,"?","&lt;p&gt;",CHAR(10),IFERROR(VLOOKUP(G347,'Base de datos'!A:B,2,0),"Humedecer un paño de tela y frotar la estructura del producto&lt;p&gt;"))</f>
        <v>&lt;p&gt;¿Cómo lavar un mueble con tapiz: ?&lt;p&gt;
Humedecer un paño de tela y frotar la estructura del producto&lt;p&gt;</v>
      </c>
      <c r="AF347" s="102"/>
      <c r="AG347" s="79"/>
      <c r="AH347" s="102"/>
    </row>
    <row r="348" spans="1:34" ht="20.25" customHeight="1" x14ac:dyDescent="0.2">
      <c r="A348" s="88"/>
      <c r="B348" s="88"/>
      <c r="C348" s="16"/>
      <c r="D348" s="116"/>
      <c r="E348" s="88"/>
      <c r="F348" s="88"/>
      <c r="G348" s="88"/>
      <c r="H348" s="88"/>
      <c r="I348" s="88"/>
      <c r="J348" s="88"/>
      <c r="K348" s="88"/>
      <c r="L348" s="88"/>
      <c r="M348" s="88"/>
      <c r="N348" s="88"/>
      <c r="O348" s="88"/>
      <c r="P348" s="88"/>
      <c r="Q348" s="88"/>
      <c r="R348" s="88"/>
      <c r="S348" s="88"/>
      <c r="T348" s="88"/>
      <c r="U348" s="88"/>
      <c r="V348" s="88"/>
      <c r="W348" s="16"/>
      <c r="X348" s="98"/>
      <c r="Y348" s="168"/>
      <c r="Z348" s="98"/>
      <c r="AA348" s="102"/>
      <c r="AB348" s="102"/>
      <c r="AC348" s="168" t="e">
        <f>CONCATENATE(E348," color: ",IF(VLOOKUP(C348,Colores!H:I,2,0)&gt;1,"Varios colores",Tabla5[[#This Row],[Caract: Color tapiz]]),IF(H348="","",CONCATENATE(", Tapiz: ",H348)),IF(I348="","",CONCATENATE(",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48" s="102"/>
      <c r="AE348" s="102" t="str">
        <f>CONCATENATE("&lt;p&gt;¿Cómo lavar un mueble con tapiz: ",X348,"?","&lt;p&gt;",CHAR(10),IFERROR(VLOOKUP(G348,'Base de datos'!A:B,2,0),"Humedecer un paño de tela y frotar la estructura del producto&lt;p&gt;"))</f>
        <v>&lt;p&gt;¿Cómo lavar un mueble con tapiz: ?&lt;p&gt;
Humedecer un paño de tela y frotar la estructura del producto&lt;p&gt;</v>
      </c>
      <c r="AF348" s="102"/>
      <c r="AG348" s="79"/>
      <c r="AH348" s="102"/>
    </row>
    <row r="349" spans="1:34" ht="20.25" customHeight="1" x14ac:dyDescent="0.2">
      <c r="A349" s="88"/>
      <c r="B349" s="88"/>
      <c r="C349" s="16"/>
      <c r="D349" s="116"/>
      <c r="E349" s="88"/>
      <c r="F349" s="88"/>
      <c r="G349" s="88"/>
      <c r="H349" s="88"/>
      <c r="I349" s="88"/>
      <c r="J349" s="88"/>
      <c r="K349" s="88"/>
      <c r="L349" s="88"/>
      <c r="M349" s="88"/>
      <c r="N349" s="88"/>
      <c r="O349" s="88"/>
      <c r="P349" s="88"/>
      <c r="Q349" s="88"/>
      <c r="R349" s="88"/>
      <c r="S349" s="88"/>
      <c r="T349" s="88"/>
      <c r="U349" s="88"/>
      <c r="V349" s="88"/>
      <c r="W349" s="16"/>
      <c r="X349" s="98"/>
      <c r="Y349" s="168"/>
      <c r="Z349" s="98"/>
      <c r="AA349" s="102"/>
      <c r="AB349" s="102"/>
      <c r="AC349" s="168" t="e">
        <f>CONCATENATE(E349," color: ",IF(VLOOKUP(C349,Colores!H:I,2,0)&gt;1,"Varios colores",Tabla5[[#This Row],[Caract: Color tapiz]]),IF(H349="","",CONCATENATE(", Tapiz: ",H349)),IF(I349="","",CONCATENATE(",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49" s="102"/>
      <c r="AE349" s="102" t="str">
        <f>CONCATENATE("&lt;p&gt;¿Cómo lavar un mueble con tapiz: ",X349,"?","&lt;p&gt;",CHAR(10),IFERROR(VLOOKUP(G349,'Base de datos'!A:B,2,0),"Humedecer un paño de tela y frotar la estructura del producto&lt;p&gt;"))</f>
        <v>&lt;p&gt;¿Cómo lavar un mueble con tapiz: ?&lt;p&gt;
Humedecer un paño de tela y frotar la estructura del producto&lt;p&gt;</v>
      </c>
      <c r="AF349" s="102"/>
      <c r="AG349" s="79"/>
      <c r="AH349" s="102"/>
    </row>
    <row r="350" spans="1:34" ht="20.25" customHeight="1" x14ac:dyDescent="0.2">
      <c r="A350" s="88"/>
      <c r="B350" s="88"/>
      <c r="C350" s="16"/>
      <c r="D350" s="116"/>
      <c r="E350" s="88"/>
      <c r="F350" s="88"/>
      <c r="G350" s="88"/>
      <c r="H350" s="88"/>
      <c r="I350" s="88"/>
      <c r="J350" s="88"/>
      <c r="K350" s="88"/>
      <c r="L350" s="88"/>
      <c r="M350" s="88"/>
      <c r="N350" s="88"/>
      <c r="O350" s="88"/>
      <c r="P350" s="88"/>
      <c r="Q350" s="88"/>
      <c r="R350" s="88"/>
      <c r="S350" s="88"/>
      <c r="T350" s="88"/>
      <c r="U350" s="88"/>
      <c r="V350" s="88"/>
      <c r="W350" s="16"/>
      <c r="X350" s="98"/>
      <c r="Y350" s="168"/>
      <c r="Z350" s="98"/>
      <c r="AA350" s="102"/>
      <c r="AB350" s="102"/>
      <c r="AC350" s="168" t="e">
        <f>CONCATENATE(E350," color: ",IF(VLOOKUP(C350,Colores!H:I,2,0)&gt;1,"Varios colores",Tabla5[[#This Row],[Caract: Color tapiz]]),IF(H350="","",CONCATENATE(", Tapiz: ",H350)),IF(I350="","",CONCATENATE(",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50" s="102"/>
      <c r="AE350" s="102" t="str">
        <f>CONCATENATE("&lt;p&gt;¿Cómo lavar un mueble con tapiz: ",X350,"?","&lt;p&gt;",CHAR(10),IFERROR(VLOOKUP(G350,'Base de datos'!A:B,2,0),"Humedecer un paño de tela y frotar la estructura del producto&lt;p&gt;"))</f>
        <v>&lt;p&gt;¿Cómo lavar un mueble con tapiz: ?&lt;p&gt;
Humedecer un paño de tela y frotar la estructura del producto&lt;p&gt;</v>
      </c>
      <c r="AF350" s="102"/>
      <c r="AG350" s="79"/>
      <c r="AH350" s="102"/>
    </row>
    <row r="351" spans="1:34" ht="20.25" customHeight="1" x14ac:dyDescent="0.2">
      <c r="A351" s="88"/>
      <c r="B351" s="88"/>
      <c r="C351" s="16"/>
      <c r="D351" s="116"/>
      <c r="E351" s="88"/>
      <c r="F351" s="88"/>
      <c r="G351" s="88"/>
      <c r="H351" s="88"/>
      <c r="I351" s="88"/>
      <c r="J351" s="88"/>
      <c r="K351" s="88"/>
      <c r="L351" s="88"/>
      <c r="M351" s="88"/>
      <c r="N351" s="88"/>
      <c r="O351" s="88"/>
      <c r="P351" s="88"/>
      <c r="Q351" s="88"/>
      <c r="R351" s="88"/>
      <c r="S351" s="88"/>
      <c r="T351" s="88"/>
      <c r="U351" s="88"/>
      <c r="V351" s="88"/>
      <c r="W351" s="16"/>
      <c r="X351" s="98"/>
      <c r="Y351" s="168"/>
      <c r="Z351" s="98"/>
      <c r="AA351" s="102"/>
      <c r="AB351" s="102"/>
      <c r="AC351" s="168" t="e">
        <f>CONCATENATE(E351," color: ",IF(VLOOKUP(C351,Colores!H:I,2,0)&gt;1,"Varios colores",Tabla5[[#This Row],[Caract: Color tapiz]]),IF(H351="","",CONCATENATE(", Tapiz: ",H351)),IF(I351="","",CONCATENATE(",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51" s="102"/>
      <c r="AE351" s="102" t="str">
        <f>CONCATENATE("&lt;p&gt;¿Cómo lavar un mueble con tapiz: ",X351,"?","&lt;p&gt;",CHAR(10),IFERROR(VLOOKUP(G351,'Base de datos'!A:B,2,0),"Humedecer un paño de tela y frotar la estructura del producto&lt;p&gt;"))</f>
        <v>&lt;p&gt;¿Cómo lavar un mueble con tapiz: ?&lt;p&gt;
Humedecer un paño de tela y frotar la estructura del producto&lt;p&gt;</v>
      </c>
      <c r="AF351" s="102"/>
      <c r="AG351" s="79"/>
      <c r="AH351" s="102"/>
    </row>
    <row r="352" spans="1:34" ht="20.25" customHeight="1" x14ac:dyDescent="0.2">
      <c r="A352" s="88"/>
      <c r="B352" s="88"/>
      <c r="C352" s="16"/>
      <c r="D352" s="116"/>
      <c r="E352" s="88"/>
      <c r="F352" s="88"/>
      <c r="G352" s="88"/>
      <c r="H352" s="88"/>
      <c r="I352" s="88"/>
      <c r="J352" s="88"/>
      <c r="K352" s="88"/>
      <c r="L352" s="88"/>
      <c r="M352" s="88"/>
      <c r="N352" s="88"/>
      <c r="O352" s="88"/>
      <c r="P352" s="88"/>
      <c r="Q352" s="88"/>
      <c r="R352" s="88"/>
      <c r="S352" s="88"/>
      <c r="T352" s="88"/>
      <c r="U352" s="88"/>
      <c r="V352" s="88"/>
      <c r="W352" s="16"/>
      <c r="X352" s="98"/>
      <c r="Y352" s="168"/>
      <c r="Z352" s="98"/>
      <c r="AA352" s="102"/>
      <c r="AB352" s="102"/>
      <c r="AC352" s="168" t="e">
        <f>CONCATENATE(E352," color: ",IF(VLOOKUP(C352,Colores!H:I,2,0)&gt;1,"Varios colores",Tabla5[[#This Row],[Caract: Color tapiz]]),IF(H352="","",CONCATENATE(", Tapiz: ",H352)),IF(I352="","",CONCATENATE(",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52" s="102"/>
      <c r="AE352" s="102" t="str">
        <f>CONCATENATE("&lt;p&gt;¿Cómo lavar un mueble con tapiz: ",X352,"?","&lt;p&gt;",CHAR(10),IFERROR(VLOOKUP(G352,'Base de datos'!A:B,2,0),"Humedecer un paño de tela y frotar la estructura del producto&lt;p&gt;"))</f>
        <v>&lt;p&gt;¿Cómo lavar un mueble con tapiz: ?&lt;p&gt;
Humedecer un paño de tela y frotar la estructura del producto&lt;p&gt;</v>
      </c>
      <c r="AF352" s="102"/>
      <c r="AG352" s="79"/>
      <c r="AH352" s="102"/>
    </row>
    <row r="353" spans="1:34" ht="20.25" customHeight="1" x14ac:dyDescent="0.2">
      <c r="A353" s="88"/>
      <c r="B353" s="88"/>
      <c r="C353" s="16"/>
      <c r="D353" s="116"/>
      <c r="E353" s="88"/>
      <c r="F353" s="88"/>
      <c r="G353" s="88"/>
      <c r="H353" s="88"/>
      <c r="I353" s="88"/>
      <c r="J353" s="88"/>
      <c r="K353" s="88"/>
      <c r="L353" s="88"/>
      <c r="M353" s="88"/>
      <c r="N353" s="88"/>
      <c r="O353" s="88"/>
      <c r="P353" s="88"/>
      <c r="Q353" s="88"/>
      <c r="R353" s="88"/>
      <c r="S353" s="88"/>
      <c r="T353" s="88"/>
      <c r="U353" s="88"/>
      <c r="V353" s="88"/>
      <c r="W353" s="16"/>
      <c r="X353" s="98"/>
      <c r="Y353" s="168"/>
      <c r="Z353" s="98"/>
      <c r="AA353" s="102"/>
      <c r="AB353" s="102"/>
      <c r="AC353" s="168" t="e">
        <f>CONCATENATE(E353," color: ",IF(VLOOKUP(C353,Colores!H:I,2,0)&gt;1,"Varios colores",Tabla5[[#This Row],[Caract: Color tapiz]]),IF(H353="","",CONCATENATE(", Tapiz: ",H353)),IF(I353="","",CONCATENATE(",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53" s="102"/>
      <c r="AE353" s="102" t="str">
        <f>CONCATENATE("&lt;p&gt;¿Cómo lavar un mueble con tapiz: ",X353,"?","&lt;p&gt;",CHAR(10),IFERROR(VLOOKUP(G353,'Base de datos'!A:B,2,0),"Humedecer un paño de tela y frotar la estructura del producto&lt;p&gt;"))</f>
        <v>&lt;p&gt;¿Cómo lavar un mueble con tapiz: ?&lt;p&gt;
Humedecer un paño de tela y frotar la estructura del producto&lt;p&gt;</v>
      </c>
      <c r="AF353" s="102"/>
      <c r="AG353" s="79"/>
      <c r="AH353" s="102"/>
    </row>
    <row r="354" spans="1:34" ht="20.25" customHeight="1" x14ac:dyDescent="0.2">
      <c r="A354" s="88"/>
      <c r="B354" s="88"/>
      <c r="C354" s="16"/>
      <c r="D354" s="116"/>
      <c r="E354" s="88"/>
      <c r="F354" s="88"/>
      <c r="G354" s="88"/>
      <c r="H354" s="88"/>
      <c r="I354" s="88"/>
      <c r="J354" s="88"/>
      <c r="K354" s="88"/>
      <c r="L354" s="88"/>
      <c r="M354" s="88"/>
      <c r="N354" s="88"/>
      <c r="O354" s="88"/>
      <c r="P354" s="88"/>
      <c r="Q354" s="88"/>
      <c r="R354" s="88"/>
      <c r="S354" s="88"/>
      <c r="T354" s="88"/>
      <c r="U354" s="88"/>
      <c r="V354" s="88"/>
      <c r="W354" s="16"/>
      <c r="X354" s="98"/>
      <c r="Y354" s="168"/>
      <c r="Z354" s="98"/>
      <c r="AA354" s="102"/>
      <c r="AB354" s="102"/>
      <c r="AC354" s="168" t="e">
        <f>CONCATENATE(E354," color: ",IF(VLOOKUP(C354,Colores!H:I,2,0)&gt;1,"Varios colores",Tabla5[[#This Row],[Caract: Color tapiz]]),IF(H354="","",CONCATENATE(", Tapiz: ",H354)),IF(I354="","",CONCATENATE(",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54" s="102"/>
      <c r="AE354" s="102" t="str">
        <f>CONCATENATE("&lt;p&gt;¿Cómo lavar un mueble con tapiz: ",X354,"?","&lt;p&gt;",CHAR(10),IFERROR(VLOOKUP(G354,'Base de datos'!A:B,2,0),"Humedecer un paño de tela y frotar la estructura del producto&lt;p&gt;"))</f>
        <v>&lt;p&gt;¿Cómo lavar un mueble con tapiz: ?&lt;p&gt;
Humedecer un paño de tela y frotar la estructura del producto&lt;p&gt;</v>
      </c>
      <c r="AF354" s="102"/>
      <c r="AG354" s="79"/>
      <c r="AH354" s="102"/>
    </row>
    <row r="355" spans="1:34" ht="20.25" customHeight="1" x14ac:dyDescent="0.2">
      <c r="A355" s="88"/>
      <c r="B355" s="88"/>
      <c r="C355" s="16"/>
      <c r="D355" s="116"/>
      <c r="E355" s="88"/>
      <c r="F355" s="88"/>
      <c r="G355" s="88"/>
      <c r="H355" s="88"/>
      <c r="I355" s="88"/>
      <c r="J355" s="88"/>
      <c r="K355" s="88"/>
      <c r="L355" s="88"/>
      <c r="M355" s="88"/>
      <c r="N355" s="88"/>
      <c r="O355" s="88"/>
      <c r="P355" s="88"/>
      <c r="Q355" s="88"/>
      <c r="R355" s="88"/>
      <c r="S355" s="88"/>
      <c r="T355" s="88"/>
      <c r="U355" s="88"/>
      <c r="V355" s="88"/>
      <c r="W355" s="16"/>
      <c r="X355" s="98"/>
      <c r="Y355" s="168"/>
      <c r="Z355" s="98"/>
      <c r="AA355" s="102"/>
      <c r="AB355" s="102"/>
      <c r="AC355" s="168" t="e">
        <f>CONCATENATE(E355," color: ",IF(VLOOKUP(C355,Colores!H:I,2,0)&gt;1,"Varios colores",Tabla5[[#This Row],[Caract: Color tapiz]]),IF(H355="","",CONCATENATE(", Tapiz: ",H355)),IF(I355="","",CONCATENATE(",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55" s="102"/>
      <c r="AE355" s="102" t="str">
        <f>CONCATENATE("&lt;p&gt;¿Cómo lavar un mueble con tapiz: ",X355,"?","&lt;p&gt;",CHAR(10),IFERROR(VLOOKUP(G355,'Base de datos'!A:B,2,0),"Humedecer un paño de tela y frotar la estructura del producto&lt;p&gt;"))</f>
        <v>&lt;p&gt;¿Cómo lavar un mueble con tapiz: ?&lt;p&gt;
Humedecer un paño de tela y frotar la estructura del producto&lt;p&gt;</v>
      </c>
      <c r="AF355" s="102"/>
      <c r="AG355" s="79"/>
      <c r="AH355" s="102"/>
    </row>
    <row r="356" spans="1:34" ht="20.25" customHeight="1" x14ac:dyDescent="0.2">
      <c r="A356" s="88"/>
      <c r="B356" s="88"/>
      <c r="C356" s="16"/>
      <c r="D356" s="116"/>
      <c r="E356" s="88"/>
      <c r="F356" s="88"/>
      <c r="G356" s="88"/>
      <c r="H356" s="88"/>
      <c r="I356" s="88"/>
      <c r="J356" s="88"/>
      <c r="K356" s="88"/>
      <c r="L356" s="88"/>
      <c r="M356" s="88"/>
      <c r="N356" s="88"/>
      <c r="O356" s="88"/>
      <c r="P356" s="88"/>
      <c r="Q356" s="88"/>
      <c r="R356" s="88"/>
      <c r="S356" s="88"/>
      <c r="T356" s="88"/>
      <c r="U356" s="88"/>
      <c r="V356" s="88"/>
      <c r="W356" s="16"/>
      <c r="X356" s="98"/>
      <c r="Y356" s="168"/>
      <c r="Z356" s="98"/>
      <c r="AA356" s="102"/>
      <c r="AB356" s="102"/>
      <c r="AC356" s="168" t="e">
        <f>CONCATENATE(E356," color: ",IF(VLOOKUP(C356,Colores!H:I,2,0)&gt;1,"Varios colores",Tabla5[[#This Row],[Caract: Color tapiz]]),IF(H356="","",CONCATENATE(", Tapiz: ",H356)),IF(I356="","",CONCATENATE(",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56" s="102"/>
      <c r="AE356" s="102" t="str">
        <f>CONCATENATE("&lt;p&gt;¿Cómo lavar un mueble con tapiz: ",X356,"?","&lt;p&gt;",CHAR(10),IFERROR(VLOOKUP(G356,'Base de datos'!A:B,2,0),"Humedecer un paño de tela y frotar la estructura del producto&lt;p&gt;"))</f>
        <v>&lt;p&gt;¿Cómo lavar un mueble con tapiz: ?&lt;p&gt;
Humedecer un paño de tela y frotar la estructura del producto&lt;p&gt;</v>
      </c>
      <c r="AF356" s="102"/>
      <c r="AG356" s="79"/>
      <c r="AH356" s="102"/>
    </row>
    <row r="357" spans="1:34" ht="20.25" customHeight="1" x14ac:dyDescent="0.2">
      <c r="A357" s="88"/>
      <c r="B357" s="88"/>
      <c r="C357" s="16"/>
      <c r="D357" s="116"/>
      <c r="E357" s="88"/>
      <c r="F357" s="88"/>
      <c r="G357" s="88"/>
      <c r="H357" s="88"/>
      <c r="I357" s="88"/>
      <c r="J357" s="88"/>
      <c r="K357" s="88"/>
      <c r="L357" s="88"/>
      <c r="M357" s="88"/>
      <c r="N357" s="88"/>
      <c r="O357" s="88"/>
      <c r="P357" s="88"/>
      <c r="Q357" s="88"/>
      <c r="R357" s="88"/>
      <c r="S357" s="88"/>
      <c r="T357" s="88"/>
      <c r="U357" s="88"/>
      <c r="V357" s="88"/>
      <c r="W357" s="16"/>
      <c r="X357" s="98"/>
      <c r="Y357" s="168"/>
      <c r="Z357" s="98"/>
      <c r="AA357" s="102"/>
      <c r="AB357" s="102"/>
      <c r="AC357" s="168" t="e">
        <f>CONCATENATE(E357," color: ",IF(VLOOKUP(C357,Colores!H:I,2,0)&gt;1,"Varios colores",Tabla5[[#This Row],[Caract: Color tapiz]]),IF(H357="","",CONCATENATE(", Tapiz: ",H357)),IF(I357="","",CONCATENATE(",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57" s="102"/>
      <c r="AE357" s="102" t="str">
        <f>CONCATENATE("&lt;p&gt;¿Cómo lavar un mueble con tapiz: ",X357,"?","&lt;p&gt;",CHAR(10),IFERROR(VLOOKUP(G357,'Base de datos'!A:B,2,0),"Humedecer un paño de tela y frotar la estructura del producto&lt;p&gt;"))</f>
        <v>&lt;p&gt;¿Cómo lavar un mueble con tapiz: ?&lt;p&gt;
Humedecer un paño de tela y frotar la estructura del producto&lt;p&gt;</v>
      </c>
      <c r="AF357" s="102"/>
      <c r="AG357" s="79"/>
      <c r="AH357" s="102"/>
    </row>
    <row r="358" spans="1:34" ht="20.25" customHeight="1" x14ac:dyDescent="0.2">
      <c r="A358" s="88"/>
      <c r="B358" s="88"/>
      <c r="C358" s="16"/>
      <c r="D358" s="116"/>
      <c r="E358" s="88"/>
      <c r="F358" s="88"/>
      <c r="G358" s="88"/>
      <c r="H358" s="88"/>
      <c r="I358" s="88"/>
      <c r="J358" s="88"/>
      <c r="K358" s="88"/>
      <c r="L358" s="88"/>
      <c r="M358" s="88"/>
      <c r="N358" s="88"/>
      <c r="O358" s="88"/>
      <c r="P358" s="88"/>
      <c r="Q358" s="88"/>
      <c r="R358" s="88"/>
      <c r="S358" s="88"/>
      <c r="T358" s="88"/>
      <c r="U358" s="88"/>
      <c r="V358" s="88"/>
      <c r="W358" s="16"/>
      <c r="X358" s="98"/>
      <c r="Y358" s="168"/>
      <c r="Z358" s="98"/>
      <c r="AA358" s="102"/>
      <c r="AB358" s="102"/>
      <c r="AC358" s="168" t="e">
        <f>CONCATENATE(E358," color: ",IF(VLOOKUP(C358,Colores!H:I,2,0)&gt;1,"Varios colores",Tabla5[[#This Row],[Caract: Color tapiz]]),IF(H358="","",CONCATENATE(", Tapiz: ",H358)),IF(I358="","",CONCATENATE(",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58" s="102"/>
      <c r="AE358" s="102" t="str">
        <f>CONCATENATE("&lt;p&gt;¿Cómo lavar un mueble con tapiz: ",X358,"?","&lt;p&gt;",CHAR(10),IFERROR(VLOOKUP(G358,'Base de datos'!A:B,2,0),"Humedecer un paño de tela y frotar la estructura del producto&lt;p&gt;"))</f>
        <v>&lt;p&gt;¿Cómo lavar un mueble con tapiz: ?&lt;p&gt;
Humedecer un paño de tela y frotar la estructura del producto&lt;p&gt;</v>
      </c>
      <c r="AF358" s="102"/>
      <c r="AG358" s="79"/>
      <c r="AH358" s="102"/>
    </row>
    <row r="359" spans="1:34" ht="20.25" customHeight="1" x14ac:dyDescent="0.2">
      <c r="A359" s="88"/>
      <c r="B359" s="88"/>
      <c r="C359" s="16"/>
      <c r="D359" s="116"/>
      <c r="E359" s="88"/>
      <c r="F359" s="88"/>
      <c r="G359" s="88"/>
      <c r="H359" s="88"/>
      <c r="I359" s="88"/>
      <c r="J359" s="88"/>
      <c r="K359" s="88"/>
      <c r="L359" s="88"/>
      <c r="M359" s="88"/>
      <c r="N359" s="88"/>
      <c r="O359" s="88"/>
      <c r="P359" s="88"/>
      <c r="Q359" s="88"/>
      <c r="R359" s="88"/>
      <c r="S359" s="88"/>
      <c r="T359" s="88"/>
      <c r="U359" s="88"/>
      <c r="V359" s="88"/>
      <c r="W359" s="16"/>
      <c r="X359" s="98"/>
      <c r="Y359" s="168"/>
      <c r="Z359" s="98"/>
      <c r="AA359" s="102"/>
      <c r="AB359" s="102"/>
      <c r="AC359" s="168" t="e">
        <f>CONCATENATE(E359," color: ",IF(VLOOKUP(C359,Colores!H:I,2,0)&gt;1,"Varios colores",Tabla5[[#This Row],[Caract: Color tapiz]]),IF(H359="","",CONCATENATE(", Tapiz: ",H359)),IF(I359="","",CONCATENATE(",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59" s="102"/>
      <c r="AE359" s="102" t="str">
        <f>CONCATENATE("&lt;p&gt;¿Cómo lavar un mueble con tapiz: ",X359,"?","&lt;p&gt;",CHAR(10),IFERROR(VLOOKUP(G359,'Base de datos'!A:B,2,0),"Humedecer un paño de tela y frotar la estructura del producto&lt;p&gt;"))</f>
        <v>&lt;p&gt;¿Cómo lavar un mueble con tapiz: ?&lt;p&gt;
Humedecer un paño de tela y frotar la estructura del producto&lt;p&gt;</v>
      </c>
      <c r="AF359" s="102"/>
      <c r="AG359" s="79"/>
      <c r="AH359" s="102"/>
    </row>
    <row r="360" spans="1:34" ht="20.25" customHeight="1" x14ac:dyDescent="0.2">
      <c r="A360" s="88"/>
      <c r="B360" s="88"/>
      <c r="C360" s="16"/>
      <c r="D360" s="116"/>
      <c r="E360" s="88"/>
      <c r="F360" s="88"/>
      <c r="G360" s="88"/>
      <c r="H360" s="88"/>
      <c r="I360" s="88"/>
      <c r="J360" s="88"/>
      <c r="K360" s="88"/>
      <c r="L360" s="88"/>
      <c r="M360" s="88"/>
      <c r="N360" s="88"/>
      <c r="O360" s="88"/>
      <c r="P360" s="88"/>
      <c r="Q360" s="88"/>
      <c r="R360" s="88"/>
      <c r="S360" s="88"/>
      <c r="T360" s="88"/>
      <c r="U360" s="88"/>
      <c r="V360" s="88"/>
      <c r="W360" s="16"/>
      <c r="X360" s="98"/>
      <c r="Y360" s="168"/>
      <c r="Z360" s="98"/>
      <c r="AA360" s="102"/>
      <c r="AB360" s="102"/>
      <c r="AC360" s="168" t="e">
        <f>CONCATENATE(E360," color: ",IF(VLOOKUP(C360,Colores!H:I,2,0)&gt;1,"Varios colores",Tabla5[[#This Row],[Caract: Color tapiz]]),IF(H360="","",CONCATENATE(", Tapiz: ",H360)),IF(I360="","",CONCATENATE(",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60" s="102"/>
      <c r="AE360" s="102" t="str">
        <f>CONCATENATE("&lt;p&gt;¿Cómo lavar un mueble con tapiz: ",X360,"?","&lt;p&gt;",CHAR(10),IFERROR(VLOOKUP(G360,'Base de datos'!A:B,2,0),"Humedecer un paño de tela y frotar la estructura del producto&lt;p&gt;"))</f>
        <v>&lt;p&gt;¿Cómo lavar un mueble con tapiz: ?&lt;p&gt;
Humedecer un paño de tela y frotar la estructura del producto&lt;p&gt;</v>
      </c>
      <c r="AF360" s="102"/>
      <c r="AG360" s="79"/>
      <c r="AH360" s="102"/>
    </row>
    <row r="361" spans="1:34" ht="20.25" customHeight="1" x14ac:dyDescent="0.2">
      <c r="A361" s="88"/>
      <c r="B361" s="88"/>
      <c r="C361" s="16"/>
      <c r="D361" s="116"/>
      <c r="E361" s="88"/>
      <c r="F361" s="88"/>
      <c r="G361" s="88"/>
      <c r="H361" s="88"/>
      <c r="I361" s="88"/>
      <c r="J361" s="88"/>
      <c r="K361" s="88"/>
      <c r="L361" s="88"/>
      <c r="M361" s="88"/>
      <c r="N361" s="88"/>
      <c r="O361" s="88"/>
      <c r="P361" s="88"/>
      <c r="Q361" s="88"/>
      <c r="R361" s="88"/>
      <c r="S361" s="88"/>
      <c r="T361" s="88"/>
      <c r="U361" s="88"/>
      <c r="V361" s="88"/>
      <c r="W361" s="16"/>
      <c r="X361" s="98"/>
      <c r="Y361" s="168"/>
      <c r="Z361" s="98"/>
      <c r="AA361" s="102"/>
      <c r="AB361" s="102"/>
      <c r="AC361" s="168" t="e">
        <f>CONCATENATE(E361," color: ",IF(VLOOKUP(C361,Colores!H:I,2,0)&gt;1,"Varios colores",Tabla5[[#This Row],[Caract: Color tapiz]]),IF(H361="","",CONCATENATE(", Tapiz: ",H361)),IF(I361="","",CONCATENATE(",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61" s="102"/>
      <c r="AE361" s="102" t="str">
        <f>CONCATENATE("&lt;p&gt;¿Cómo lavar un mueble con tapiz: ",X361,"?","&lt;p&gt;",CHAR(10),IFERROR(VLOOKUP(G361,'Base de datos'!A:B,2,0),"Humedecer un paño de tela y frotar la estructura del producto&lt;p&gt;"))</f>
        <v>&lt;p&gt;¿Cómo lavar un mueble con tapiz: ?&lt;p&gt;
Humedecer un paño de tela y frotar la estructura del producto&lt;p&gt;</v>
      </c>
      <c r="AF361" s="102"/>
      <c r="AG361" s="79"/>
      <c r="AH361" s="102"/>
    </row>
    <row r="362" spans="1:34" ht="20.25" customHeight="1" x14ac:dyDescent="0.2">
      <c r="A362" s="88"/>
      <c r="B362" s="88"/>
      <c r="C362" s="16"/>
      <c r="D362" s="116"/>
      <c r="E362" s="88"/>
      <c r="F362" s="88"/>
      <c r="G362" s="88"/>
      <c r="H362" s="88"/>
      <c r="I362" s="88"/>
      <c r="J362" s="88"/>
      <c r="K362" s="88"/>
      <c r="L362" s="88"/>
      <c r="M362" s="88"/>
      <c r="N362" s="88"/>
      <c r="O362" s="88"/>
      <c r="P362" s="88"/>
      <c r="Q362" s="88"/>
      <c r="R362" s="88"/>
      <c r="S362" s="88"/>
      <c r="T362" s="88"/>
      <c r="U362" s="88"/>
      <c r="V362" s="88"/>
      <c r="W362" s="16"/>
      <c r="X362" s="98"/>
      <c r="Y362" s="168"/>
      <c r="Z362" s="98"/>
      <c r="AA362" s="102"/>
      <c r="AB362" s="102"/>
      <c r="AC362" s="168" t="e">
        <f>CONCATENATE(E362," color: ",IF(VLOOKUP(C362,Colores!H:I,2,0)&gt;1,"Varios colores",Tabla5[[#This Row],[Caract: Color tapiz]]),IF(H362="","",CONCATENATE(", Tapiz: ",H362)),IF(I362="","",CONCATENATE(",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62" s="102"/>
      <c r="AE362" s="102" t="str">
        <f>CONCATENATE("&lt;p&gt;¿Cómo lavar un mueble con tapiz: ",X362,"?","&lt;p&gt;",CHAR(10),IFERROR(VLOOKUP(G362,'Base de datos'!A:B,2,0),"Humedecer un paño de tela y frotar la estructura del producto&lt;p&gt;"))</f>
        <v>&lt;p&gt;¿Cómo lavar un mueble con tapiz: ?&lt;p&gt;
Humedecer un paño de tela y frotar la estructura del producto&lt;p&gt;</v>
      </c>
      <c r="AF362" s="102"/>
      <c r="AG362" s="79"/>
      <c r="AH362" s="102"/>
    </row>
    <row r="363" spans="1:34" ht="20.25" customHeight="1" x14ac:dyDescent="0.2">
      <c r="A363" s="88"/>
      <c r="B363" s="88"/>
      <c r="C363" s="16"/>
      <c r="D363" s="116"/>
      <c r="E363" s="88"/>
      <c r="F363" s="88"/>
      <c r="G363" s="88"/>
      <c r="H363" s="88"/>
      <c r="I363" s="88"/>
      <c r="J363" s="88"/>
      <c r="K363" s="88"/>
      <c r="L363" s="88"/>
      <c r="M363" s="88"/>
      <c r="N363" s="88"/>
      <c r="O363" s="88"/>
      <c r="P363" s="88"/>
      <c r="Q363" s="88"/>
      <c r="R363" s="88"/>
      <c r="S363" s="88"/>
      <c r="T363" s="88"/>
      <c r="U363" s="88"/>
      <c r="V363" s="88"/>
      <c r="W363" s="16"/>
      <c r="X363" s="98"/>
      <c r="Y363" s="168"/>
      <c r="Z363" s="98"/>
      <c r="AA363" s="102"/>
      <c r="AB363" s="102"/>
      <c r="AC363" s="168" t="e">
        <f>CONCATENATE(E363," color: ",IF(VLOOKUP(C363,Colores!H:I,2,0)&gt;1,"Varios colores",Tabla5[[#This Row],[Caract: Color tapiz]]),IF(H363="","",CONCATENATE(", Tapiz: ",H363)),IF(I363="","",CONCATENATE(",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63" s="102"/>
      <c r="AE363" s="102" t="str">
        <f>CONCATENATE("&lt;p&gt;¿Cómo lavar un mueble con tapiz: ",X363,"?","&lt;p&gt;",CHAR(10),IFERROR(VLOOKUP(G363,'Base de datos'!A:B,2,0),"Humedecer un paño de tela y frotar la estructura del producto&lt;p&gt;"))</f>
        <v>&lt;p&gt;¿Cómo lavar un mueble con tapiz: ?&lt;p&gt;
Humedecer un paño de tela y frotar la estructura del producto&lt;p&gt;</v>
      </c>
      <c r="AF363" s="102"/>
      <c r="AG363" s="79"/>
      <c r="AH363" s="102"/>
    </row>
    <row r="364" spans="1:34" ht="20.25" customHeight="1" x14ac:dyDescent="0.2">
      <c r="A364" s="88"/>
      <c r="B364" s="88"/>
      <c r="C364" s="16"/>
      <c r="D364" s="116"/>
      <c r="E364" s="88"/>
      <c r="F364" s="88"/>
      <c r="G364" s="88"/>
      <c r="H364" s="88"/>
      <c r="I364" s="88"/>
      <c r="J364" s="88"/>
      <c r="K364" s="88"/>
      <c r="L364" s="88"/>
      <c r="M364" s="88"/>
      <c r="N364" s="88"/>
      <c r="O364" s="88"/>
      <c r="P364" s="88"/>
      <c r="Q364" s="88"/>
      <c r="R364" s="88"/>
      <c r="S364" s="88"/>
      <c r="T364" s="88"/>
      <c r="U364" s="88"/>
      <c r="V364" s="88"/>
      <c r="W364" s="16"/>
      <c r="X364" s="98"/>
      <c r="Y364" s="168"/>
      <c r="Z364" s="98"/>
      <c r="AA364" s="102"/>
      <c r="AB364" s="102"/>
      <c r="AC364" s="168" t="e">
        <f>CONCATENATE(E364," color: ",IF(VLOOKUP(C364,Colores!H:I,2,0)&gt;1,"Varios colores",Tabla5[[#This Row],[Caract: Color tapiz]]),IF(H364="","",CONCATENATE(", Tapiz: ",H364)),IF(I364="","",CONCATENATE(",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64" s="102"/>
      <c r="AE364" s="102" t="str">
        <f>CONCATENATE("&lt;p&gt;¿Cómo lavar un mueble con tapiz: ",X364,"?","&lt;p&gt;",CHAR(10),IFERROR(VLOOKUP(G364,'Base de datos'!A:B,2,0),"Humedecer un paño de tela y frotar la estructura del producto&lt;p&gt;"))</f>
        <v>&lt;p&gt;¿Cómo lavar un mueble con tapiz: ?&lt;p&gt;
Humedecer un paño de tela y frotar la estructura del producto&lt;p&gt;</v>
      </c>
      <c r="AF364" s="102"/>
      <c r="AG364" s="79"/>
      <c r="AH364" s="102"/>
    </row>
    <row r="365" spans="1:34" ht="20.25" customHeight="1" x14ac:dyDescent="0.2">
      <c r="A365" s="88"/>
      <c r="B365" s="88"/>
      <c r="C365" s="16"/>
      <c r="D365" s="116"/>
      <c r="E365" s="88"/>
      <c r="F365" s="88"/>
      <c r="G365" s="88"/>
      <c r="H365" s="88"/>
      <c r="I365" s="88"/>
      <c r="J365" s="88"/>
      <c r="K365" s="88"/>
      <c r="L365" s="88"/>
      <c r="M365" s="88"/>
      <c r="N365" s="88"/>
      <c r="O365" s="88"/>
      <c r="P365" s="88"/>
      <c r="Q365" s="88"/>
      <c r="R365" s="88"/>
      <c r="S365" s="88"/>
      <c r="T365" s="88"/>
      <c r="U365" s="88"/>
      <c r="V365" s="88"/>
      <c r="W365" s="16"/>
      <c r="X365" s="98"/>
      <c r="Y365" s="168"/>
      <c r="Z365" s="98"/>
      <c r="AA365" s="102"/>
      <c r="AB365" s="102"/>
      <c r="AC365" s="168" t="e">
        <f>CONCATENATE(E365," color: ",IF(VLOOKUP(C365,Colores!H:I,2,0)&gt;1,"Varios colores",Tabla5[[#This Row],[Caract: Color tapiz]]),IF(H365="","",CONCATENATE(", Tapiz: ",H365)),IF(I365="","",CONCATENATE(",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65" s="102"/>
      <c r="AE365" s="102" t="str">
        <f>CONCATENATE("&lt;p&gt;¿Cómo lavar un mueble con tapiz: ",X365,"?","&lt;p&gt;",CHAR(10),IFERROR(VLOOKUP(G365,'Base de datos'!A:B,2,0),"Humedecer un paño de tela y frotar la estructura del producto&lt;p&gt;"))</f>
        <v>&lt;p&gt;¿Cómo lavar un mueble con tapiz: ?&lt;p&gt;
Humedecer un paño de tela y frotar la estructura del producto&lt;p&gt;</v>
      </c>
      <c r="AF365" s="102"/>
      <c r="AG365" s="79"/>
      <c r="AH365" s="102"/>
    </row>
    <row r="366" spans="1:34" ht="20.25" customHeight="1" x14ac:dyDescent="0.2">
      <c r="A366" s="88"/>
      <c r="B366" s="88"/>
      <c r="C366" s="16"/>
      <c r="D366" s="116"/>
      <c r="E366" s="88"/>
      <c r="F366" s="88"/>
      <c r="G366" s="88"/>
      <c r="H366" s="88"/>
      <c r="I366" s="88"/>
      <c r="J366" s="88"/>
      <c r="K366" s="88"/>
      <c r="L366" s="88"/>
      <c r="M366" s="88"/>
      <c r="N366" s="88"/>
      <c r="O366" s="88"/>
      <c r="P366" s="88"/>
      <c r="Q366" s="88"/>
      <c r="R366" s="88"/>
      <c r="S366" s="88"/>
      <c r="T366" s="88"/>
      <c r="U366" s="88"/>
      <c r="V366" s="88"/>
      <c r="W366" s="16"/>
      <c r="X366" s="98"/>
      <c r="Y366" s="168"/>
      <c r="Z366" s="98"/>
      <c r="AA366" s="102"/>
      <c r="AB366" s="102"/>
      <c r="AC366" s="168" t="e">
        <f>CONCATENATE(E366," color: ",IF(VLOOKUP(C366,Colores!H:I,2,0)&gt;1,"Varios colores",Tabla5[[#This Row],[Caract: Color tapiz]]),IF(H366="","",CONCATENATE(", Tapiz: ",H366)),IF(I366="","",CONCATENATE(",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66" s="102"/>
      <c r="AE366" s="102" t="str">
        <f>CONCATENATE("&lt;p&gt;¿Cómo lavar un mueble con tapiz: ",X366,"?","&lt;p&gt;",CHAR(10),IFERROR(VLOOKUP(G366,'Base de datos'!A:B,2,0),"Humedecer un paño de tela y frotar la estructura del producto&lt;p&gt;"))</f>
        <v>&lt;p&gt;¿Cómo lavar un mueble con tapiz: ?&lt;p&gt;
Humedecer un paño de tela y frotar la estructura del producto&lt;p&gt;</v>
      </c>
      <c r="AF366" s="102"/>
      <c r="AG366" s="79"/>
      <c r="AH366" s="102"/>
    </row>
    <row r="367" spans="1:34" ht="20.25" customHeight="1" x14ac:dyDescent="0.2">
      <c r="A367" s="88"/>
      <c r="B367" s="88"/>
      <c r="C367" s="16"/>
      <c r="D367" s="116"/>
      <c r="E367" s="88"/>
      <c r="F367" s="88"/>
      <c r="G367" s="88"/>
      <c r="H367" s="88"/>
      <c r="I367" s="88"/>
      <c r="J367" s="88"/>
      <c r="K367" s="88"/>
      <c r="L367" s="88"/>
      <c r="M367" s="88"/>
      <c r="N367" s="88"/>
      <c r="O367" s="88"/>
      <c r="P367" s="88"/>
      <c r="Q367" s="88"/>
      <c r="R367" s="88"/>
      <c r="S367" s="88"/>
      <c r="T367" s="88"/>
      <c r="U367" s="88"/>
      <c r="V367" s="88"/>
      <c r="W367" s="16"/>
      <c r="X367" s="98"/>
      <c r="Y367" s="168"/>
      <c r="Z367" s="98"/>
      <c r="AA367" s="102"/>
      <c r="AB367" s="102"/>
      <c r="AC367" s="168" t="e">
        <f>CONCATENATE(E367," color: ",IF(VLOOKUP(C367,Colores!H:I,2,0)&gt;1,"Varios colores",Tabla5[[#This Row],[Caract: Color tapiz]]),IF(H367="","",CONCATENATE(", Tapiz: ",H367)),IF(I367="","",CONCATENATE(",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67" s="102"/>
      <c r="AE367" s="102" t="str">
        <f>CONCATENATE("&lt;p&gt;¿Cómo lavar un mueble con tapiz: ",X367,"?","&lt;p&gt;",CHAR(10),IFERROR(VLOOKUP(G367,'Base de datos'!A:B,2,0),"Humedecer un paño de tela y frotar la estructura del producto&lt;p&gt;"))</f>
        <v>&lt;p&gt;¿Cómo lavar un mueble con tapiz: ?&lt;p&gt;
Humedecer un paño de tela y frotar la estructura del producto&lt;p&gt;</v>
      </c>
      <c r="AF367" s="102"/>
      <c r="AG367" s="79"/>
      <c r="AH367" s="102"/>
    </row>
    <row r="368" spans="1:34" ht="20.25" customHeight="1" x14ac:dyDescent="0.2">
      <c r="A368" s="88"/>
      <c r="B368" s="88"/>
      <c r="C368" s="16"/>
      <c r="D368" s="116"/>
      <c r="E368" s="88"/>
      <c r="F368" s="88"/>
      <c r="G368" s="88"/>
      <c r="H368" s="88"/>
      <c r="I368" s="88"/>
      <c r="J368" s="88"/>
      <c r="K368" s="88"/>
      <c r="L368" s="88"/>
      <c r="M368" s="88"/>
      <c r="N368" s="88"/>
      <c r="O368" s="88"/>
      <c r="P368" s="88"/>
      <c r="Q368" s="88"/>
      <c r="R368" s="88"/>
      <c r="S368" s="88"/>
      <c r="T368" s="88"/>
      <c r="U368" s="88"/>
      <c r="V368" s="88"/>
      <c r="W368" s="16"/>
      <c r="X368" s="98"/>
      <c r="Y368" s="168"/>
      <c r="Z368" s="98"/>
      <c r="AA368" s="102"/>
      <c r="AB368" s="102"/>
      <c r="AC368" s="168" t="e">
        <f>CONCATENATE(E368," color: ",IF(VLOOKUP(C368,Colores!H:I,2,0)&gt;1,"Varios colores",Tabla5[[#This Row],[Caract: Color tapiz]]),IF(H368="","",CONCATENATE(", Tapiz: ",H368)),IF(I368="","",CONCATENATE(",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68" s="102"/>
      <c r="AE368" s="102" t="str">
        <f>CONCATENATE("&lt;p&gt;¿Cómo lavar un mueble con tapiz: ",X368,"?","&lt;p&gt;",CHAR(10),IFERROR(VLOOKUP(G368,'Base de datos'!A:B,2,0),"Humedecer un paño de tela y frotar la estructura del producto&lt;p&gt;"))</f>
        <v>&lt;p&gt;¿Cómo lavar un mueble con tapiz: ?&lt;p&gt;
Humedecer un paño de tela y frotar la estructura del producto&lt;p&gt;</v>
      </c>
      <c r="AF368" s="102"/>
      <c r="AG368" s="79"/>
      <c r="AH368" s="102"/>
    </row>
    <row r="369" spans="1:34" ht="20.25" customHeight="1" x14ac:dyDescent="0.2">
      <c r="A369" s="88"/>
      <c r="B369" s="88"/>
      <c r="C369" s="16"/>
      <c r="D369" s="116"/>
      <c r="E369" s="88"/>
      <c r="F369" s="88"/>
      <c r="G369" s="88"/>
      <c r="H369" s="88"/>
      <c r="I369" s="88"/>
      <c r="J369" s="88"/>
      <c r="K369" s="88"/>
      <c r="L369" s="88"/>
      <c r="M369" s="88"/>
      <c r="N369" s="88"/>
      <c r="O369" s="88"/>
      <c r="P369" s="88"/>
      <c r="Q369" s="88"/>
      <c r="R369" s="88"/>
      <c r="S369" s="88"/>
      <c r="T369" s="88"/>
      <c r="U369" s="88"/>
      <c r="V369" s="88"/>
      <c r="W369" s="16"/>
      <c r="X369" s="98"/>
      <c r="Y369" s="168"/>
      <c r="Z369" s="98"/>
      <c r="AA369" s="102"/>
      <c r="AB369" s="102"/>
      <c r="AC369" s="168" t="e">
        <f>CONCATENATE(E369," color: ",IF(VLOOKUP(C369,Colores!H:I,2,0)&gt;1,"Varios colores",Tabla5[[#This Row],[Caract: Color tapiz]]),IF(H369="","",CONCATENATE(", Tapiz: ",H369)),IF(I369="","",CONCATENATE(",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69" s="102"/>
      <c r="AE369" s="102" t="str">
        <f>CONCATENATE("&lt;p&gt;¿Cómo lavar un mueble con tapiz: ",X369,"?","&lt;p&gt;",CHAR(10),IFERROR(VLOOKUP(G369,'Base de datos'!A:B,2,0),"Humedecer un paño de tela y frotar la estructura del producto&lt;p&gt;"))</f>
        <v>&lt;p&gt;¿Cómo lavar un mueble con tapiz: ?&lt;p&gt;
Humedecer un paño de tela y frotar la estructura del producto&lt;p&gt;</v>
      </c>
      <c r="AF369" s="102"/>
      <c r="AG369" s="79"/>
      <c r="AH369" s="102"/>
    </row>
    <row r="370" spans="1:34" ht="20.25" customHeight="1" x14ac:dyDescent="0.2">
      <c r="A370" s="88"/>
      <c r="B370" s="88"/>
      <c r="C370" s="16"/>
      <c r="D370" s="116"/>
      <c r="E370" s="88"/>
      <c r="F370" s="88"/>
      <c r="G370" s="88"/>
      <c r="H370" s="88"/>
      <c r="I370" s="88"/>
      <c r="J370" s="88"/>
      <c r="K370" s="88"/>
      <c r="L370" s="88"/>
      <c r="M370" s="88"/>
      <c r="N370" s="88"/>
      <c r="O370" s="88"/>
      <c r="P370" s="88"/>
      <c r="Q370" s="88"/>
      <c r="R370" s="88"/>
      <c r="S370" s="88"/>
      <c r="T370" s="88"/>
      <c r="U370" s="88"/>
      <c r="V370" s="88"/>
      <c r="W370" s="16"/>
      <c r="X370" s="98"/>
      <c r="Y370" s="168"/>
      <c r="Z370" s="98"/>
      <c r="AA370" s="102"/>
      <c r="AB370" s="102"/>
      <c r="AC370" s="168" t="e">
        <f>CONCATENATE(E370," color: ",IF(VLOOKUP(C370,Colores!H:I,2,0)&gt;1,"Varios colores",Tabla5[[#This Row],[Caract: Color tapiz]]),IF(H370="","",CONCATENATE(", Tapiz: ",H370)),IF(I370="","",CONCATENATE(",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70" s="102"/>
      <c r="AE370" s="102" t="str">
        <f>CONCATENATE("&lt;p&gt;¿Cómo lavar un mueble con tapiz: ",X370,"?","&lt;p&gt;",CHAR(10),IFERROR(VLOOKUP(G370,'Base de datos'!A:B,2,0),"Humedecer un paño de tela y frotar la estructura del producto&lt;p&gt;"))</f>
        <v>&lt;p&gt;¿Cómo lavar un mueble con tapiz: ?&lt;p&gt;
Humedecer un paño de tela y frotar la estructura del producto&lt;p&gt;</v>
      </c>
      <c r="AF370" s="102"/>
      <c r="AG370" s="79"/>
      <c r="AH370" s="102"/>
    </row>
    <row r="371" spans="1:34" ht="20.25" customHeight="1" x14ac:dyDescent="0.2">
      <c r="A371" s="88"/>
      <c r="B371" s="88"/>
      <c r="C371" s="16"/>
      <c r="D371" s="116"/>
      <c r="E371" s="88"/>
      <c r="F371" s="88"/>
      <c r="G371" s="88"/>
      <c r="H371" s="88"/>
      <c r="I371" s="88"/>
      <c r="J371" s="88"/>
      <c r="K371" s="88"/>
      <c r="L371" s="88"/>
      <c r="M371" s="88"/>
      <c r="N371" s="88"/>
      <c r="O371" s="88"/>
      <c r="P371" s="88"/>
      <c r="Q371" s="88"/>
      <c r="R371" s="88"/>
      <c r="S371" s="88"/>
      <c r="T371" s="88"/>
      <c r="U371" s="88"/>
      <c r="V371" s="88"/>
      <c r="W371" s="16"/>
      <c r="X371" s="98"/>
      <c r="Y371" s="168"/>
      <c r="Z371" s="98"/>
      <c r="AA371" s="102"/>
      <c r="AB371" s="102"/>
      <c r="AC371" s="168" t="e">
        <f>CONCATENATE(E371," color: ",IF(VLOOKUP(C371,Colores!H:I,2,0)&gt;1,"Varios colores",Tabla5[[#This Row],[Caract: Color tapiz]]),IF(H371="","",CONCATENATE(", Tapiz: ",H371)),IF(I371="","",CONCATENATE(",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71" s="102"/>
      <c r="AE371" s="102" t="str">
        <f>CONCATENATE("&lt;p&gt;¿Cómo lavar un mueble con tapiz: ",X371,"?","&lt;p&gt;",CHAR(10),IFERROR(VLOOKUP(G371,'Base de datos'!A:B,2,0),"Humedecer un paño de tela y frotar la estructura del producto&lt;p&gt;"))</f>
        <v>&lt;p&gt;¿Cómo lavar un mueble con tapiz: ?&lt;p&gt;
Humedecer un paño de tela y frotar la estructura del producto&lt;p&gt;</v>
      </c>
      <c r="AF371" s="102"/>
      <c r="AG371" s="79"/>
      <c r="AH371" s="102"/>
    </row>
    <row r="372" spans="1:34" ht="20.25" customHeight="1" x14ac:dyDescent="0.2">
      <c r="A372" s="88"/>
      <c r="B372" s="88"/>
      <c r="C372" s="16"/>
      <c r="D372" s="116"/>
      <c r="E372" s="88"/>
      <c r="F372" s="88"/>
      <c r="G372" s="88"/>
      <c r="H372" s="88"/>
      <c r="I372" s="88"/>
      <c r="J372" s="88"/>
      <c r="K372" s="88"/>
      <c r="L372" s="88"/>
      <c r="M372" s="88"/>
      <c r="N372" s="88"/>
      <c r="O372" s="88"/>
      <c r="P372" s="88"/>
      <c r="Q372" s="88"/>
      <c r="R372" s="88"/>
      <c r="S372" s="88"/>
      <c r="T372" s="88"/>
      <c r="U372" s="88"/>
      <c r="V372" s="88"/>
      <c r="W372" s="16"/>
      <c r="X372" s="98"/>
      <c r="Y372" s="168"/>
      <c r="Z372" s="98"/>
      <c r="AA372" s="102"/>
      <c r="AB372" s="102"/>
      <c r="AC372" s="168" t="e">
        <f>CONCATENATE(E372," color: ",IF(VLOOKUP(C372,Colores!H:I,2,0)&gt;1,"Varios colores",Tabla5[[#This Row],[Caract: Color tapiz]]),IF(H372="","",CONCATENATE(", Tapiz: ",H372)),IF(I372="","",CONCATENATE(",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72" s="102"/>
      <c r="AE372" s="102" t="str">
        <f>CONCATENATE("&lt;p&gt;¿Cómo lavar un mueble con tapiz: ",X372,"?","&lt;p&gt;",CHAR(10),IFERROR(VLOOKUP(G372,'Base de datos'!A:B,2,0),"Humedecer un paño de tela y frotar la estructura del producto&lt;p&gt;"))</f>
        <v>&lt;p&gt;¿Cómo lavar un mueble con tapiz: ?&lt;p&gt;
Humedecer un paño de tela y frotar la estructura del producto&lt;p&gt;</v>
      </c>
      <c r="AF372" s="102"/>
      <c r="AG372" s="79"/>
      <c r="AH372" s="102"/>
    </row>
    <row r="373" spans="1:34" ht="20.25" customHeight="1" x14ac:dyDescent="0.2">
      <c r="A373" s="88"/>
      <c r="B373" s="88"/>
      <c r="C373" s="16"/>
      <c r="D373" s="116"/>
      <c r="E373" s="88"/>
      <c r="F373" s="88"/>
      <c r="G373" s="88"/>
      <c r="H373" s="88"/>
      <c r="I373" s="88"/>
      <c r="J373" s="88"/>
      <c r="K373" s="88"/>
      <c r="L373" s="88"/>
      <c r="M373" s="88"/>
      <c r="N373" s="88"/>
      <c r="O373" s="88"/>
      <c r="P373" s="88"/>
      <c r="Q373" s="88"/>
      <c r="R373" s="88"/>
      <c r="S373" s="88"/>
      <c r="T373" s="88"/>
      <c r="U373" s="88"/>
      <c r="V373" s="88"/>
      <c r="W373" s="16"/>
      <c r="X373" s="98"/>
      <c r="Y373" s="168"/>
      <c r="Z373" s="98"/>
      <c r="AA373" s="102"/>
      <c r="AB373" s="102"/>
      <c r="AC373" s="168" t="e">
        <f>CONCATENATE(E373," color: ",IF(VLOOKUP(C373,Colores!H:I,2,0)&gt;1,"Varios colores",Tabla5[[#This Row],[Caract: Color tapiz]]),IF(H373="","",CONCATENATE(", Tapiz: ",H373)),IF(I373="","",CONCATENATE(",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73" s="102"/>
      <c r="AE373" s="102" t="str">
        <f>CONCATENATE("&lt;p&gt;¿Cómo lavar un mueble con tapiz: ",X373,"?","&lt;p&gt;",CHAR(10),IFERROR(VLOOKUP(G373,'Base de datos'!A:B,2,0),"Humedecer un paño de tela y frotar la estructura del producto&lt;p&gt;"))</f>
        <v>&lt;p&gt;¿Cómo lavar un mueble con tapiz: ?&lt;p&gt;
Humedecer un paño de tela y frotar la estructura del producto&lt;p&gt;</v>
      </c>
      <c r="AF373" s="102"/>
      <c r="AG373" s="79"/>
      <c r="AH373" s="102"/>
    </row>
    <row r="374" spans="1:34" ht="20.25" customHeight="1" x14ac:dyDescent="0.2">
      <c r="A374" s="88"/>
      <c r="B374" s="88"/>
      <c r="C374" s="16"/>
      <c r="D374" s="116"/>
      <c r="E374" s="88"/>
      <c r="F374" s="88"/>
      <c r="G374" s="88"/>
      <c r="H374" s="88"/>
      <c r="I374" s="88"/>
      <c r="J374" s="88"/>
      <c r="K374" s="88"/>
      <c r="L374" s="88"/>
      <c r="M374" s="88"/>
      <c r="N374" s="88"/>
      <c r="O374" s="88"/>
      <c r="P374" s="88"/>
      <c r="Q374" s="88"/>
      <c r="R374" s="88"/>
      <c r="S374" s="88"/>
      <c r="T374" s="88"/>
      <c r="U374" s="88"/>
      <c r="V374" s="88"/>
      <c r="W374" s="16"/>
      <c r="X374" s="98"/>
      <c r="Y374" s="168"/>
      <c r="Z374" s="98"/>
      <c r="AA374" s="102"/>
      <c r="AB374" s="102"/>
      <c r="AC374" s="168" t="e">
        <f>CONCATENATE(E374," color: ",IF(VLOOKUP(C374,Colores!H:I,2,0)&gt;1,"Varios colores",Tabla5[[#This Row],[Caract: Color tapiz]]),IF(H374="","",CONCATENATE(", Tapiz: ",H374)),IF(I374="","",CONCATENATE(",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74" s="102"/>
      <c r="AE374" s="102" t="str">
        <f>CONCATENATE("&lt;p&gt;¿Cómo lavar un mueble con tapiz: ",X374,"?","&lt;p&gt;",CHAR(10),IFERROR(VLOOKUP(G374,'Base de datos'!A:B,2,0),"Humedecer un paño de tela y frotar la estructura del producto&lt;p&gt;"))</f>
        <v>&lt;p&gt;¿Cómo lavar un mueble con tapiz: ?&lt;p&gt;
Humedecer un paño de tela y frotar la estructura del producto&lt;p&gt;</v>
      </c>
      <c r="AF374" s="102"/>
      <c r="AG374" s="79"/>
      <c r="AH374" s="102"/>
    </row>
    <row r="375" spans="1:34" ht="20.25" customHeight="1" x14ac:dyDescent="0.2">
      <c r="A375" s="88"/>
      <c r="B375" s="88"/>
      <c r="C375" s="16"/>
      <c r="D375" s="116"/>
      <c r="E375" s="88"/>
      <c r="F375" s="88"/>
      <c r="G375" s="88"/>
      <c r="H375" s="88"/>
      <c r="I375" s="88"/>
      <c r="J375" s="88"/>
      <c r="K375" s="88"/>
      <c r="L375" s="88"/>
      <c r="M375" s="88"/>
      <c r="N375" s="88"/>
      <c r="O375" s="88"/>
      <c r="P375" s="88"/>
      <c r="Q375" s="88"/>
      <c r="R375" s="88"/>
      <c r="S375" s="88"/>
      <c r="T375" s="88"/>
      <c r="U375" s="88"/>
      <c r="V375" s="88"/>
      <c r="W375" s="16"/>
      <c r="X375" s="98"/>
      <c r="Y375" s="168"/>
      <c r="Z375" s="98"/>
      <c r="AA375" s="102"/>
      <c r="AB375" s="102"/>
      <c r="AC375" s="168" t="e">
        <f>CONCATENATE(E375," color: ",IF(VLOOKUP(C375,Colores!H:I,2,0)&gt;1,"Varios colores",Tabla5[[#This Row],[Caract: Color tapiz]]),IF(H375="","",CONCATENATE(", Tapiz: ",H375)),IF(I375="","",CONCATENATE(",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75" s="102"/>
      <c r="AE375" s="102" t="str">
        <f>CONCATENATE("&lt;p&gt;¿Cómo lavar un mueble con tapiz: ",X375,"?","&lt;p&gt;",CHAR(10),IFERROR(VLOOKUP(G375,'Base de datos'!A:B,2,0),"Humedecer un paño de tela y frotar la estructura del producto&lt;p&gt;"))</f>
        <v>&lt;p&gt;¿Cómo lavar un mueble con tapiz: ?&lt;p&gt;
Humedecer un paño de tela y frotar la estructura del producto&lt;p&gt;</v>
      </c>
      <c r="AF375" s="102"/>
      <c r="AG375" s="79"/>
      <c r="AH375" s="102"/>
    </row>
    <row r="376" spans="1:34" ht="20.25" customHeight="1" x14ac:dyDescent="0.2">
      <c r="A376" s="88"/>
      <c r="B376" s="88"/>
      <c r="C376" s="16"/>
      <c r="D376" s="116"/>
      <c r="E376" s="88"/>
      <c r="F376" s="88"/>
      <c r="G376" s="88"/>
      <c r="H376" s="88"/>
      <c r="I376" s="88"/>
      <c r="J376" s="88"/>
      <c r="K376" s="88"/>
      <c r="L376" s="88"/>
      <c r="M376" s="88"/>
      <c r="N376" s="88"/>
      <c r="O376" s="88"/>
      <c r="P376" s="88"/>
      <c r="Q376" s="88"/>
      <c r="R376" s="88"/>
      <c r="S376" s="88"/>
      <c r="T376" s="88"/>
      <c r="U376" s="88"/>
      <c r="V376" s="88"/>
      <c r="W376" s="16"/>
      <c r="X376" s="98"/>
      <c r="Y376" s="168"/>
      <c r="Z376" s="98"/>
      <c r="AA376" s="102"/>
      <c r="AB376" s="102"/>
      <c r="AC376" s="168" t="e">
        <f>CONCATENATE(E376," color: ",IF(VLOOKUP(C376,Colores!H:I,2,0)&gt;1,"Varios colores",Tabla5[[#This Row],[Caract: Color tapiz]]),IF(H376="","",CONCATENATE(", Tapiz: ",H376)),IF(I376="","",CONCATENATE(",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76" s="102"/>
      <c r="AE376" s="102" t="str">
        <f>CONCATENATE("&lt;p&gt;¿Cómo lavar un mueble con tapiz: ",X376,"?","&lt;p&gt;",CHAR(10),IFERROR(VLOOKUP(G376,'Base de datos'!A:B,2,0),"Humedecer un paño de tela y frotar la estructura del producto&lt;p&gt;"))</f>
        <v>&lt;p&gt;¿Cómo lavar un mueble con tapiz: ?&lt;p&gt;
Humedecer un paño de tela y frotar la estructura del producto&lt;p&gt;</v>
      </c>
      <c r="AF376" s="102"/>
      <c r="AG376" s="79"/>
      <c r="AH376" s="102"/>
    </row>
    <row r="377" spans="1:34" ht="20.25" customHeight="1" x14ac:dyDescent="0.2">
      <c r="A377" s="88"/>
      <c r="B377" s="88"/>
      <c r="C377" s="16"/>
      <c r="D377" s="116"/>
      <c r="E377" s="88"/>
      <c r="F377" s="88"/>
      <c r="G377" s="88"/>
      <c r="H377" s="88"/>
      <c r="I377" s="88"/>
      <c r="J377" s="88"/>
      <c r="K377" s="88"/>
      <c r="L377" s="88"/>
      <c r="M377" s="88"/>
      <c r="N377" s="88"/>
      <c r="O377" s="88"/>
      <c r="P377" s="88"/>
      <c r="Q377" s="88"/>
      <c r="R377" s="88"/>
      <c r="S377" s="88"/>
      <c r="T377" s="88"/>
      <c r="U377" s="88"/>
      <c r="V377" s="88"/>
      <c r="W377" s="16"/>
      <c r="X377" s="98"/>
      <c r="Y377" s="168"/>
      <c r="Z377" s="98"/>
      <c r="AA377" s="102"/>
      <c r="AB377" s="102"/>
      <c r="AC377" s="168" t="e">
        <f>CONCATENATE(E377," color: ",IF(VLOOKUP(C377,Colores!H:I,2,0)&gt;1,"Varios colores",Tabla5[[#This Row],[Caract: Color tapiz]]),IF(H377="","",CONCATENATE(", Tapiz: ",H377)),IF(I377="","",CONCATENATE(",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77" s="102"/>
      <c r="AE377" s="102" t="str">
        <f>CONCATENATE("&lt;p&gt;¿Cómo lavar un mueble con tapiz: ",X377,"?","&lt;p&gt;",CHAR(10),IFERROR(VLOOKUP(G377,'Base de datos'!A:B,2,0),"Humedecer un paño de tela y frotar la estructura del producto&lt;p&gt;"))</f>
        <v>&lt;p&gt;¿Cómo lavar un mueble con tapiz: ?&lt;p&gt;
Humedecer un paño de tela y frotar la estructura del producto&lt;p&gt;</v>
      </c>
      <c r="AF377" s="102"/>
      <c r="AG377" s="79"/>
      <c r="AH377" s="102"/>
    </row>
    <row r="378" spans="1:34" ht="20.25" customHeight="1" x14ac:dyDescent="0.2">
      <c r="A378" s="88"/>
      <c r="B378" s="88"/>
      <c r="C378" s="16"/>
      <c r="D378" s="116"/>
      <c r="E378" s="88"/>
      <c r="F378" s="88"/>
      <c r="G378" s="88"/>
      <c r="H378" s="88"/>
      <c r="I378" s="88"/>
      <c r="J378" s="88"/>
      <c r="K378" s="88"/>
      <c r="L378" s="88"/>
      <c r="M378" s="88"/>
      <c r="N378" s="88"/>
      <c r="O378" s="88"/>
      <c r="P378" s="88"/>
      <c r="Q378" s="88"/>
      <c r="R378" s="88"/>
      <c r="S378" s="88"/>
      <c r="T378" s="88"/>
      <c r="U378" s="88"/>
      <c r="V378" s="88"/>
      <c r="W378" s="16"/>
      <c r="X378" s="98"/>
      <c r="Y378" s="168"/>
      <c r="Z378" s="98"/>
      <c r="AA378" s="102"/>
      <c r="AB378" s="102"/>
      <c r="AC378" s="168" t="e">
        <f>CONCATENATE(E378," color: ",IF(VLOOKUP(C378,Colores!H:I,2,0)&gt;1,"Varios colores",Tabla5[[#This Row],[Caract: Color tapiz]]),IF(H378="","",CONCATENATE(", Tapiz: ",H378)),IF(I378="","",CONCATENATE(",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78" s="102"/>
      <c r="AE378" s="102" t="str">
        <f>CONCATENATE("&lt;p&gt;¿Cómo lavar un mueble con tapiz: ",X378,"?","&lt;p&gt;",CHAR(10),IFERROR(VLOOKUP(G378,'Base de datos'!A:B,2,0),"Humedecer un paño de tela y frotar la estructura del producto&lt;p&gt;"))</f>
        <v>&lt;p&gt;¿Cómo lavar un mueble con tapiz: ?&lt;p&gt;
Humedecer un paño de tela y frotar la estructura del producto&lt;p&gt;</v>
      </c>
      <c r="AF378" s="102"/>
      <c r="AG378" s="79"/>
      <c r="AH378" s="102"/>
    </row>
    <row r="379" spans="1:34" ht="20.25" customHeight="1" x14ac:dyDescent="0.2">
      <c r="A379" s="88"/>
      <c r="B379" s="88"/>
      <c r="C379" s="16"/>
      <c r="D379" s="116"/>
      <c r="E379" s="88"/>
      <c r="F379" s="88"/>
      <c r="G379" s="88"/>
      <c r="H379" s="88"/>
      <c r="I379" s="88"/>
      <c r="J379" s="88"/>
      <c r="K379" s="88"/>
      <c r="L379" s="88"/>
      <c r="M379" s="88"/>
      <c r="N379" s="88"/>
      <c r="O379" s="88"/>
      <c r="P379" s="88"/>
      <c r="Q379" s="88"/>
      <c r="R379" s="88"/>
      <c r="S379" s="88"/>
      <c r="T379" s="88"/>
      <c r="U379" s="88"/>
      <c r="V379" s="88"/>
      <c r="W379" s="16"/>
      <c r="X379" s="98"/>
      <c r="Y379" s="168"/>
      <c r="Z379" s="98"/>
      <c r="AA379" s="102"/>
      <c r="AB379" s="102"/>
      <c r="AC379" s="168" t="e">
        <f>CONCATENATE(E379," color: ",IF(VLOOKUP(C379,Colores!H:I,2,0)&gt;1,"Varios colores",Tabla5[[#This Row],[Caract: Color tapiz]]),IF(H379="","",CONCATENATE(", Tapiz: ",H379)),IF(I379="","",CONCATENATE(",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79" s="102"/>
      <c r="AE379" s="102" t="str">
        <f>CONCATENATE("&lt;p&gt;¿Cómo lavar un mueble con tapiz: ",X379,"?","&lt;p&gt;",CHAR(10),IFERROR(VLOOKUP(G379,'Base de datos'!A:B,2,0),"Humedecer un paño de tela y frotar la estructura del producto&lt;p&gt;"))</f>
        <v>&lt;p&gt;¿Cómo lavar un mueble con tapiz: ?&lt;p&gt;
Humedecer un paño de tela y frotar la estructura del producto&lt;p&gt;</v>
      </c>
      <c r="AF379" s="102"/>
      <c r="AG379" s="79"/>
      <c r="AH379" s="102"/>
    </row>
    <row r="380" spans="1:34" ht="20.25" customHeight="1" x14ac:dyDescent="0.2">
      <c r="A380" s="88"/>
      <c r="B380" s="88"/>
      <c r="C380" s="16"/>
      <c r="D380" s="116"/>
      <c r="E380" s="88"/>
      <c r="F380" s="88"/>
      <c r="G380" s="88"/>
      <c r="H380" s="88"/>
      <c r="I380" s="88"/>
      <c r="J380" s="88"/>
      <c r="K380" s="88"/>
      <c r="L380" s="88"/>
      <c r="M380" s="88"/>
      <c r="N380" s="88"/>
      <c r="O380" s="88"/>
      <c r="P380" s="88"/>
      <c r="Q380" s="88"/>
      <c r="R380" s="88"/>
      <c r="S380" s="88"/>
      <c r="T380" s="88"/>
      <c r="U380" s="88"/>
      <c r="V380" s="88"/>
      <c r="W380" s="16"/>
      <c r="X380" s="98"/>
      <c r="Y380" s="168"/>
      <c r="Z380" s="98"/>
      <c r="AA380" s="102"/>
      <c r="AB380" s="102"/>
      <c r="AC380" s="168" t="e">
        <f>CONCATENATE(E380," color: ",IF(VLOOKUP(C380,Colores!H:I,2,0)&gt;1,"Varios colores",Tabla5[[#This Row],[Caract: Color tapiz]]),IF(H380="","",CONCATENATE(", Tapiz: ",H380)),IF(I380="","",CONCATENATE(",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80" s="102"/>
      <c r="AE380" s="102" t="str">
        <f>CONCATENATE("&lt;p&gt;¿Cómo lavar un mueble con tapiz: ",X380,"?","&lt;p&gt;",CHAR(10),IFERROR(VLOOKUP(G380,'Base de datos'!A:B,2,0),"Humedecer un paño de tela y frotar la estructura del producto&lt;p&gt;"))</f>
        <v>&lt;p&gt;¿Cómo lavar un mueble con tapiz: ?&lt;p&gt;
Humedecer un paño de tela y frotar la estructura del producto&lt;p&gt;</v>
      </c>
      <c r="AF380" s="102"/>
      <c r="AG380" s="79"/>
      <c r="AH380" s="102"/>
    </row>
    <row r="381" spans="1:34" ht="20.25" customHeight="1" x14ac:dyDescent="0.2">
      <c r="A381" s="88"/>
      <c r="B381" s="88"/>
      <c r="C381" s="16"/>
      <c r="D381" s="116"/>
      <c r="E381" s="88"/>
      <c r="F381" s="88"/>
      <c r="G381" s="88"/>
      <c r="H381" s="88"/>
      <c r="I381" s="88"/>
      <c r="J381" s="88"/>
      <c r="K381" s="88"/>
      <c r="L381" s="88"/>
      <c r="M381" s="88"/>
      <c r="N381" s="88"/>
      <c r="O381" s="88"/>
      <c r="P381" s="88"/>
      <c r="Q381" s="88"/>
      <c r="R381" s="88"/>
      <c r="S381" s="88"/>
      <c r="T381" s="88"/>
      <c r="U381" s="88"/>
      <c r="V381" s="88"/>
      <c r="W381" s="16"/>
      <c r="X381" s="98"/>
      <c r="Y381" s="168"/>
      <c r="Z381" s="98"/>
      <c r="AA381" s="102"/>
      <c r="AB381" s="102"/>
      <c r="AC381" s="168" t="e">
        <f>CONCATENATE(E381," color: ",IF(VLOOKUP(C381,Colores!H:I,2,0)&gt;1,"Varios colores",Tabla5[[#This Row],[Caract: Color tapiz]]),IF(H381="","",CONCATENATE(", Tapiz: ",H381)),IF(I381="","",CONCATENATE(",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81" s="102"/>
      <c r="AE381" s="102" t="str">
        <f>CONCATENATE("&lt;p&gt;¿Cómo lavar un mueble con tapiz: ",X381,"?","&lt;p&gt;",CHAR(10),IFERROR(VLOOKUP(G381,'Base de datos'!A:B,2,0),"Humedecer un paño de tela y frotar la estructura del producto&lt;p&gt;"))</f>
        <v>&lt;p&gt;¿Cómo lavar un mueble con tapiz: ?&lt;p&gt;
Humedecer un paño de tela y frotar la estructura del producto&lt;p&gt;</v>
      </c>
      <c r="AF381" s="102"/>
      <c r="AG381" s="79"/>
      <c r="AH381" s="102"/>
    </row>
    <row r="382" spans="1:34" ht="20.25" customHeight="1" x14ac:dyDescent="0.2">
      <c r="A382" s="88"/>
      <c r="B382" s="88"/>
      <c r="C382" s="16"/>
      <c r="D382" s="116"/>
      <c r="E382" s="88"/>
      <c r="F382" s="88"/>
      <c r="G382" s="88"/>
      <c r="H382" s="88"/>
      <c r="I382" s="88"/>
      <c r="J382" s="88"/>
      <c r="K382" s="88"/>
      <c r="L382" s="88"/>
      <c r="M382" s="88"/>
      <c r="N382" s="88"/>
      <c r="O382" s="88"/>
      <c r="P382" s="88"/>
      <c r="Q382" s="88"/>
      <c r="R382" s="88"/>
      <c r="S382" s="88"/>
      <c r="T382" s="88"/>
      <c r="U382" s="88"/>
      <c r="V382" s="88"/>
      <c r="W382" s="16"/>
      <c r="X382" s="98"/>
      <c r="Y382" s="168"/>
      <c r="Z382" s="98"/>
      <c r="AA382" s="102"/>
      <c r="AB382" s="102"/>
      <c r="AC382" s="168" t="e">
        <f>CONCATENATE(E382," color: ",IF(VLOOKUP(C382,Colores!H:I,2,0)&gt;1,"Varios colores",Tabla5[[#This Row],[Caract: Color tapiz]]),IF(H382="","",CONCATENATE(", Tapiz: ",H382)),IF(I382="","",CONCATENATE(",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82" s="102"/>
      <c r="AE382" s="102" t="str">
        <f>CONCATENATE("&lt;p&gt;¿Cómo lavar un mueble con tapiz: ",X382,"?","&lt;p&gt;",CHAR(10),IFERROR(VLOOKUP(G382,'Base de datos'!A:B,2,0),"Humedecer un paño de tela y frotar la estructura del producto&lt;p&gt;"))</f>
        <v>&lt;p&gt;¿Cómo lavar un mueble con tapiz: ?&lt;p&gt;
Humedecer un paño de tela y frotar la estructura del producto&lt;p&gt;</v>
      </c>
      <c r="AF382" s="102"/>
      <c r="AG382" s="79"/>
      <c r="AH382" s="102"/>
    </row>
    <row r="383" spans="1:34" ht="20.25" customHeight="1" x14ac:dyDescent="0.2">
      <c r="A383" s="88"/>
      <c r="B383" s="88"/>
      <c r="C383" s="16"/>
      <c r="D383" s="116"/>
      <c r="E383" s="88"/>
      <c r="F383" s="88"/>
      <c r="G383" s="88"/>
      <c r="H383" s="88"/>
      <c r="I383" s="88"/>
      <c r="J383" s="88"/>
      <c r="K383" s="88"/>
      <c r="L383" s="88"/>
      <c r="M383" s="88"/>
      <c r="N383" s="88"/>
      <c r="O383" s="88"/>
      <c r="P383" s="88"/>
      <c r="Q383" s="88"/>
      <c r="R383" s="88"/>
      <c r="S383" s="88"/>
      <c r="T383" s="88"/>
      <c r="U383" s="88"/>
      <c r="V383" s="88"/>
      <c r="W383" s="16"/>
      <c r="X383" s="98"/>
      <c r="Y383" s="168"/>
      <c r="Z383" s="98"/>
      <c r="AA383" s="102"/>
      <c r="AB383" s="102"/>
      <c r="AC383" s="168" t="e">
        <f>CONCATENATE(E383," color: ",IF(VLOOKUP(C383,Colores!H:I,2,0)&gt;1,"Varios colores",Tabla5[[#This Row],[Caract: Color tapiz]]),IF(H383="","",CONCATENATE(", Tapiz: ",H383)),IF(I383="","",CONCATENATE(",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83" s="102"/>
      <c r="AE383" s="102" t="str">
        <f>CONCATENATE("&lt;p&gt;¿Cómo lavar un mueble con tapiz: ",X383,"?","&lt;p&gt;",CHAR(10),IFERROR(VLOOKUP(G383,'Base de datos'!A:B,2,0),"Humedecer un paño de tela y frotar la estructura del producto&lt;p&gt;"))</f>
        <v>&lt;p&gt;¿Cómo lavar un mueble con tapiz: ?&lt;p&gt;
Humedecer un paño de tela y frotar la estructura del producto&lt;p&gt;</v>
      </c>
      <c r="AF383" s="102"/>
      <c r="AG383" s="79"/>
      <c r="AH383" s="102"/>
    </row>
    <row r="384" spans="1:34" ht="20.25" customHeight="1" x14ac:dyDescent="0.2">
      <c r="A384" s="88"/>
      <c r="B384" s="88"/>
      <c r="C384" s="16"/>
      <c r="D384" s="116"/>
      <c r="E384" s="88"/>
      <c r="F384" s="88"/>
      <c r="G384" s="88"/>
      <c r="H384" s="88"/>
      <c r="I384" s="88"/>
      <c r="J384" s="88"/>
      <c r="K384" s="88"/>
      <c r="L384" s="88"/>
      <c r="M384" s="88"/>
      <c r="N384" s="88"/>
      <c r="O384" s="88"/>
      <c r="P384" s="88"/>
      <c r="Q384" s="88"/>
      <c r="R384" s="88"/>
      <c r="S384" s="88"/>
      <c r="T384" s="88"/>
      <c r="U384" s="88"/>
      <c r="V384" s="88"/>
      <c r="W384" s="16"/>
      <c r="X384" s="98"/>
      <c r="Y384" s="168"/>
      <c r="Z384" s="98"/>
      <c r="AA384" s="102"/>
      <c r="AB384" s="102"/>
      <c r="AC384" s="168" t="e">
        <f>CONCATENATE(E384," color: ",IF(VLOOKUP(C384,Colores!H:I,2,0)&gt;1,"Varios colores",Tabla5[[#This Row],[Caract: Color tapiz]]),IF(H384="","",CONCATENATE(", Tapiz: ",H384)),IF(I384="","",CONCATENATE(",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84" s="102"/>
      <c r="AE384" s="102" t="str">
        <f>CONCATENATE("&lt;p&gt;¿Cómo lavar un mueble con tapiz: ",X384,"?","&lt;p&gt;",CHAR(10),IFERROR(VLOOKUP(G384,'Base de datos'!A:B,2,0),"Humedecer un paño de tela y frotar la estructura del producto&lt;p&gt;"))</f>
        <v>&lt;p&gt;¿Cómo lavar un mueble con tapiz: ?&lt;p&gt;
Humedecer un paño de tela y frotar la estructura del producto&lt;p&gt;</v>
      </c>
      <c r="AF384" s="102"/>
      <c r="AG384" s="79"/>
      <c r="AH384" s="102"/>
    </row>
    <row r="385" spans="1:34" ht="20.25" customHeight="1" x14ac:dyDescent="0.2">
      <c r="A385" s="88"/>
      <c r="B385" s="88"/>
      <c r="C385" s="16"/>
      <c r="D385" s="116"/>
      <c r="E385" s="88"/>
      <c r="F385" s="88"/>
      <c r="G385" s="88"/>
      <c r="H385" s="88"/>
      <c r="I385" s="88"/>
      <c r="J385" s="88"/>
      <c r="K385" s="88"/>
      <c r="L385" s="88"/>
      <c r="M385" s="88"/>
      <c r="N385" s="88"/>
      <c r="O385" s="88"/>
      <c r="P385" s="88"/>
      <c r="Q385" s="88"/>
      <c r="R385" s="88"/>
      <c r="S385" s="88"/>
      <c r="T385" s="88"/>
      <c r="U385" s="88"/>
      <c r="V385" s="88"/>
      <c r="W385" s="16"/>
      <c r="X385" s="98"/>
      <c r="Y385" s="168"/>
      <c r="Z385" s="98"/>
      <c r="AA385" s="102"/>
      <c r="AB385" s="102"/>
      <c r="AC385" s="168" t="e">
        <f>CONCATENATE(E385," color: ",IF(VLOOKUP(C385,Colores!H:I,2,0)&gt;1,"Varios colores",Tabla5[[#This Row],[Caract: Color tapiz]]),IF(H385="","",CONCATENATE(", Tapiz: ",H385)),IF(I385="","",CONCATENATE(",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85" s="102"/>
      <c r="AE385" s="102" t="str">
        <f>CONCATENATE("&lt;p&gt;¿Cómo lavar un mueble con tapiz: ",X385,"?","&lt;p&gt;",CHAR(10),IFERROR(VLOOKUP(G385,'Base de datos'!A:B,2,0),"Humedecer un paño de tela y frotar la estructura del producto&lt;p&gt;"))</f>
        <v>&lt;p&gt;¿Cómo lavar un mueble con tapiz: ?&lt;p&gt;
Humedecer un paño de tela y frotar la estructura del producto&lt;p&gt;</v>
      </c>
      <c r="AF385" s="102"/>
      <c r="AG385" s="79"/>
      <c r="AH385" s="102"/>
    </row>
    <row r="386" spans="1:34" ht="20.25" customHeight="1" x14ac:dyDescent="0.2">
      <c r="A386" s="88"/>
      <c r="B386" s="88"/>
      <c r="C386" s="16"/>
      <c r="D386" s="116"/>
      <c r="E386" s="88"/>
      <c r="F386" s="88"/>
      <c r="G386" s="88"/>
      <c r="H386" s="88"/>
      <c r="I386" s="88"/>
      <c r="J386" s="88"/>
      <c r="K386" s="88"/>
      <c r="L386" s="88"/>
      <c r="M386" s="88"/>
      <c r="N386" s="88"/>
      <c r="O386" s="88"/>
      <c r="P386" s="88"/>
      <c r="Q386" s="88"/>
      <c r="R386" s="88"/>
      <c r="S386" s="88"/>
      <c r="T386" s="88"/>
      <c r="U386" s="88"/>
      <c r="V386" s="88"/>
      <c r="W386" s="16"/>
      <c r="X386" s="98"/>
      <c r="Y386" s="168"/>
      <c r="Z386" s="98"/>
      <c r="AA386" s="102"/>
      <c r="AB386" s="102"/>
      <c r="AC386" s="168" t="e">
        <f>CONCATENATE(E386," color: ",IF(VLOOKUP(C386,Colores!H:I,2,0)&gt;1,"Varios colores",Tabla5[[#This Row],[Caract: Color tapiz]]),IF(H386="","",CONCATENATE(", Tapiz: ",H386)),IF(I386="","",CONCATENATE(",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86" s="102"/>
      <c r="AE386" s="102" t="str">
        <f>CONCATENATE("&lt;p&gt;¿Cómo lavar un mueble con tapiz: ",X386,"?","&lt;p&gt;",CHAR(10),IFERROR(VLOOKUP(G386,'Base de datos'!A:B,2,0),"Humedecer un paño de tela y frotar la estructura del producto&lt;p&gt;"))</f>
        <v>&lt;p&gt;¿Cómo lavar un mueble con tapiz: ?&lt;p&gt;
Humedecer un paño de tela y frotar la estructura del producto&lt;p&gt;</v>
      </c>
      <c r="AF386" s="102"/>
      <c r="AG386" s="79"/>
      <c r="AH386" s="102"/>
    </row>
    <row r="387" spans="1:34" ht="20.25" customHeight="1" x14ac:dyDescent="0.2">
      <c r="A387" s="88"/>
      <c r="B387" s="88"/>
      <c r="C387" s="16"/>
      <c r="D387" s="116"/>
      <c r="E387" s="88"/>
      <c r="F387" s="88"/>
      <c r="G387" s="88"/>
      <c r="H387" s="88"/>
      <c r="I387" s="88"/>
      <c r="J387" s="88"/>
      <c r="K387" s="88"/>
      <c r="L387" s="88"/>
      <c r="M387" s="88"/>
      <c r="N387" s="88"/>
      <c r="O387" s="88"/>
      <c r="P387" s="88"/>
      <c r="Q387" s="88"/>
      <c r="R387" s="88"/>
      <c r="S387" s="88"/>
      <c r="T387" s="88"/>
      <c r="U387" s="88"/>
      <c r="V387" s="88"/>
      <c r="W387" s="16"/>
      <c r="X387" s="98"/>
      <c r="Y387" s="168"/>
      <c r="Z387" s="98"/>
      <c r="AA387" s="102"/>
      <c r="AB387" s="102"/>
      <c r="AC387" s="168" t="e">
        <f>CONCATENATE(E387," color: ",IF(VLOOKUP(C387,Colores!H:I,2,0)&gt;1,"Varios colores",Tabla5[[#This Row],[Caract: Color tapiz]]),IF(H387="","",CONCATENATE(", Tapiz: ",H387)),IF(I387="","",CONCATENATE(",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87" s="102"/>
      <c r="AE387" s="102" t="str">
        <f>CONCATENATE("&lt;p&gt;¿Cómo lavar un mueble con tapiz: ",X387,"?","&lt;p&gt;",CHAR(10),IFERROR(VLOOKUP(G387,'Base de datos'!A:B,2,0),"Humedecer un paño de tela y frotar la estructura del producto&lt;p&gt;"))</f>
        <v>&lt;p&gt;¿Cómo lavar un mueble con tapiz: ?&lt;p&gt;
Humedecer un paño de tela y frotar la estructura del producto&lt;p&gt;</v>
      </c>
      <c r="AF387" s="102"/>
      <c r="AG387" s="79"/>
      <c r="AH387" s="102"/>
    </row>
    <row r="388" spans="1:34" ht="20.25" customHeight="1" x14ac:dyDescent="0.2">
      <c r="A388" s="88"/>
      <c r="B388" s="88"/>
      <c r="C388" s="16"/>
      <c r="D388" s="116"/>
      <c r="E388" s="88"/>
      <c r="F388" s="88"/>
      <c r="G388" s="88"/>
      <c r="H388" s="88"/>
      <c r="I388" s="88"/>
      <c r="J388" s="88"/>
      <c r="K388" s="88"/>
      <c r="L388" s="88"/>
      <c r="M388" s="88"/>
      <c r="N388" s="88"/>
      <c r="O388" s="88"/>
      <c r="P388" s="88"/>
      <c r="Q388" s="88"/>
      <c r="R388" s="88"/>
      <c r="S388" s="88"/>
      <c r="T388" s="88"/>
      <c r="U388" s="88"/>
      <c r="V388" s="88"/>
      <c r="W388" s="16"/>
      <c r="X388" s="98"/>
      <c r="Y388" s="168"/>
      <c r="Z388" s="98"/>
      <c r="AA388" s="102"/>
      <c r="AB388" s="102"/>
      <c r="AC388" s="168" t="e">
        <f>CONCATENATE(E388," color: ",IF(VLOOKUP(C388,Colores!H:I,2,0)&gt;1,"Varios colores",Tabla5[[#This Row],[Caract: Color tapiz]]),IF(H388="","",CONCATENATE(", Tapiz: ",H388)),IF(I388="","",CONCATENATE(",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88" s="102"/>
      <c r="AE388" s="102" t="str">
        <f>CONCATENATE("&lt;p&gt;¿Cómo lavar un mueble con tapiz: ",X388,"?","&lt;p&gt;",CHAR(10),IFERROR(VLOOKUP(G388,'Base de datos'!A:B,2,0),"Humedecer un paño de tela y frotar la estructura del producto&lt;p&gt;"))</f>
        <v>&lt;p&gt;¿Cómo lavar un mueble con tapiz: ?&lt;p&gt;
Humedecer un paño de tela y frotar la estructura del producto&lt;p&gt;</v>
      </c>
      <c r="AF388" s="102"/>
      <c r="AG388" s="79"/>
      <c r="AH388" s="102"/>
    </row>
    <row r="389" spans="1:34" ht="20.25" customHeight="1" x14ac:dyDescent="0.2">
      <c r="A389" s="88"/>
      <c r="B389" s="88"/>
      <c r="C389" s="16"/>
      <c r="D389" s="116"/>
      <c r="E389" s="88"/>
      <c r="F389" s="88"/>
      <c r="G389" s="88"/>
      <c r="H389" s="88"/>
      <c r="I389" s="88"/>
      <c r="J389" s="88"/>
      <c r="K389" s="88"/>
      <c r="L389" s="88"/>
      <c r="M389" s="88"/>
      <c r="N389" s="88"/>
      <c r="O389" s="88"/>
      <c r="P389" s="88"/>
      <c r="Q389" s="88"/>
      <c r="R389" s="88"/>
      <c r="S389" s="88"/>
      <c r="T389" s="88"/>
      <c r="U389" s="88"/>
      <c r="V389" s="88"/>
      <c r="W389" s="16"/>
      <c r="X389" s="98"/>
      <c r="Y389" s="168"/>
      <c r="Z389" s="98"/>
      <c r="AA389" s="102"/>
      <c r="AB389" s="102"/>
      <c r="AC389" s="168" t="e">
        <f>CONCATENATE(E389," color: ",IF(VLOOKUP(C389,Colores!H:I,2,0)&gt;1,"Varios colores",Tabla5[[#This Row],[Caract: Color tapiz]]),IF(H389="","",CONCATENATE(", Tapiz: ",H389)),IF(I389="","",CONCATENATE(",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89" s="102"/>
      <c r="AE389" s="102" t="str">
        <f>CONCATENATE("&lt;p&gt;¿Cómo lavar un mueble con tapiz: ",X389,"?","&lt;p&gt;",CHAR(10),IFERROR(VLOOKUP(G389,'Base de datos'!A:B,2,0),"Humedecer un paño de tela y frotar la estructura del producto&lt;p&gt;"))</f>
        <v>&lt;p&gt;¿Cómo lavar un mueble con tapiz: ?&lt;p&gt;
Humedecer un paño de tela y frotar la estructura del producto&lt;p&gt;</v>
      </c>
      <c r="AF389" s="102"/>
      <c r="AG389" s="79"/>
      <c r="AH389" s="102"/>
    </row>
    <row r="390" spans="1:34" ht="20.25" customHeight="1" x14ac:dyDescent="0.2">
      <c r="A390" s="88"/>
      <c r="B390" s="88"/>
      <c r="C390" s="16"/>
      <c r="D390" s="116"/>
      <c r="E390" s="88"/>
      <c r="F390" s="88"/>
      <c r="G390" s="88"/>
      <c r="H390" s="88"/>
      <c r="I390" s="88"/>
      <c r="J390" s="88"/>
      <c r="K390" s="88"/>
      <c r="L390" s="88"/>
      <c r="M390" s="88"/>
      <c r="N390" s="88"/>
      <c r="O390" s="88"/>
      <c r="P390" s="88"/>
      <c r="Q390" s="88"/>
      <c r="R390" s="88"/>
      <c r="S390" s="88"/>
      <c r="T390" s="88"/>
      <c r="U390" s="88"/>
      <c r="V390" s="88"/>
      <c r="W390" s="16"/>
      <c r="X390" s="98"/>
      <c r="Y390" s="168"/>
      <c r="Z390" s="98"/>
      <c r="AA390" s="102"/>
      <c r="AB390" s="102"/>
      <c r="AC390" s="168" t="e">
        <f>CONCATENATE(E390," color: ",IF(VLOOKUP(C390,Colores!H:I,2,0)&gt;1,"Varios colores",Tabla5[[#This Row],[Caract: Color tapiz]]),IF(H390="","",CONCATENATE(", Tapiz: ",H390)),IF(I390="","",CONCATENATE(",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90" s="102"/>
      <c r="AE390" s="102" t="str">
        <f>CONCATENATE("&lt;p&gt;¿Cómo lavar un mueble con tapiz: ",X390,"?","&lt;p&gt;",CHAR(10),IFERROR(VLOOKUP(G390,'Base de datos'!A:B,2,0),"Humedecer un paño de tela y frotar la estructura del producto&lt;p&gt;"))</f>
        <v>&lt;p&gt;¿Cómo lavar un mueble con tapiz: ?&lt;p&gt;
Humedecer un paño de tela y frotar la estructura del producto&lt;p&gt;</v>
      </c>
      <c r="AF390" s="102"/>
      <c r="AG390" s="79"/>
      <c r="AH390" s="102"/>
    </row>
    <row r="391" spans="1:34" ht="20.25" customHeight="1" x14ac:dyDescent="0.2">
      <c r="A391" s="88"/>
      <c r="B391" s="88"/>
      <c r="C391" s="16"/>
      <c r="D391" s="116"/>
      <c r="E391" s="88"/>
      <c r="F391" s="88"/>
      <c r="G391" s="88"/>
      <c r="H391" s="88"/>
      <c r="I391" s="88"/>
      <c r="J391" s="88"/>
      <c r="K391" s="88"/>
      <c r="L391" s="88"/>
      <c r="M391" s="88"/>
      <c r="N391" s="88"/>
      <c r="O391" s="88"/>
      <c r="P391" s="88"/>
      <c r="Q391" s="88"/>
      <c r="R391" s="88"/>
      <c r="S391" s="88"/>
      <c r="T391" s="88"/>
      <c r="U391" s="88"/>
      <c r="V391" s="88"/>
      <c r="W391" s="16"/>
      <c r="X391" s="98"/>
      <c r="Y391" s="168"/>
      <c r="Z391" s="98"/>
      <c r="AA391" s="102"/>
      <c r="AB391" s="102"/>
      <c r="AC391" s="168" t="e">
        <f>CONCATENATE(E391," color: ",IF(VLOOKUP(C391,Colores!H:I,2,0)&gt;1,"Varios colores",Tabla5[[#This Row],[Caract: Color tapiz]]),IF(H391="","",CONCATENATE(", Tapiz: ",H391)),IF(I391="","",CONCATENATE(",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91" s="102"/>
      <c r="AE391" s="102" t="str">
        <f>CONCATENATE("&lt;p&gt;¿Cómo lavar un mueble con tapiz: ",X391,"?","&lt;p&gt;",CHAR(10),IFERROR(VLOOKUP(G391,'Base de datos'!A:B,2,0),"Humedecer un paño de tela y frotar la estructura del producto&lt;p&gt;"))</f>
        <v>&lt;p&gt;¿Cómo lavar un mueble con tapiz: ?&lt;p&gt;
Humedecer un paño de tela y frotar la estructura del producto&lt;p&gt;</v>
      </c>
      <c r="AF391" s="102"/>
      <c r="AG391" s="79"/>
      <c r="AH391" s="102"/>
    </row>
    <row r="392" spans="1:34" ht="20.25" customHeight="1" x14ac:dyDescent="0.2">
      <c r="A392" s="88"/>
      <c r="B392" s="88"/>
      <c r="C392" s="16"/>
      <c r="D392" s="116"/>
      <c r="E392" s="88"/>
      <c r="F392" s="88"/>
      <c r="G392" s="88"/>
      <c r="H392" s="88"/>
      <c r="I392" s="88"/>
      <c r="J392" s="88"/>
      <c r="K392" s="88"/>
      <c r="L392" s="88"/>
      <c r="M392" s="88"/>
      <c r="N392" s="88"/>
      <c r="O392" s="88"/>
      <c r="P392" s="88"/>
      <c r="Q392" s="88"/>
      <c r="R392" s="88"/>
      <c r="S392" s="88"/>
      <c r="T392" s="88"/>
      <c r="U392" s="88"/>
      <c r="V392" s="88"/>
      <c r="W392" s="16"/>
      <c r="X392" s="98"/>
      <c r="Y392" s="168"/>
      <c r="Z392" s="98"/>
      <c r="AA392" s="102"/>
      <c r="AB392" s="102"/>
      <c r="AC392" s="168" t="e">
        <f>CONCATENATE(E392," color: ",IF(VLOOKUP(C392,Colores!H:I,2,0)&gt;1,"Varios colores",Tabla5[[#This Row],[Caract: Color tapiz]]),IF(H392="","",CONCATENATE(", Tapiz: ",H392)),IF(I392="","",CONCATENATE(",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92" s="102"/>
      <c r="AE392" s="102" t="str">
        <f>CONCATENATE("&lt;p&gt;¿Cómo lavar un mueble con tapiz: ",X392,"?","&lt;p&gt;",CHAR(10),IFERROR(VLOOKUP(G392,'Base de datos'!A:B,2,0),"Humedecer un paño de tela y frotar la estructura del producto&lt;p&gt;"))</f>
        <v>&lt;p&gt;¿Cómo lavar un mueble con tapiz: ?&lt;p&gt;
Humedecer un paño de tela y frotar la estructura del producto&lt;p&gt;</v>
      </c>
      <c r="AF392" s="102"/>
      <c r="AG392" s="79"/>
      <c r="AH392" s="102"/>
    </row>
    <row r="393" spans="1:34" ht="20.25" customHeight="1" x14ac:dyDescent="0.2">
      <c r="A393" s="88"/>
      <c r="B393" s="88"/>
      <c r="C393" s="16"/>
      <c r="D393" s="116"/>
      <c r="E393" s="88"/>
      <c r="F393" s="88"/>
      <c r="G393" s="88"/>
      <c r="H393" s="88"/>
      <c r="I393" s="88"/>
      <c r="J393" s="88"/>
      <c r="K393" s="88"/>
      <c r="L393" s="88"/>
      <c r="M393" s="88"/>
      <c r="N393" s="88"/>
      <c r="O393" s="88"/>
      <c r="P393" s="88"/>
      <c r="Q393" s="88"/>
      <c r="R393" s="88"/>
      <c r="S393" s="88"/>
      <c r="T393" s="88"/>
      <c r="U393" s="88"/>
      <c r="V393" s="88"/>
      <c r="W393" s="16"/>
      <c r="X393" s="98"/>
      <c r="Y393" s="168"/>
      <c r="Z393" s="98"/>
      <c r="AA393" s="102"/>
      <c r="AB393" s="102"/>
      <c r="AC393" s="168" t="e">
        <f>CONCATENATE(E393," color: ",IF(VLOOKUP(C393,Colores!H:I,2,0)&gt;1,"Varios colores",Tabla5[[#This Row],[Caract: Color tapiz]]),IF(H393="","",CONCATENATE(", Tapiz: ",H393)),IF(I393="","",CONCATENATE(",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93" s="102"/>
      <c r="AE393" s="102" t="str">
        <f>CONCATENATE("&lt;p&gt;¿Cómo lavar un mueble con tapiz: ",X393,"?","&lt;p&gt;",CHAR(10),IFERROR(VLOOKUP(G393,'Base de datos'!A:B,2,0),"Humedecer un paño de tela y frotar la estructura del producto&lt;p&gt;"))</f>
        <v>&lt;p&gt;¿Cómo lavar un mueble con tapiz: ?&lt;p&gt;
Humedecer un paño de tela y frotar la estructura del producto&lt;p&gt;</v>
      </c>
      <c r="AF393" s="102"/>
      <c r="AG393" s="79"/>
      <c r="AH393" s="102"/>
    </row>
    <row r="394" spans="1:34" ht="20.25" customHeight="1" x14ac:dyDescent="0.2">
      <c r="A394" s="88"/>
      <c r="B394" s="88"/>
      <c r="C394" s="16"/>
      <c r="D394" s="116"/>
      <c r="E394" s="88"/>
      <c r="F394" s="88"/>
      <c r="G394" s="88"/>
      <c r="H394" s="88"/>
      <c r="I394" s="88"/>
      <c r="J394" s="88"/>
      <c r="K394" s="88"/>
      <c r="L394" s="88"/>
      <c r="M394" s="88"/>
      <c r="N394" s="88"/>
      <c r="O394" s="88"/>
      <c r="P394" s="88"/>
      <c r="Q394" s="88"/>
      <c r="R394" s="88"/>
      <c r="S394" s="88"/>
      <c r="T394" s="88"/>
      <c r="U394" s="88"/>
      <c r="V394" s="88"/>
      <c r="W394" s="16"/>
      <c r="X394" s="98"/>
      <c r="Y394" s="168"/>
      <c r="Z394" s="98"/>
      <c r="AA394" s="102"/>
      <c r="AB394" s="102"/>
      <c r="AC394" s="168" t="e">
        <f>CONCATENATE(E394," color: ",IF(VLOOKUP(C394,Colores!H:I,2,0)&gt;1,"Varios colores",Tabla5[[#This Row],[Caract: Color tapiz]]),IF(H394="","",CONCATENATE(", Tapiz: ",H394)),IF(I394="","",CONCATENATE(",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94" s="102"/>
      <c r="AE394" s="102" t="str">
        <f>CONCATENATE("&lt;p&gt;¿Cómo lavar un mueble con tapiz: ",X394,"?","&lt;p&gt;",CHAR(10),IFERROR(VLOOKUP(G394,'Base de datos'!A:B,2,0),"Humedecer un paño de tela y frotar la estructura del producto&lt;p&gt;"))</f>
        <v>&lt;p&gt;¿Cómo lavar un mueble con tapiz: ?&lt;p&gt;
Humedecer un paño de tela y frotar la estructura del producto&lt;p&gt;</v>
      </c>
      <c r="AF394" s="102"/>
      <c r="AG394" s="79"/>
      <c r="AH394" s="102"/>
    </row>
    <row r="395" spans="1:34" ht="20.25" customHeight="1" x14ac:dyDescent="0.2">
      <c r="A395" s="88"/>
      <c r="B395" s="88"/>
      <c r="C395" s="16"/>
      <c r="D395" s="116"/>
      <c r="E395" s="88"/>
      <c r="F395" s="88"/>
      <c r="G395" s="88"/>
      <c r="H395" s="88"/>
      <c r="I395" s="88"/>
      <c r="J395" s="88"/>
      <c r="K395" s="88"/>
      <c r="L395" s="88"/>
      <c r="M395" s="88"/>
      <c r="N395" s="88"/>
      <c r="O395" s="88"/>
      <c r="P395" s="88"/>
      <c r="Q395" s="88"/>
      <c r="R395" s="88"/>
      <c r="S395" s="88"/>
      <c r="T395" s="88"/>
      <c r="U395" s="88"/>
      <c r="V395" s="88"/>
      <c r="W395" s="16"/>
      <c r="X395" s="98"/>
      <c r="Y395" s="168"/>
      <c r="Z395" s="98"/>
      <c r="AA395" s="102"/>
      <c r="AB395" s="102"/>
      <c r="AC395" s="168" t="e">
        <f>CONCATENATE(E395," color: ",IF(VLOOKUP(C395,Colores!H:I,2,0)&gt;1,"Varios colores",Tabla5[[#This Row],[Caract: Color tapiz]]),IF(H395="","",CONCATENATE(", Tapiz: ",H395)),IF(I395="","",CONCATENATE(",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95" s="102"/>
      <c r="AE395" s="102" t="str">
        <f>CONCATENATE("&lt;p&gt;¿Cómo lavar un mueble con tapiz: ",X395,"?","&lt;p&gt;",CHAR(10),IFERROR(VLOOKUP(G395,'Base de datos'!A:B,2,0),"Humedecer un paño de tela y frotar la estructura del producto&lt;p&gt;"))</f>
        <v>&lt;p&gt;¿Cómo lavar un mueble con tapiz: ?&lt;p&gt;
Humedecer un paño de tela y frotar la estructura del producto&lt;p&gt;</v>
      </c>
      <c r="AF395" s="102"/>
      <c r="AG395" s="79"/>
      <c r="AH395" s="102"/>
    </row>
    <row r="396" spans="1:34" ht="20.25" customHeight="1" x14ac:dyDescent="0.2">
      <c r="A396" s="88"/>
      <c r="B396" s="88"/>
      <c r="C396" s="16"/>
      <c r="D396" s="116"/>
      <c r="E396" s="88"/>
      <c r="F396" s="88"/>
      <c r="G396" s="88"/>
      <c r="H396" s="88"/>
      <c r="I396" s="88"/>
      <c r="J396" s="88"/>
      <c r="K396" s="88"/>
      <c r="L396" s="88"/>
      <c r="M396" s="88"/>
      <c r="N396" s="88"/>
      <c r="O396" s="88"/>
      <c r="P396" s="88"/>
      <c r="Q396" s="88"/>
      <c r="R396" s="88"/>
      <c r="S396" s="88"/>
      <c r="T396" s="88"/>
      <c r="U396" s="88"/>
      <c r="V396" s="88"/>
      <c r="W396" s="16"/>
      <c r="X396" s="98"/>
      <c r="Y396" s="168"/>
      <c r="Z396" s="98"/>
      <c r="AA396" s="102"/>
      <c r="AB396" s="102"/>
      <c r="AC396" s="168" t="e">
        <f>CONCATENATE(E396," color: ",IF(VLOOKUP(C396,Colores!H:I,2,0)&gt;1,"Varios colores",Tabla5[[#This Row],[Caract: Color tapiz]]),IF(H396="","",CONCATENATE(", Tapiz: ",H396)),IF(I396="","",CONCATENATE(",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96" s="102"/>
      <c r="AE396" s="102" t="str">
        <f>CONCATENATE("&lt;p&gt;¿Cómo lavar un mueble con tapiz: ",X396,"?","&lt;p&gt;",CHAR(10),IFERROR(VLOOKUP(G396,'Base de datos'!A:B,2,0),"Humedecer un paño de tela y frotar la estructura del producto&lt;p&gt;"))</f>
        <v>&lt;p&gt;¿Cómo lavar un mueble con tapiz: ?&lt;p&gt;
Humedecer un paño de tela y frotar la estructura del producto&lt;p&gt;</v>
      </c>
      <c r="AF396" s="102"/>
      <c r="AG396" s="79"/>
      <c r="AH396" s="102"/>
    </row>
    <row r="397" spans="1:34" ht="20.25" customHeight="1" x14ac:dyDescent="0.2">
      <c r="A397" s="88"/>
      <c r="B397" s="88"/>
      <c r="C397" s="16"/>
      <c r="D397" s="116"/>
      <c r="E397" s="88"/>
      <c r="F397" s="88"/>
      <c r="G397" s="88"/>
      <c r="H397" s="88"/>
      <c r="I397" s="88"/>
      <c r="J397" s="88"/>
      <c r="K397" s="88"/>
      <c r="L397" s="88"/>
      <c r="M397" s="88"/>
      <c r="N397" s="88"/>
      <c r="O397" s="88"/>
      <c r="P397" s="88"/>
      <c r="Q397" s="88"/>
      <c r="R397" s="88"/>
      <c r="S397" s="88"/>
      <c r="T397" s="88"/>
      <c r="U397" s="88"/>
      <c r="V397" s="88"/>
      <c r="W397" s="16"/>
      <c r="X397" s="98"/>
      <c r="Y397" s="168"/>
      <c r="Z397" s="98"/>
      <c r="AA397" s="102"/>
      <c r="AB397" s="102"/>
      <c r="AC397" s="168" t="e">
        <f>CONCATENATE(E397," color: ",IF(VLOOKUP(C397,Colores!H:I,2,0)&gt;1,"Varios colores",Tabla5[[#This Row],[Caract: Color tapiz]]),IF(H397="","",CONCATENATE(", Tapiz: ",H397)),IF(I397="","",CONCATENATE(",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97" s="102"/>
      <c r="AE397" s="102" t="str">
        <f>CONCATENATE("&lt;p&gt;¿Cómo lavar un mueble con tapiz: ",X397,"?","&lt;p&gt;",CHAR(10),IFERROR(VLOOKUP(G397,'Base de datos'!A:B,2,0),"Humedecer un paño de tela y frotar la estructura del producto&lt;p&gt;"))</f>
        <v>&lt;p&gt;¿Cómo lavar un mueble con tapiz: ?&lt;p&gt;
Humedecer un paño de tela y frotar la estructura del producto&lt;p&gt;</v>
      </c>
      <c r="AF397" s="102"/>
      <c r="AG397" s="79"/>
      <c r="AH397" s="102"/>
    </row>
    <row r="398" spans="1:34" ht="20.25" customHeight="1" x14ac:dyDescent="0.2">
      <c r="A398" s="88"/>
      <c r="B398" s="88"/>
      <c r="C398" s="16"/>
      <c r="D398" s="116"/>
      <c r="E398" s="88"/>
      <c r="F398" s="88"/>
      <c r="G398" s="88"/>
      <c r="H398" s="88"/>
      <c r="I398" s="88"/>
      <c r="J398" s="88"/>
      <c r="K398" s="88"/>
      <c r="L398" s="88"/>
      <c r="M398" s="88"/>
      <c r="N398" s="88"/>
      <c r="O398" s="88"/>
      <c r="P398" s="88"/>
      <c r="Q398" s="88"/>
      <c r="R398" s="88"/>
      <c r="S398" s="88"/>
      <c r="T398" s="88"/>
      <c r="U398" s="88"/>
      <c r="V398" s="88"/>
      <c r="W398" s="16"/>
      <c r="X398" s="98"/>
      <c r="Y398" s="168"/>
      <c r="Z398" s="98"/>
      <c r="AA398" s="102"/>
      <c r="AB398" s="102"/>
      <c r="AC398" s="168" t="e">
        <f>CONCATENATE(E398," color: ",IF(VLOOKUP(C398,Colores!H:I,2,0)&gt;1,"Varios colores",Tabla5[[#This Row],[Caract: Color tapiz]]),IF(H398="","",CONCATENATE(", Tapiz: ",H398)),IF(I398="","",CONCATENATE(",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98" s="102"/>
      <c r="AE398" s="102" t="str">
        <f>CONCATENATE("&lt;p&gt;¿Cómo lavar un mueble con tapiz: ",X398,"?","&lt;p&gt;",CHAR(10),IFERROR(VLOOKUP(G398,'Base de datos'!A:B,2,0),"Humedecer un paño de tela y frotar la estructura del producto&lt;p&gt;"))</f>
        <v>&lt;p&gt;¿Cómo lavar un mueble con tapiz: ?&lt;p&gt;
Humedecer un paño de tela y frotar la estructura del producto&lt;p&gt;</v>
      </c>
      <c r="AF398" s="102"/>
      <c r="AG398" s="79"/>
      <c r="AH398" s="102"/>
    </row>
    <row r="399" spans="1:34" ht="20.25" customHeight="1" x14ac:dyDescent="0.2">
      <c r="A399" s="88"/>
      <c r="B399" s="88"/>
      <c r="C399" s="16"/>
      <c r="D399" s="116"/>
      <c r="E399" s="88"/>
      <c r="F399" s="88"/>
      <c r="G399" s="88"/>
      <c r="H399" s="88"/>
      <c r="I399" s="88"/>
      <c r="J399" s="88"/>
      <c r="K399" s="88"/>
      <c r="L399" s="88"/>
      <c r="M399" s="88"/>
      <c r="N399" s="88"/>
      <c r="O399" s="88"/>
      <c r="P399" s="88"/>
      <c r="Q399" s="88"/>
      <c r="R399" s="88"/>
      <c r="S399" s="88"/>
      <c r="T399" s="88"/>
      <c r="U399" s="88"/>
      <c r="V399" s="88"/>
      <c r="W399" s="16"/>
      <c r="X399" s="98"/>
      <c r="Y399" s="168"/>
      <c r="Z399" s="98"/>
      <c r="AA399" s="102"/>
      <c r="AB399" s="102"/>
      <c r="AC399" s="168" t="e">
        <f>CONCATENATE(E399," color: ",IF(VLOOKUP(C399,Colores!H:I,2,0)&gt;1,"Varios colores",Tabla5[[#This Row],[Caract: Color tapiz]]),IF(H399="","",CONCATENATE(", Tapiz: ",H399)),IF(I399="","",CONCATENATE(",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399" s="102"/>
      <c r="AE399" s="102" t="str">
        <f>CONCATENATE("&lt;p&gt;¿Cómo lavar un mueble con tapiz: ",X399,"?","&lt;p&gt;",CHAR(10),IFERROR(VLOOKUP(G399,'Base de datos'!A:B,2,0),"Humedecer un paño de tela y frotar la estructura del producto&lt;p&gt;"))</f>
        <v>&lt;p&gt;¿Cómo lavar un mueble con tapiz: ?&lt;p&gt;
Humedecer un paño de tela y frotar la estructura del producto&lt;p&gt;</v>
      </c>
      <c r="AF399" s="102"/>
      <c r="AG399" s="79"/>
      <c r="AH399" s="102"/>
    </row>
    <row r="400" spans="1:34" ht="20.25" customHeight="1" x14ac:dyDescent="0.2">
      <c r="A400" s="88"/>
      <c r="B400" s="88"/>
      <c r="C400" s="16"/>
      <c r="D400" s="116"/>
      <c r="E400" s="88"/>
      <c r="F400" s="88"/>
      <c r="G400" s="88"/>
      <c r="H400" s="88"/>
      <c r="I400" s="88"/>
      <c r="J400" s="88"/>
      <c r="K400" s="88"/>
      <c r="L400" s="88"/>
      <c r="M400" s="88"/>
      <c r="N400" s="88"/>
      <c r="O400" s="88"/>
      <c r="P400" s="88"/>
      <c r="Q400" s="88"/>
      <c r="R400" s="88"/>
      <c r="S400" s="88"/>
      <c r="T400" s="88"/>
      <c r="U400" s="88"/>
      <c r="V400" s="88"/>
      <c r="W400" s="16"/>
      <c r="X400" s="98"/>
      <c r="Y400" s="168"/>
      <c r="Z400" s="98"/>
      <c r="AA400" s="102"/>
      <c r="AB400" s="102"/>
      <c r="AC400" s="168" t="e">
        <f>CONCATENATE(E400," color: ",IF(VLOOKUP(C400,Colores!H:I,2,0)&gt;1,"Varios colores",Tabla5[[#This Row],[Caract: Color tapiz]]),IF(H400="","",CONCATENATE(", Tapiz: ",H400)),IF(I400="","",CONCATENATE(",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00" s="102"/>
      <c r="AE400" s="102" t="str">
        <f>CONCATENATE("&lt;p&gt;¿Cómo lavar un mueble con tapiz: ",X400,"?","&lt;p&gt;",CHAR(10),IFERROR(VLOOKUP(G400,'Base de datos'!A:B,2,0),"Humedecer un paño de tela y frotar la estructura del producto&lt;p&gt;"))</f>
        <v>&lt;p&gt;¿Cómo lavar un mueble con tapiz: ?&lt;p&gt;
Humedecer un paño de tela y frotar la estructura del producto&lt;p&gt;</v>
      </c>
      <c r="AF400" s="102"/>
      <c r="AG400" s="79"/>
      <c r="AH400" s="102"/>
    </row>
    <row r="401" spans="1:34" ht="20.25" customHeight="1" x14ac:dyDescent="0.2">
      <c r="A401" s="88"/>
      <c r="B401" s="88"/>
      <c r="C401" s="16"/>
      <c r="D401" s="116"/>
      <c r="E401" s="88"/>
      <c r="F401" s="88"/>
      <c r="G401" s="88"/>
      <c r="H401" s="88"/>
      <c r="I401" s="88"/>
      <c r="J401" s="88"/>
      <c r="K401" s="88"/>
      <c r="L401" s="88"/>
      <c r="M401" s="88"/>
      <c r="N401" s="88"/>
      <c r="O401" s="88"/>
      <c r="P401" s="88"/>
      <c r="Q401" s="88"/>
      <c r="R401" s="88"/>
      <c r="S401" s="88"/>
      <c r="T401" s="88"/>
      <c r="U401" s="88"/>
      <c r="V401" s="88"/>
      <c r="W401" s="16"/>
      <c r="X401" s="98"/>
      <c r="Y401" s="168"/>
      <c r="Z401" s="98"/>
      <c r="AA401" s="102"/>
      <c r="AB401" s="102"/>
      <c r="AC401" s="168" t="e">
        <f>CONCATENATE(E401," color: ",IF(VLOOKUP(C401,Colores!H:I,2,0)&gt;1,"Varios colores",Tabla5[[#This Row],[Caract: Color tapiz]]),IF(H401="","",CONCATENATE(", Tapiz: ",H401)),IF(I401="","",CONCATENATE(",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01" s="102"/>
      <c r="AE401" s="102" t="str">
        <f>CONCATENATE("&lt;p&gt;¿Cómo lavar un mueble con tapiz: ",X401,"?","&lt;p&gt;",CHAR(10),IFERROR(VLOOKUP(G401,'Base de datos'!A:B,2,0),"Humedecer un paño de tela y frotar la estructura del producto&lt;p&gt;"))</f>
        <v>&lt;p&gt;¿Cómo lavar un mueble con tapiz: ?&lt;p&gt;
Humedecer un paño de tela y frotar la estructura del producto&lt;p&gt;</v>
      </c>
      <c r="AF401" s="102"/>
      <c r="AG401" s="79"/>
      <c r="AH401" s="102"/>
    </row>
    <row r="402" spans="1:34" ht="20.25" customHeight="1" x14ac:dyDescent="0.2">
      <c r="A402" s="88"/>
      <c r="B402" s="88"/>
      <c r="C402" s="16"/>
      <c r="D402" s="116"/>
      <c r="E402" s="88"/>
      <c r="F402" s="88"/>
      <c r="G402" s="88"/>
      <c r="H402" s="88"/>
      <c r="I402" s="88"/>
      <c r="J402" s="88"/>
      <c r="K402" s="88"/>
      <c r="L402" s="88"/>
      <c r="M402" s="88"/>
      <c r="N402" s="88"/>
      <c r="O402" s="88"/>
      <c r="P402" s="88"/>
      <c r="Q402" s="88"/>
      <c r="R402" s="88"/>
      <c r="S402" s="88"/>
      <c r="T402" s="88"/>
      <c r="U402" s="88"/>
      <c r="V402" s="88"/>
      <c r="W402" s="16"/>
      <c r="X402" s="98"/>
      <c r="Y402" s="168"/>
      <c r="Z402" s="98"/>
      <c r="AA402" s="102"/>
      <c r="AB402" s="102"/>
      <c r="AC402" s="168" t="e">
        <f>CONCATENATE(E402," color: ",IF(VLOOKUP(C402,Colores!H:I,2,0)&gt;1,"Varios colores",Tabla5[[#This Row],[Caract: Color tapiz]]),IF(H402="","",CONCATENATE(", Tapiz: ",H402)),IF(I402="","",CONCATENATE(",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02" s="102"/>
      <c r="AE402" s="102" t="str">
        <f>CONCATENATE("&lt;p&gt;¿Cómo lavar un mueble con tapiz: ",X402,"?","&lt;p&gt;",CHAR(10),IFERROR(VLOOKUP(G402,'Base de datos'!A:B,2,0),"Humedecer un paño de tela y frotar la estructura del producto&lt;p&gt;"))</f>
        <v>&lt;p&gt;¿Cómo lavar un mueble con tapiz: ?&lt;p&gt;
Humedecer un paño de tela y frotar la estructura del producto&lt;p&gt;</v>
      </c>
      <c r="AF402" s="102"/>
      <c r="AG402" s="79"/>
      <c r="AH402" s="102"/>
    </row>
    <row r="403" spans="1:34" ht="20.25" customHeight="1" x14ac:dyDescent="0.2">
      <c r="A403" s="88"/>
      <c r="B403" s="88"/>
      <c r="C403" s="16"/>
      <c r="D403" s="116"/>
      <c r="E403" s="88"/>
      <c r="F403" s="88"/>
      <c r="G403" s="88"/>
      <c r="H403" s="88"/>
      <c r="I403" s="88"/>
      <c r="J403" s="88"/>
      <c r="K403" s="88"/>
      <c r="L403" s="88"/>
      <c r="M403" s="88"/>
      <c r="N403" s="88"/>
      <c r="O403" s="88"/>
      <c r="P403" s="88"/>
      <c r="Q403" s="88"/>
      <c r="R403" s="88"/>
      <c r="S403" s="88"/>
      <c r="T403" s="88"/>
      <c r="U403" s="88"/>
      <c r="V403" s="88"/>
      <c r="W403" s="16"/>
      <c r="X403" s="98"/>
      <c r="Y403" s="168"/>
      <c r="Z403" s="98"/>
      <c r="AA403" s="102"/>
      <c r="AB403" s="102"/>
      <c r="AC403" s="168" t="e">
        <f>CONCATENATE(E403," color: ",IF(VLOOKUP(C403,Colores!H:I,2,0)&gt;1,"Varios colores",Tabla5[[#This Row],[Caract: Color tapiz]]),IF(H403="","",CONCATENATE(", Tapiz: ",H403)),IF(I403="","",CONCATENATE(",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03" s="102"/>
      <c r="AE403" s="102" t="str">
        <f>CONCATENATE("&lt;p&gt;¿Cómo lavar un mueble con tapiz: ",X403,"?","&lt;p&gt;",CHAR(10),IFERROR(VLOOKUP(G403,'Base de datos'!A:B,2,0),"Humedecer un paño de tela y frotar la estructura del producto&lt;p&gt;"))</f>
        <v>&lt;p&gt;¿Cómo lavar un mueble con tapiz: ?&lt;p&gt;
Humedecer un paño de tela y frotar la estructura del producto&lt;p&gt;</v>
      </c>
      <c r="AF403" s="102"/>
      <c r="AG403" s="79"/>
      <c r="AH403" s="102"/>
    </row>
    <row r="404" spans="1:34" ht="20.25" customHeight="1" x14ac:dyDescent="0.2">
      <c r="A404" s="88"/>
      <c r="B404" s="88"/>
      <c r="C404" s="16"/>
      <c r="D404" s="116"/>
      <c r="E404" s="88"/>
      <c r="F404" s="88"/>
      <c r="G404" s="88"/>
      <c r="H404" s="88"/>
      <c r="I404" s="88"/>
      <c r="J404" s="88"/>
      <c r="K404" s="88"/>
      <c r="L404" s="88"/>
      <c r="M404" s="88"/>
      <c r="N404" s="88"/>
      <c r="O404" s="88"/>
      <c r="P404" s="88"/>
      <c r="Q404" s="88"/>
      <c r="R404" s="88"/>
      <c r="S404" s="88"/>
      <c r="T404" s="88"/>
      <c r="U404" s="88"/>
      <c r="V404" s="88"/>
      <c r="W404" s="16"/>
      <c r="X404" s="98"/>
      <c r="Y404" s="168"/>
      <c r="Z404" s="98"/>
      <c r="AA404" s="102"/>
      <c r="AB404" s="102"/>
      <c r="AC404" s="168" t="e">
        <f>CONCATENATE(E404," color: ",IF(VLOOKUP(C404,Colores!H:I,2,0)&gt;1,"Varios colores",Tabla5[[#This Row],[Caract: Color tapiz]]),IF(H404="","",CONCATENATE(", Tapiz: ",H404)),IF(I404="","",CONCATENATE(",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04" s="102"/>
      <c r="AE404" s="102" t="str">
        <f>CONCATENATE("&lt;p&gt;¿Cómo lavar un mueble con tapiz: ",X404,"?","&lt;p&gt;",CHAR(10),IFERROR(VLOOKUP(G404,'Base de datos'!A:B,2,0),"Humedecer un paño de tela y frotar la estructura del producto&lt;p&gt;"))</f>
        <v>&lt;p&gt;¿Cómo lavar un mueble con tapiz: ?&lt;p&gt;
Humedecer un paño de tela y frotar la estructura del producto&lt;p&gt;</v>
      </c>
      <c r="AF404" s="102"/>
      <c r="AG404" s="79"/>
      <c r="AH404" s="102"/>
    </row>
    <row r="405" spans="1:34" ht="20.25" customHeight="1" x14ac:dyDescent="0.2">
      <c r="A405" s="88"/>
      <c r="B405" s="88"/>
      <c r="C405" s="16"/>
      <c r="D405" s="116"/>
      <c r="E405" s="88"/>
      <c r="F405" s="88"/>
      <c r="G405" s="88"/>
      <c r="H405" s="88"/>
      <c r="I405" s="88"/>
      <c r="J405" s="88"/>
      <c r="K405" s="88"/>
      <c r="L405" s="88"/>
      <c r="M405" s="88"/>
      <c r="N405" s="88"/>
      <c r="O405" s="88"/>
      <c r="P405" s="88"/>
      <c r="Q405" s="88"/>
      <c r="R405" s="88"/>
      <c r="S405" s="88"/>
      <c r="T405" s="88"/>
      <c r="U405" s="88"/>
      <c r="V405" s="88"/>
      <c r="W405" s="16"/>
      <c r="X405" s="98"/>
      <c r="Y405" s="168"/>
      <c r="Z405" s="98"/>
      <c r="AA405" s="102"/>
      <c r="AB405" s="102"/>
      <c r="AC405" s="168" t="e">
        <f>CONCATENATE(E405," color: ",IF(VLOOKUP(C405,Colores!H:I,2,0)&gt;1,"Varios colores",Tabla5[[#This Row],[Caract: Color tapiz]]),IF(H405="","",CONCATENATE(", Tapiz: ",H405)),IF(I405="","",CONCATENATE(",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05" s="102"/>
      <c r="AE405" s="102" t="str">
        <f>CONCATENATE("&lt;p&gt;¿Cómo lavar un mueble con tapiz: ",X405,"?","&lt;p&gt;",CHAR(10),IFERROR(VLOOKUP(G405,'Base de datos'!A:B,2,0),"Humedecer un paño de tela y frotar la estructura del producto&lt;p&gt;"))</f>
        <v>&lt;p&gt;¿Cómo lavar un mueble con tapiz: ?&lt;p&gt;
Humedecer un paño de tela y frotar la estructura del producto&lt;p&gt;</v>
      </c>
      <c r="AF405" s="102"/>
      <c r="AG405" s="79"/>
      <c r="AH405" s="102"/>
    </row>
    <row r="406" spans="1:34" ht="20.25" customHeight="1" x14ac:dyDescent="0.2">
      <c r="A406" s="88"/>
      <c r="B406" s="88"/>
      <c r="C406" s="16"/>
      <c r="D406" s="116"/>
      <c r="E406" s="88"/>
      <c r="F406" s="88"/>
      <c r="G406" s="88"/>
      <c r="H406" s="88"/>
      <c r="I406" s="88"/>
      <c r="J406" s="88"/>
      <c r="K406" s="88"/>
      <c r="L406" s="88"/>
      <c r="M406" s="88"/>
      <c r="N406" s="88"/>
      <c r="O406" s="88"/>
      <c r="P406" s="88"/>
      <c r="Q406" s="88"/>
      <c r="R406" s="88"/>
      <c r="S406" s="88"/>
      <c r="T406" s="88"/>
      <c r="U406" s="88"/>
      <c r="V406" s="88"/>
      <c r="W406" s="16"/>
      <c r="X406" s="98"/>
      <c r="Y406" s="168"/>
      <c r="Z406" s="98"/>
      <c r="AA406" s="102"/>
      <c r="AB406" s="102"/>
      <c r="AC406" s="168" t="e">
        <f>CONCATENATE(E406," color: ",IF(VLOOKUP(C406,Colores!H:I,2,0)&gt;1,"Varios colores",Tabla5[[#This Row],[Caract: Color tapiz]]),IF(H406="","",CONCATENATE(", Tapiz: ",H406)),IF(I406="","",CONCATENATE(",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06" s="102"/>
      <c r="AE406" s="102" t="str">
        <f>CONCATENATE("&lt;p&gt;¿Cómo lavar un mueble con tapiz: ",X406,"?","&lt;p&gt;",CHAR(10),IFERROR(VLOOKUP(G406,'Base de datos'!A:B,2,0),"Humedecer un paño de tela y frotar la estructura del producto&lt;p&gt;"))</f>
        <v>&lt;p&gt;¿Cómo lavar un mueble con tapiz: ?&lt;p&gt;
Humedecer un paño de tela y frotar la estructura del producto&lt;p&gt;</v>
      </c>
      <c r="AF406" s="102"/>
      <c r="AG406" s="79"/>
      <c r="AH406" s="102"/>
    </row>
    <row r="407" spans="1:34" ht="20.25" customHeight="1" x14ac:dyDescent="0.2">
      <c r="A407" s="88"/>
      <c r="B407" s="88"/>
      <c r="C407" s="16"/>
      <c r="D407" s="116"/>
      <c r="E407" s="88"/>
      <c r="F407" s="88"/>
      <c r="G407" s="88"/>
      <c r="H407" s="88"/>
      <c r="I407" s="88"/>
      <c r="J407" s="88"/>
      <c r="K407" s="88"/>
      <c r="L407" s="88"/>
      <c r="M407" s="88"/>
      <c r="N407" s="88"/>
      <c r="O407" s="88"/>
      <c r="P407" s="88"/>
      <c r="Q407" s="88"/>
      <c r="R407" s="88"/>
      <c r="S407" s="88"/>
      <c r="T407" s="88"/>
      <c r="U407" s="88"/>
      <c r="V407" s="88"/>
      <c r="W407" s="16"/>
      <c r="X407" s="98"/>
      <c r="Y407" s="168"/>
      <c r="Z407" s="98"/>
      <c r="AA407" s="102"/>
      <c r="AB407" s="102"/>
      <c r="AC407" s="168" t="e">
        <f>CONCATENATE(E407," color: ",IF(VLOOKUP(C407,Colores!H:I,2,0)&gt;1,"Varios colores",Tabla5[[#This Row],[Caract: Color tapiz]]),IF(H407="","",CONCATENATE(", Tapiz: ",H407)),IF(I407="","",CONCATENATE(",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07" s="102"/>
      <c r="AE407" s="102" t="str">
        <f>CONCATENATE("&lt;p&gt;¿Cómo lavar un mueble con tapiz: ",X407,"?","&lt;p&gt;",CHAR(10),IFERROR(VLOOKUP(G407,'Base de datos'!A:B,2,0),"Humedecer un paño de tela y frotar la estructura del producto&lt;p&gt;"))</f>
        <v>&lt;p&gt;¿Cómo lavar un mueble con tapiz: ?&lt;p&gt;
Humedecer un paño de tela y frotar la estructura del producto&lt;p&gt;</v>
      </c>
      <c r="AF407" s="102"/>
      <c r="AG407" s="79"/>
      <c r="AH407" s="102"/>
    </row>
    <row r="408" spans="1:34" ht="20.25" customHeight="1" x14ac:dyDescent="0.2">
      <c r="A408" s="88"/>
      <c r="B408" s="88"/>
      <c r="C408" s="16"/>
      <c r="D408" s="116"/>
      <c r="E408" s="88"/>
      <c r="F408" s="88"/>
      <c r="G408" s="88"/>
      <c r="H408" s="88"/>
      <c r="I408" s="88"/>
      <c r="J408" s="88"/>
      <c r="K408" s="88"/>
      <c r="L408" s="88"/>
      <c r="M408" s="88"/>
      <c r="N408" s="88"/>
      <c r="O408" s="88"/>
      <c r="P408" s="88"/>
      <c r="Q408" s="88"/>
      <c r="R408" s="88"/>
      <c r="S408" s="88"/>
      <c r="T408" s="88"/>
      <c r="U408" s="88"/>
      <c r="V408" s="88"/>
      <c r="W408" s="16"/>
      <c r="X408" s="98"/>
      <c r="Y408" s="168"/>
      <c r="Z408" s="98"/>
      <c r="AA408" s="102"/>
      <c r="AB408" s="102"/>
      <c r="AC408" s="168" t="e">
        <f>CONCATENATE(E408," color: ",IF(VLOOKUP(C408,Colores!H:I,2,0)&gt;1,"Varios colores",Tabla5[[#This Row],[Caract: Color tapiz]]),IF(H408="","",CONCATENATE(", Tapiz: ",H408)),IF(I408="","",CONCATENATE(",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08" s="102"/>
      <c r="AE408" s="102" t="str">
        <f>CONCATENATE("&lt;p&gt;¿Cómo lavar un mueble con tapiz: ",X408,"?","&lt;p&gt;",CHAR(10),IFERROR(VLOOKUP(G408,'Base de datos'!A:B,2,0),"Humedecer un paño de tela y frotar la estructura del producto&lt;p&gt;"))</f>
        <v>&lt;p&gt;¿Cómo lavar un mueble con tapiz: ?&lt;p&gt;
Humedecer un paño de tela y frotar la estructura del producto&lt;p&gt;</v>
      </c>
      <c r="AF408" s="102"/>
      <c r="AG408" s="79"/>
      <c r="AH408" s="102"/>
    </row>
    <row r="409" spans="1:34" ht="20.25" customHeight="1" x14ac:dyDescent="0.2">
      <c r="A409" s="88"/>
      <c r="B409" s="88"/>
      <c r="C409" s="16"/>
      <c r="D409" s="116"/>
      <c r="E409" s="88"/>
      <c r="F409" s="88"/>
      <c r="G409" s="88"/>
      <c r="H409" s="88"/>
      <c r="I409" s="88"/>
      <c r="J409" s="88"/>
      <c r="K409" s="88"/>
      <c r="L409" s="88"/>
      <c r="M409" s="88"/>
      <c r="N409" s="88"/>
      <c r="O409" s="88"/>
      <c r="P409" s="88"/>
      <c r="Q409" s="88"/>
      <c r="R409" s="88"/>
      <c r="S409" s="88"/>
      <c r="T409" s="88"/>
      <c r="U409" s="88"/>
      <c r="V409" s="88"/>
      <c r="W409" s="16"/>
      <c r="X409" s="98"/>
      <c r="Y409" s="168"/>
      <c r="Z409" s="98"/>
      <c r="AA409" s="102"/>
      <c r="AB409" s="102"/>
      <c r="AC409" s="168" t="e">
        <f>CONCATENATE(E409," color: ",IF(VLOOKUP(C409,Colores!H:I,2,0)&gt;1,"Varios colores",Tabla5[[#This Row],[Caract: Color tapiz]]),IF(H409="","",CONCATENATE(", Tapiz: ",H409)),IF(I409="","",CONCATENATE(",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09" s="102"/>
      <c r="AE409" s="102" t="str">
        <f>CONCATENATE("&lt;p&gt;¿Cómo lavar un mueble con tapiz: ",X409,"?","&lt;p&gt;",CHAR(10),IFERROR(VLOOKUP(G409,'Base de datos'!A:B,2,0),"Humedecer un paño de tela y frotar la estructura del producto&lt;p&gt;"))</f>
        <v>&lt;p&gt;¿Cómo lavar un mueble con tapiz: ?&lt;p&gt;
Humedecer un paño de tela y frotar la estructura del producto&lt;p&gt;</v>
      </c>
      <c r="AF409" s="102"/>
      <c r="AG409" s="79"/>
      <c r="AH409" s="102"/>
    </row>
    <row r="410" spans="1:34" ht="20.25" customHeight="1" x14ac:dyDescent="0.2">
      <c r="A410" s="88"/>
      <c r="B410" s="88"/>
      <c r="C410" s="16"/>
      <c r="D410" s="116"/>
      <c r="E410" s="88"/>
      <c r="F410" s="88"/>
      <c r="G410" s="88"/>
      <c r="H410" s="88"/>
      <c r="I410" s="88"/>
      <c r="J410" s="88"/>
      <c r="K410" s="88"/>
      <c r="L410" s="88"/>
      <c r="M410" s="88"/>
      <c r="N410" s="88"/>
      <c r="O410" s="88"/>
      <c r="P410" s="88"/>
      <c r="Q410" s="88"/>
      <c r="R410" s="88"/>
      <c r="S410" s="88"/>
      <c r="T410" s="88"/>
      <c r="U410" s="88"/>
      <c r="V410" s="88"/>
      <c r="W410" s="16"/>
      <c r="X410" s="98"/>
      <c r="Y410" s="168"/>
      <c r="Z410" s="98"/>
      <c r="AA410" s="102"/>
      <c r="AB410" s="102"/>
      <c r="AC410" s="168" t="e">
        <f>CONCATENATE(E410," color: ",IF(VLOOKUP(C410,Colores!H:I,2,0)&gt;1,"Varios colores",Tabla5[[#This Row],[Caract: Color tapiz]]),IF(H410="","",CONCATENATE(", Tapiz: ",H410)),IF(I410="","",CONCATENATE(",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10" s="102"/>
      <c r="AE410" s="102" t="str">
        <f>CONCATENATE("&lt;p&gt;¿Cómo lavar un mueble con tapiz: ",X410,"?","&lt;p&gt;",CHAR(10),IFERROR(VLOOKUP(G410,'Base de datos'!A:B,2,0),"Humedecer un paño de tela y frotar la estructura del producto&lt;p&gt;"))</f>
        <v>&lt;p&gt;¿Cómo lavar un mueble con tapiz: ?&lt;p&gt;
Humedecer un paño de tela y frotar la estructura del producto&lt;p&gt;</v>
      </c>
      <c r="AF410" s="102"/>
      <c r="AG410" s="79"/>
      <c r="AH410" s="102"/>
    </row>
    <row r="411" spans="1:34" ht="20.25" customHeight="1" x14ac:dyDescent="0.2">
      <c r="A411" s="88"/>
      <c r="B411" s="88"/>
      <c r="C411" s="16"/>
      <c r="D411" s="116"/>
      <c r="E411" s="88"/>
      <c r="F411" s="88"/>
      <c r="G411" s="88"/>
      <c r="H411" s="88"/>
      <c r="I411" s="88"/>
      <c r="J411" s="88"/>
      <c r="K411" s="88"/>
      <c r="L411" s="88"/>
      <c r="M411" s="88"/>
      <c r="N411" s="88"/>
      <c r="O411" s="88"/>
      <c r="P411" s="88"/>
      <c r="Q411" s="88"/>
      <c r="R411" s="88"/>
      <c r="S411" s="88"/>
      <c r="T411" s="88"/>
      <c r="U411" s="88"/>
      <c r="V411" s="88"/>
      <c r="W411" s="16"/>
      <c r="X411" s="98"/>
      <c r="Y411" s="168"/>
      <c r="Z411" s="98"/>
      <c r="AA411" s="102"/>
      <c r="AB411" s="102"/>
      <c r="AC411" s="168" t="e">
        <f>CONCATENATE(E411," color: ",IF(VLOOKUP(C411,Colores!H:I,2,0)&gt;1,"Varios colores",Tabla5[[#This Row],[Caract: Color tapiz]]),IF(H411="","",CONCATENATE(", Tapiz: ",H411)),IF(I411="","",CONCATENATE(",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11" s="102"/>
      <c r="AE411" s="102" t="str">
        <f>CONCATENATE("&lt;p&gt;¿Cómo lavar un mueble con tapiz: ",X411,"?","&lt;p&gt;",CHAR(10),IFERROR(VLOOKUP(G411,'Base de datos'!A:B,2,0),"Humedecer un paño de tela y frotar la estructura del producto&lt;p&gt;"))</f>
        <v>&lt;p&gt;¿Cómo lavar un mueble con tapiz: ?&lt;p&gt;
Humedecer un paño de tela y frotar la estructura del producto&lt;p&gt;</v>
      </c>
      <c r="AF411" s="102"/>
      <c r="AG411" s="79"/>
      <c r="AH411" s="102"/>
    </row>
    <row r="412" spans="1:34" ht="20.25" customHeight="1" x14ac:dyDescent="0.2">
      <c r="A412" s="88"/>
      <c r="B412" s="88"/>
      <c r="C412" s="16"/>
      <c r="D412" s="116"/>
      <c r="E412" s="88"/>
      <c r="F412" s="88"/>
      <c r="G412" s="88"/>
      <c r="H412" s="88"/>
      <c r="I412" s="88"/>
      <c r="J412" s="88"/>
      <c r="K412" s="88"/>
      <c r="L412" s="88"/>
      <c r="M412" s="88"/>
      <c r="N412" s="88"/>
      <c r="O412" s="88"/>
      <c r="P412" s="88"/>
      <c r="Q412" s="88"/>
      <c r="R412" s="88"/>
      <c r="S412" s="88"/>
      <c r="T412" s="88"/>
      <c r="U412" s="88"/>
      <c r="V412" s="88"/>
      <c r="W412" s="16"/>
      <c r="X412" s="98"/>
      <c r="Y412" s="168"/>
      <c r="Z412" s="98"/>
      <c r="AA412" s="102"/>
      <c r="AB412" s="102"/>
      <c r="AC412" s="168" t="e">
        <f>CONCATENATE(E412," color: ",IF(VLOOKUP(C412,Colores!H:I,2,0)&gt;1,"Varios colores",Tabla5[[#This Row],[Caract: Color tapiz]]),IF(H412="","",CONCATENATE(", Tapiz: ",H412)),IF(I412="","",CONCATENATE(",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12" s="102"/>
      <c r="AE412" s="102" t="str">
        <f>CONCATENATE("&lt;p&gt;¿Cómo lavar un mueble con tapiz: ",X412,"?","&lt;p&gt;",CHAR(10),IFERROR(VLOOKUP(G412,'Base de datos'!A:B,2,0),"Humedecer un paño de tela y frotar la estructura del producto&lt;p&gt;"))</f>
        <v>&lt;p&gt;¿Cómo lavar un mueble con tapiz: ?&lt;p&gt;
Humedecer un paño de tela y frotar la estructura del producto&lt;p&gt;</v>
      </c>
      <c r="AF412" s="102"/>
      <c r="AG412" s="79"/>
      <c r="AH412" s="102"/>
    </row>
    <row r="413" spans="1:34" ht="20.25" customHeight="1" x14ac:dyDescent="0.2">
      <c r="A413" s="88"/>
      <c r="B413" s="88"/>
      <c r="C413" s="16"/>
      <c r="D413" s="116"/>
      <c r="E413" s="88"/>
      <c r="F413" s="88"/>
      <c r="G413" s="88"/>
      <c r="H413" s="88"/>
      <c r="I413" s="88"/>
      <c r="J413" s="88"/>
      <c r="K413" s="88"/>
      <c r="L413" s="88"/>
      <c r="M413" s="88"/>
      <c r="N413" s="88"/>
      <c r="O413" s="88"/>
      <c r="P413" s="88"/>
      <c r="Q413" s="88"/>
      <c r="R413" s="88"/>
      <c r="S413" s="88"/>
      <c r="T413" s="88"/>
      <c r="U413" s="88"/>
      <c r="V413" s="88"/>
      <c r="W413" s="16"/>
      <c r="X413" s="98"/>
      <c r="Y413" s="168"/>
      <c r="Z413" s="98"/>
      <c r="AA413" s="102"/>
      <c r="AB413" s="102"/>
      <c r="AC413" s="168" t="e">
        <f>CONCATENATE(E413," color: ",IF(VLOOKUP(C413,Colores!H:I,2,0)&gt;1,"Varios colores",Tabla5[[#This Row],[Caract: Color tapiz]]),IF(H413="","",CONCATENATE(", Tapiz: ",H413)),IF(I413="","",CONCATENATE(",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13" s="102"/>
      <c r="AE413" s="102" t="str">
        <f>CONCATENATE("&lt;p&gt;¿Cómo lavar un mueble con tapiz: ",X413,"?","&lt;p&gt;",CHAR(10),IFERROR(VLOOKUP(G413,'Base de datos'!A:B,2,0),"Humedecer un paño de tela y frotar la estructura del producto&lt;p&gt;"))</f>
        <v>&lt;p&gt;¿Cómo lavar un mueble con tapiz: ?&lt;p&gt;
Humedecer un paño de tela y frotar la estructura del producto&lt;p&gt;</v>
      </c>
      <c r="AF413" s="102"/>
      <c r="AG413" s="79"/>
      <c r="AH413" s="102"/>
    </row>
    <row r="414" spans="1:34" ht="20.25" customHeight="1" x14ac:dyDescent="0.2">
      <c r="A414" s="88"/>
      <c r="B414" s="88"/>
      <c r="C414" s="16"/>
      <c r="D414" s="116"/>
      <c r="E414" s="88"/>
      <c r="F414" s="88"/>
      <c r="G414" s="88"/>
      <c r="H414" s="88"/>
      <c r="I414" s="88"/>
      <c r="J414" s="88"/>
      <c r="K414" s="88"/>
      <c r="L414" s="88"/>
      <c r="M414" s="88"/>
      <c r="N414" s="88"/>
      <c r="O414" s="88"/>
      <c r="P414" s="88"/>
      <c r="Q414" s="88"/>
      <c r="R414" s="88"/>
      <c r="S414" s="88"/>
      <c r="T414" s="88"/>
      <c r="U414" s="88"/>
      <c r="V414" s="88"/>
      <c r="W414" s="16"/>
      <c r="X414" s="98"/>
      <c r="Y414" s="168"/>
      <c r="Z414" s="98"/>
      <c r="AA414" s="102"/>
      <c r="AB414" s="102"/>
      <c r="AC414" s="168" t="e">
        <f>CONCATENATE(E414," color: ",IF(VLOOKUP(C414,Colores!H:I,2,0)&gt;1,"Varios colores",Tabla5[[#This Row],[Caract: Color tapiz]]),IF(H414="","",CONCATENATE(", Tapiz: ",H414)),IF(I414="","",CONCATENATE(",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14" s="102"/>
      <c r="AE414" s="102" t="str">
        <f>CONCATENATE("&lt;p&gt;¿Cómo lavar un mueble con tapiz: ",X414,"?","&lt;p&gt;",CHAR(10),IFERROR(VLOOKUP(G414,'Base de datos'!A:B,2,0),"Humedecer un paño de tela y frotar la estructura del producto&lt;p&gt;"))</f>
        <v>&lt;p&gt;¿Cómo lavar un mueble con tapiz: ?&lt;p&gt;
Humedecer un paño de tela y frotar la estructura del producto&lt;p&gt;</v>
      </c>
      <c r="AF414" s="102"/>
      <c r="AG414" s="79"/>
      <c r="AH414" s="102"/>
    </row>
    <row r="415" spans="1:34" ht="20.25" customHeight="1" x14ac:dyDescent="0.2">
      <c r="A415" s="88"/>
      <c r="B415" s="88"/>
      <c r="C415" s="16"/>
      <c r="D415" s="116"/>
      <c r="E415" s="88"/>
      <c r="F415" s="88"/>
      <c r="G415" s="88"/>
      <c r="H415" s="88"/>
      <c r="I415" s="88"/>
      <c r="J415" s="88"/>
      <c r="K415" s="88"/>
      <c r="L415" s="88"/>
      <c r="M415" s="88"/>
      <c r="N415" s="88"/>
      <c r="O415" s="88"/>
      <c r="P415" s="88"/>
      <c r="Q415" s="88"/>
      <c r="R415" s="88"/>
      <c r="S415" s="88"/>
      <c r="T415" s="88"/>
      <c r="U415" s="88"/>
      <c r="V415" s="88"/>
      <c r="W415" s="16"/>
      <c r="X415" s="98"/>
      <c r="Y415" s="168"/>
      <c r="Z415" s="98"/>
      <c r="AA415" s="102"/>
      <c r="AB415" s="102"/>
      <c r="AC415" s="168" t="e">
        <f>CONCATENATE(E415," color: ",IF(VLOOKUP(C415,Colores!H:I,2,0)&gt;1,"Varios colores",Tabla5[[#This Row],[Caract: Color tapiz]]),IF(H415="","",CONCATENATE(", Tapiz: ",H415)),IF(I415="","",CONCATENATE(",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15" s="102"/>
      <c r="AE415" s="102" t="str">
        <f>CONCATENATE("&lt;p&gt;¿Cómo lavar un mueble con tapiz: ",X415,"?","&lt;p&gt;",CHAR(10),IFERROR(VLOOKUP(G415,'Base de datos'!A:B,2,0),"Humedecer un paño de tela y frotar la estructura del producto&lt;p&gt;"))</f>
        <v>&lt;p&gt;¿Cómo lavar un mueble con tapiz: ?&lt;p&gt;
Humedecer un paño de tela y frotar la estructura del producto&lt;p&gt;</v>
      </c>
      <c r="AF415" s="102"/>
      <c r="AG415" s="79"/>
      <c r="AH415" s="102"/>
    </row>
    <row r="416" spans="1:34" ht="20.25" customHeight="1" x14ac:dyDescent="0.2">
      <c r="A416" s="88"/>
      <c r="B416" s="88"/>
      <c r="C416" s="16"/>
      <c r="D416" s="116"/>
      <c r="E416" s="88"/>
      <c r="F416" s="88"/>
      <c r="G416" s="88"/>
      <c r="H416" s="88"/>
      <c r="I416" s="88"/>
      <c r="J416" s="88"/>
      <c r="K416" s="88"/>
      <c r="L416" s="88"/>
      <c r="M416" s="88"/>
      <c r="N416" s="88"/>
      <c r="O416" s="88"/>
      <c r="P416" s="88"/>
      <c r="Q416" s="88"/>
      <c r="R416" s="88"/>
      <c r="S416" s="88"/>
      <c r="T416" s="88"/>
      <c r="U416" s="88"/>
      <c r="V416" s="88"/>
      <c r="W416" s="16"/>
      <c r="X416" s="98"/>
      <c r="Y416" s="168"/>
      <c r="Z416" s="98"/>
      <c r="AA416" s="102"/>
      <c r="AB416" s="102"/>
      <c r="AC416" s="168" t="e">
        <f>CONCATENATE(E416," color: ",IF(VLOOKUP(C416,Colores!H:I,2,0)&gt;1,"Varios colores",Tabla5[[#This Row],[Caract: Color tapiz]]),IF(H416="","",CONCATENATE(", Tapiz: ",H416)),IF(I416="","",CONCATENATE(",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16" s="102"/>
      <c r="AE416" s="102" t="str">
        <f>CONCATENATE("&lt;p&gt;¿Cómo lavar un mueble con tapiz: ",X416,"?","&lt;p&gt;",CHAR(10),IFERROR(VLOOKUP(G416,'Base de datos'!A:B,2,0),"Humedecer un paño de tela y frotar la estructura del producto&lt;p&gt;"))</f>
        <v>&lt;p&gt;¿Cómo lavar un mueble con tapiz: ?&lt;p&gt;
Humedecer un paño de tela y frotar la estructura del producto&lt;p&gt;</v>
      </c>
      <c r="AF416" s="102"/>
      <c r="AG416" s="79"/>
      <c r="AH416" s="102"/>
    </row>
    <row r="417" spans="1:34" ht="20.25" customHeight="1" x14ac:dyDescent="0.2">
      <c r="A417" s="88"/>
      <c r="B417" s="88"/>
      <c r="C417" s="16"/>
      <c r="D417" s="116"/>
      <c r="E417" s="88"/>
      <c r="F417" s="88"/>
      <c r="G417" s="88"/>
      <c r="H417" s="88"/>
      <c r="I417" s="88"/>
      <c r="J417" s="88"/>
      <c r="K417" s="88"/>
      <c r="L417" s="88"/>
      <c r="M417" s="88"/>
      <c r="N417" s="88"/>
      <c r="O417" s="88"/>
      <c r="P417" s="88"/>
      <c r="Q417" s="88"/>
      <c r="R417" s="88"/>
      <c r="S417" s="88"/>
      <c r="T417" s="88"/>
      <c r="U417" s="88"/>
      <c r="V417" s="88"/>
      <c r="W417" s="16"/>
      <c r="X417" s="98"/>
      <c r="Y417" s="168"/>
      <c r="Z417" s="98"/>
      <c r="AA417" s="102"/>
      <c r="AB417" s="102"/>
      <c r="AC417" s="168" t="e">
        <f>CONCATENATE(E417," color: ",IF(VLOOKUP(C417,Colores!H:I,2,0)&gt;1,"Varios colores",Tabla5[[#This Row],[Caract: Color tapiz]]),IF(H417="","",CONCATENATE(", Tapiz: ",H417)),IF(I417="","",CONCATENATE(",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17" s="102"/>
      <c r="AE417" s="102" t="str">
        <f>CONCATENATE("&lt;p&gt;¿Cómo lavar un mueble con tapiz: ",X417,"?","&lt;p&gt;",CHAR(10),IFERROR(VLOOKUP(G417,'Base de datos'!A:B,2,0),"Humedecer un paño de tela y frotar la estructura del producto&lt;p&gt;"))</f>
        <v>&lt;p&gt;¿Cómo lavar un mueble con tapiz: ?&lt;p&gt;
Humedecer un paño de tela y frotar la estructura del producto&lt;p&gt;</v>
      </c>
      <c r="AF417" s="102"/>
      <c r="AG417" s="79"/>
      <c r="AH417" s="102"/>
    </row>
    <row r="418" spans="1:34" ht="20.25" customHeight="1" x14ac:dyDescent="0.2">
      <c r="A418" s="88"/>
      <c r="B418" s="88"/>
      <c r="C418" s="16"/>
      <c r="D418" s="116"/>
      <c r="E418" s="88"/>
      <c r="F418" s="88"/>
      <c r="G418" s="88"/>
      <c r="H418" s="88"/>
      <c r="I418" s="88"/>
      <c r="J418" s="88"/>
      <c r="K418" s="88"/>
      <c r="L418" s="88"/>
      <c r="M418" s="88"/>
      <c r="N418" s="88"/>
      <c r="O418" s="88"/>
      <c r="P418" s="88"/>
      <c r="Q418" s="88"/>
      <c r="R418" s="88"/>
      <c r="S418" s="88"/>
      <c r="T418" s="88"/>
      <c r="U418" s="88"/>
      <c r="V418" s="88"/>
      <c r="W418" s="16"/>
      <c r="X418" s="98"/>
      <c r="Y418" s="168"/>
      <c r="Z418" s="98"/>
      <c r="AA418" s="102"/>
      <c r="AB418" s="102"/>
      <c r="AC418" s="168" t="e">
        <f>CONCATENATE(E418," color: ",IF(VLOOKUP(C418,Colores!H:I,2,0)&gt;1,"Varios colores",Tabla5[[#This Row],[Caract: Color tapiz]]),IF(H418="","",CONCATENATE(", Tapiz: ",H418)),IF(I418="","",CONCATENATE(",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18" s="102"/>
      <c r="AE418" s="102" t="str">
        <f>CONCATENATE("&lt;p&gt;¿Cómo lavar un mueble con tapiz: ",X418,"?","&lt;p&gt;",CHAR(10),IFERROR(VLOOKUP(G418,'Base de datos'!A:B,2,0),"Humedecer un paño de tela y frotar la estructura del producto&lt;p&gt;"))</f>
        <v>&lt;p&gt;¿Cómo lavar un mueble con tapiz: ?&lt;p&gt;
Humedecer un paño de tela y frotar la estructura del producto&lt;p&gt;</v>
      </c>
      <c r="AF418" s="102"/>
      <c r="AG418" s="79"/>
      <c r="AH418" s="102"/>
    </row>
    <row r="419" spans="1:34" ht="20.25" customHeight="1" x14ac:dyDescent="0.2">
      <c r="A419" s="88"/>
      <c r="B419" s="88"/>
      <c r="C419" s="16"/>
      <c r="D419" s="116"/>
      <c r="E419" s="88"/>
      <c r="F419" s="88"/>
      <c r="G419" s="88"/>
      <c r="H419" s="88"/>
      <c r="I419" s="88"/>
      <c r="J419" s="88"/>
      <c r="K419" s="88"/>
      <c r="L419" s="88"/>
      <c r="M419" s="88"/>
      <c r="N419" s="88"/>
      <c r="O419" s="88"/>
      <c r="P419" s="88"/>
      <c r="Q419" s="88"/>
      <c r="R419" s="88"/>
      <c r="S419" s="88"/>
      <c r="T419" s="88"/>
      <c r="U419" s="88"/>
      <c r="V419" s="88"/>
      <c r="W419" s="16"/>
      <c r="X419" s="98"/>
      <c r="Y419" s="168"/>
      <c r="Z419" s="98"/>
      <c r="AA419" s="102"/>
      <c r="AB419" s="102"/>
      <c r="AC419" s="168" t="e">
        <f>CONCATENATE(E419," color: ",IF(VLOOKUP(C419,Colores!H:I,2,0)&gt;1,"Varios colores",Tabla5[[#This Row],[Caract: Color tapiz]]),IF(H419="","",CONCATENATE(", Tapiz: ",H419)),IF(I419="","",CONCATENATE(",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19" s="102"/>
      <c r="AE419" s="102" t="str">
        <f>CONCATENATE("&lt;p&gt;¿Cómo lavar un mueble con tapiz: ",X419,"?","&lt;p&gt;",CHAR(10),IFERROR(VLOOKUP(G419,'Base de datos'!A:B,2,0),"Humedecer un paño de tela y frotar la estructura del producto&lt;p&gt;"))</f>
        <v>&lt;p&gt;¿Cómo lavar un mueble con tapiz: ?&lt;p&gt;
Humedecer un paño de tela y frotar la estructura del producto&lt;p&gt;</v>
      </c>
      <c r="AF419" s="102"/>
      <c r="AG419" s="79"/>
      <c r="AH419" s="102"/>
    </row>
    <row r="420" spans="1:34" ht="20.25" customHeight="1" x14ac:dyDescent="0.2">
      <c r="A420" s="88"/>
      <c r="B420" s="88"/>
      <c r="C420" s="16"/>
      <c r="D420" s="116"/>
      <c r="E420" s="88"/>
      <c r="F420" s="88"/>
      <c r="G420" s="88"/>
      <c r="H420" s="88"/>
      <c r="I420" s="88"/>
      <c r="J420" s="88"/>
      <c r="K420" s="88"/>
      <c r="L420" s="88"/>
      <c r="M420" s="88"/>
      <c r="N420" s="88"/>
      <c r="O420" s="88"/>
      <c r="P420" s="88"/>
      <c r="Q420" s="88"/>
      <c r="R420" s="88"/>
      <c r="S420" s="88"/>
      <c r="T420" s="88"/>
      <c r="U420" s="88"/>
      <c r="V420" s="88"/>
      <c r="W420" s="16"/>
      <c r="X420" s="98"/>
      <c r="Y420" s="168"/>
      <c r="Z420" s="98"/>
      <c r="AA420" s="102"/>
      <c r="AB420" s="102"/>
      <c r="AC420" s="168" t="e">
        <f>CONCATENATE(E420," color: ",IF(VLOOKUP(C420,Colores!H:I,2,0)&gt;1,"Varios colores",Tabla5[[#This Row],[Caract: Color tapiz]]),IF(H420="","",CONCATENATE(", Tapiz: ",H420)),IF(I420="","",CONCATENATE(",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20" s="102"/>
      <c r="AE420" s="102" t="str">
        <f>CONCATENATE("&lt;p&gt;¿Cómo lavar un mueble con tapiz: ",X420,"?","&lt;p&gt;",CHAR(10),IFERROR(VLOOKUP(G420,'Base de datos'!A:B,2,0),"Humedecer un paño de tela y frotar la estructura del producto&lt;p&gt;"))</f>
        <v>&lt;p&gt;¿Cómo lavar un mueble con tapiz: ?&lt;p&gt;
Humedecer un paño de tela y frotar la estructura del producto&lt;p&gt;</v>
      </c>
      <c r="AF420" s="102"/>
      <c r="AG420" s="79"/>
      <c r="AH420" s="102"/>
    </row>
    <row r="421" spans="1:34" ht="20.25" customHeight="1" x14ac:dyDescent="0.2">
      <c r="A421" s="88"/>
      <c r="B421" s="88"/>
      <c r="C421" s="16"/>
      <c r="D421" s="116"/>
      <c r="E421" s="88"/>
      <c r="F421" s="88"/>
      <c r="G421" s="88"/>
      <c r="H421" s="88"/>
      <c r="I421" s="88"/>
      <c r="J421" s="88"/>
      <c r="K421" s="88"/>
      <c r="L421" s="88"/>
      <c r="M421" s="88"/>
      <c r="N421" s="88"/>
      <c r="O421" s="88"/>
      <c r="P421" s="88"/>
      <c r="Q421" s="88"/>
      <c r="R421" s="88"/>
      <c r="S421" s="88"/>
      <c r="T421" s="88"/>
      <c r="U421" s="88"/>
      <c r="V421" s="88"/>
      <c r="W421" s="16"/>
      <c r="X421" s="98"/>
      <c r="Y421" s="168"/>
      <c r="Z421" s="98"/>
      <c r="AA421" s="102"/>
      <c r="AB421" s="102"/>
      <c r="AC421" s="168" t="e">
        <f>CONCATENATE(E421," color: ",IF(VLOOKUP(C421,Colores!H:I,2,0)&gt;1,"Varios colores",Tabla5[[#This Row],[Caract: Color tapiz]]),IF(H421="","",CONCATENATE(", Tapiz: ",H421)),IF(I421="","",CONCATENATE(",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21" s="102"/>
      <c r="AE421" s="102" t="str">
        <f>CONCATENATE("&lt;p&gt;¿Cómo lavar un mueble con tapiz: ",X421,"?","&lt;p&gt;",CHAR(10),IFERROR(VLOOKUP(G421,'Base de datos'!A:B,2,0),"Humedecer un paño de tela y frotar la estructura del producto&lt;p&gt;"))</f>
        <v>&lt;p&gt;¿Cómo lavar un mueble con tapiz: ?&lt;p&gt;
Humedecer un paño de tela y frotar la estructura del producto&lt;p&gt;</v>
      </c>
      <c r="AF421" s="102"/>
      <c r="AG421" s="79"/>
      <c r="AH421" s="102"/>
    </row>
    <row r="422" spans="1:34" ht="20.25" customHeight="1" x14ac:dyDescent="0.2">
      <c r="A422" s="88"/>
      <c r="B422" s="88"/>
      <c r="C422" s="16"/>
      <c r="D422" s="116"/>
      <c r="E422" s="88"/>
      <c r="F422" s="88"/>
      <c r="G422" s="88"/>
      <c r="H422" s="88"/>
      <c r="I422" s="88"/>
      <c r="J422" s="88"/>
      <c r="K422" s="88"/>
      <c r="L422" s="88"/>
      <c r="M422" s="88"/>
      <c r="N422" s="88"/>
      <c r="O422" s="88"/>
      <c r="P422" s="88"/>
      <c r="Q422" s="88"/>
      <c r="R422" s="88"/>
      <c r="S422" s="88"/>
      <c r="T422" s="88"/>
      <c r="U422" s="88"/>
      <c r="V422" s="88"/>
      <c r="W422" s="16"/>
      <c r="X422" s="98"/>
      <c r="Y422" s="168"/>
      <c r="Z422" s="98"/>
      <c r="AA422" s="102"/>
      <c r="AB422" s="102"/>
      <c r="AC422" s="168" t="e">
        <f>CONCATENATE(E422," color: ",IF(VLOOKUP(C422,Colores!H:I,2,0)&gt;1,"Varios colores",Tabla5[[#This Row],[Caract: Color tapiz]]),IF(H422="","",CONCATENATE(", Tapiz: ",H422)),IF(I422="","",CONCATENATE(",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22" s="102"/>
      <c r="AE422" s="102" t="str">
        <f>CONCATENATE("&lt;p&gt;¿Cómo lavar un mueble con tapiz: ",X422,"?","&lt;p&gt;",CHAR(10),IFERROR(VLOOKUP(G422,'Base de datos'!A:B,2,0),"Humedecer un paño de tela y frotar la estructura del producto&lt;p&gt;"))</f>
        <v>&lt;p&gt;¿Cómo lavar un mueble con tapiz: ?&lt;p&gt;
Humedecer un paño de tela y frotar la estructura del producto&lt;p&gt;</v>
      </c>
      <c r="AF422" s="102"/>
      <c r="AG422" s="79"/>
      <c r="AH422" s="102"/>
    </row>
    <row r="423" spans="1:34" ht="20.25" customHeight="1" x14ac:dyDescent="0.2">
      <c r="A423" s="88"/>
      <c r="B423" s="88"/>
      <c r="C423" s="16"/>
      <c r="D423" s="116"/>
      <c r="E423" s="88"/>
      <c r="F423" s="88"/>
      <c r="G423" s="88"/>
      <c r="H423" s="88"/>
      <c r="I423" s="88"/>
      <c r="J423" s="88"/>
      <c r="K423" s="88"/>
      <c r="L423" s="88"/>
      <c r="M423" s="88"/>
      <c r="N423" s="88"/>
      <c r="O423" s="88"/>
      <c r="P423" s="88"/>
      <c r="Q423" s="88"/>
      <c r="R423" s="88"/>
      <c r="S423" s="88"/>
      <c r="T423" s="88"/>
      <c r="U423" s="88"/>
      <c r="V423" s="88"/>
      <c r="W423" s="16"/>
      <c r="X423" s="98"/>
      <c r="Y423" s="168"/>
      <c r="Z423" s="98"/>
      <c r="AA423" s="102"/>
      <c r="AB423" s="102"/>
      <c r="AC423" s="168" t="e">
        <f>CONCATENATE(E423," color: ",IF(VLOOKUP(C423,Colores!H:I,2,0)&gt;1,"Varios colores",Tabla5[[#This Row],[Caract: Color tapiz]]),IF(H423="","",CONCATENATE(", Tapiz: ",H423)),IF(I423="","",CONCATENATE(",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23" s="102"/>
      <c r="AE423" s="102" t="str">
        <f>CONCATENATE("&lt;p&gt;¿Cómo lavar un mueble con tapiz: ",X423,"?","&lt;p&gt;",CHAR(10),IFERROR(VLOOKUP(G423,'Base de datos'!A:B,2,0),"Humedecer un paño de tela y frotar la estructura del producto&lt;p&gt;"))</f>
        <v>&lt;p&gt;¿Cómo lavar un mueble con tapiz: ?&lt;p&gt;
Humedecer un paño de tela y frotar la estructura del producto&lt;p&gt;</v>
      </c>
      <c r="AF423" s="102"/>
      <c r="AG423" s="79"/>
      <c r="AH423" s="102"/>
    </row>
    <row r="424" spans="1:34" ht="20.25" customHeight="1" x14ac:dyDescent="0.2">
      <c r="A424" s="88"/>
      <c r="B424" s="88"/>
      <c r="C424" s="16"/>
      <c r="D424" s="116"/>
      <c r="E424" s="88"/>
      <c r="F424" s="88"/>
      <c r="G424" s="88"/>
      <c r="H424" s="88"/>
      <c r="I424" s="88"/>
      <c r="J424" s="88"/>
      <c r="K424" s="88"/>
      <c r="L424" s="88"/>
      <c r="M424" s="88"/>
      <c r="N424" s="88"/>
      <c r="O424" s="88"/>
      <c r="P424" s="88"/>
      <c r="Q424" s="88"/>
      <c r="R424" s="88"/>
      <c r="S424" s="88"/>
      <c r="T424" s="88"/>
      <c r="U424" s="88"/>
      <c r="V424" s="88"/>
      <c r="W424" s="16"/>
      <c r="X424" s="98"/>
      <c r="Y424" s="168"/>
      <c r="Z424" s="98"/>
      <c r="AA424" s="102"/>
      <c r="AB424" s="102"/>
      <c r="AC424" s="168" t="e">
        <f>CONCATENATE(E424," color: ",IF(VLOOKUP(C424,Colores!H:I,2,0)&gt;1,"Varios colores",Tabla5[[#This Row],[Caract: Color tapiz]]),IF(H424="","",CONCATENATE(", Tapiz: ",H424)),IF(I424="","",CONCATENATE(",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24" s="102"/>
      <c r="AE424" s="102" t="str">
        <f>CONCATENATE("&lt;p&gt;¿Cómo lavar un mueble con tapiz: ",X424,"?","&lt;p&gt;",CHAR(10),IFERROR(VLOOKUP(G424,'Base de datos'!A:B,2,0),"Humedecer un paño de tela y frotar la estructura del producto&lt;p&gt;"))</f>
        <v>&lt;p&gt;¿Cómo lavar un mueble con tapiz: ?&lt;p&gt;
Humedecer un paño de tela y frotar la estructura del producto&lt;p&gt;</v>
      </c>
      <c r="AF424" s="102"/>
      <c r="AG424" s="79"/>
      <c r="AH424" s="102"/>
    </row>
    <row r="425" spans="1:34" ht="20.25" customHeight="1" x14ac:dyDescent="0.2">
      <c r="A425" s="88"/>
      <c r="B425" s="88"/>
      <c r="C425" s="16"/>
      <c r="D425" s="116"/>
      <c r="E425" s="88"/>
      <c r="F425" s="88"/>
      <c r="G425" s="88"/>
      <c r="H425" s="88"/>
      <c r="I425" s="88"/>
      <c r="J425" s="88"/>
      <c r="K425" s="88"/>
      <c r="L425" s="88"/>
      <c r="M425" s="88"/>
      <c r="N425" s="88"/>
      <c r="O425" s="88"/>
      <c r="P425" s="88"/>
      <c r="Q425" s="88"/>
      <c r="R425" s="88"/>
      <c r="S425" s="88"/>
      <c r="T425" s="88"/>
      <c r="U425" s="88"/>
      <c r="V425" s="88"/>
      <c r="W425" s="16"/>
      <c r="X425" s="98"/>
      <c r="Y425" s="168"/>
      <c r="Z425" s="98"/>
      <c r="AA425" s="102"/>
      <c r="AB425" s="102"/>
      <c r="AC425" s="168" t="e">
        <f>CONCATENATE(E425," color: ",IF(VLOOKUP(C425,Colores!H:I,2,0)&gt;1,"Varios colores",Tabla5[[#This Row],[Caract: Color tapiz]]),IF(H425="","",CONCATENATE(", Tapiz: ",H425)),IF(I425="","",CONCATENATE(",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25" s="102"/>
      <c r="AE425" s="102" t="str">
        <f>CONCATENATE("&lt;p&gt;¿Cómo lavar un mueble con tapiz: ",X425,"?","&lt;p&gt;",CHAR(10),IFERROR(VLOOKUP(G425,'Base de datos'!A:B,2,0),"Humedecer un paño de tela y frotar la estructura del producto&lt;p&gt;"))</f>
        <v>&lt;p&gt;¿Cómo lavar un mueble con tapiz: ?&lt;p&gt;
Humedecer un paño de tela y frotar la estructura del producto&lt;p&gt;</v>
      </c>
      <c r="AF425" s="102"/>
      <c r="AG425" s="79"/>
      <c r="AH425" s="102"/>
    </row>
    <row r="426" spans="1:34" ht="20.25" customHeight="1" x14ac:dyDescent="0.2">
      <c r="A426" s="88"/>
      <c r="B426" s="88"/>
      <c r="C426" s="16"/>
      <c r="D426" s="116"/>
      <c r="E426" s="88"/>
      <c r="F426" s="88"/>
      <c r="G426" s="88"/>
      <c r="H426" s="88"/>
      <c r="I426" s="88"/>
      <c r="J426" s="88"/>
      <c r="K426" s="88"/>
      <c r="L426" s="88"/>
      <c r="M426" s="88"/>
      <c r="N426" s="88"/>
      <c r="O426" s="88"/>
      <c r="P426" s="88"/>
      <c r="Q426" s="88"/>
      <c r="R426" s="88"/>
      <c r="S426" s="88"/>
      <c r="T426" s="88"/>
      <c r="U426" s="88"/>
      <c r="V426" s="88"/>
      <c r="W426" s="16"/>
      <c r="X426" s="98"/>
      <c r="Y426" s="168"/>
      <c r="Z426" s="98"/>
      <c r="AA426" s="102"/>
      <c r="AB426" s="102"/>
      <c r="AC426" s="168" t="e">
        <f>CONCATENATE(E426," color: ",IF(VLOOKUP(C426,Colores!H:I,2,0)&gt;1,"Varios colores",Tabla5[[#This Row],[Caract: Color tapiz]]),IF(H426="","",CONCATENATE(", Tapiz: ",H426)),IF(I426="","",CONCATENATE(",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26" s="102"/>
      <c r="AE426" s="102" t="str">
        <f>CONCATENATE("&lt;p&gt;¿Cómo lavar un mueble con tapiz: ",X426,"?","&lt;p&gt;",CHAR(10),IFERROR(VLOOKUP(G426,'Base de datos'!A:B,2,0),"Humedecer un paño de tela y frotar la estructura del producto&lt;p&gt;"))</f>
        <v>&lt;p&gt;¿Cómo lavar un mueble con tapiz: ?&lt;p&gt;
Humedecer un paño de tela y frotar la estructura del producto&lt;p&gt;</v>
      </c>
      <c r="AF426" s="102"/>
      <c r="AG426" s="79"/>
      <c r="AH426" s="102"/>
    </row>
    <row r="427" spans="1:34" ht="20.25" customHeight="1" x14ac:dyDescent="0.2">
      <c r="A427" s="88"/>
      <c r="B427" s="88"/>
      <c r="C427" s="16"/>
      <c r="D427" s="116"/>
      <c r="E427" s="88"/>
      <c r="F427" s="88"/>
      <c r="G427" s="88"/>
      <c r="H427" s="88"/>
      <c r="I427" s="88"/>
      <c r="J427" s="88"/>
      <c r="K427" s="88"/>
      <c r="L427" s="88"/>
      <c r="M427" s="88"/>
      <c r="N427" s="88"/>
      <c r="O427" s="88"/>
      <c r="P427" s="88"/>
      <c r="Q427" s="88"/>
      <c r="R427" s="88"/>
      <c r="S427" s="88"/>
      <c r="T427" s="88"/>
      <c r="U427" s="88"/>
      <c r="V427" s="88"/>
      <c r="W427" s="16"/>
      <c r="X427" s="98"/>
      <c r="Y427" s="168"/>
      <c r="Z427" s="98"/>
      <c r="AA427" s="102"/>
      <c r="AB427" s="102"/>
      <c r="AC427" s="168" t="e">
        <f>CONCATENATE(E427," color: ",IF(VLOOKUP(C427,Colores!H:I,2,0)&gt;1,"Varios colores",Tabla5[[#This Row],[Caract: Color tapiz]]),IF(H427="","",CONCATENATE(", Tapiz: ",H427)),IF(I427="","",CONCATENATE(",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27" s="102"/>
      <c r="AE427" s="102" t="str">
        <f>CONCATENATE("&lt;p&gt;¿Cómo lavar un mueble con tapiz: ",X427,"?","&lt;p&gt;",CHAR(10),IFERROR(VLOOKUP(G427,'Base de datos'!A:B,2,0),"Humedecer un paño de tela y frotar la estructura del producto&lt;p&gt;"))</f>
        <v>&lt;p&gt;¿Cómo lavar un mueble con tapiz: ?&lt;p&gt;
Humedecer un paño de tela y frotar la estructura del producto&lt;p&gt;</v>
      </c>
      <c r="AF427" s="102"/>
      <c r="AG427" s="79"/>
      <c r="AH427" s="102"/>
    </row>
    <row r="428" spans="1:34" ht="20.25" customHeight="1" x14ac:dyDescent="0.2">
      <c r="A428" s="88"/>
      <c r="B428" s="88"/>
      <c r="C428" s="16"/>
      <c r="D428" s="116"/>
      <c r="E428" s="88"/>
      <c r="F428" s="88"/>
      <c r="G428" s="88"/>
      <c r="H428" s="88"/>
      <c r="I428" s="88"/>
      <c r="J428" s="88"/>
      <c r="K428" s="88"/>
      <c r="L428" s="88"/>
      <c r="M428" s="88"/>
      <c r="N428" s="88"/>
      <c r="O428" s="88"/>
      <c r="P428" s="88"/>
      <c r="Q428" s="88"/>
      <c r="R428" s="88"/>
      <c r="S428" s="88"/>
      <c r="T428" s="88"/>
      <c r="U428" s="88"/>
      <c r="V428" s="88"/>
      <c r="W428" s="16"/>
      <c r="X428" s="98"/>
      <c r="Y428" s="168"/>
      <c r="Z428" s="98"/>
      <c r="AA428" s="102"/>
      <c r="AB428" s="102"/>
      <c r="AC428" s="168" t="e">
        <f>CONCATENATE(E428," color: ",IF(VLOOKUP(C428,Colores!H:I,2,0)&gt;1,"Varios colores",Tabla5[[#This Row],[Caract: Color tapiz]]),IF(H428="","",CONCATENATE(", Tapiz: ",H428)),IF(I428="","",CONCATENATE(",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28" s="102"/>
      <c r="AE428" s="102" t="str">
        <f>CONCATENATE("&lt;p&gt;¿Cómo lavar un mueble con tapiz: ",X428,"?","&lt;p&gt;",CHAR(10),IFERROR(VLOOKUP(G428,'Base de datos'!A:B,2,0),"Humedecer un paño de tela y frotar la estructura del producto&lt;p&gt;"))</f>
        <v>&lt;p&gt;¿Cómo lavar un mueble con tapiz: ?&lt;p&gt;
Humedecer un paño de tela y frotar la estructura del producto&lt;p&gt;</v>
      </c>
      <c r="AF428" s="102"/>
      <c r="AG428" s="79"/>
      <c r="AH428" s="102"/>
    </row>
    <row r="429" spans="1:34" ht="20.25" customHeight="1" x14ac:dyDescent="0.2">
      <c r="A429" s="88"/>
      <c r="B429" s="88"/>
      <c r="C429" s="16"/>
      <c r="D429" s="116"/>
      <c r="E429" s="88"/>
      <c r="F429" s="88"/>
      <c r="G429" s="88"/>
      <c r="H429" s="88"/>
      <c r="I429" s="88"/>
      <c r="J429" s="88"/>
      <c r="K429" s="88"/>
      <c r="L429" s="88"/>
      <c r="M429" s="88"/>
      <c r="N429" s="88"/>
      <c r="O429" s="88"/>
      <c r="P429" s="88"/>
      <c r="Q429" s="88"/>
      <c r="R429" s="88"/>
      <c r="S429" s="88"/>
      <c r="T429" s="88"/>
      <c r="U429" s="88"/>
      <c r="V429" s="88"/>
      <c r="W429" s="16"/>
      <c r="X429" s="98"/>
      <c r="Y429" s="168"/>
      <c r="Z429" s="98"/>
      <c r="AA429" s="102"/>
      <c r="AB429" s="102"/>
      <c r="AC429" s="168" t="e">
        <f>CONCATENATE(E429," color: ",IF(VLOOKUP(C429,Colores!H:I,2,0)&gt;1,"Varios colores",Tabla5[[#This Row],[Caract: Color tapiz]]),IF(H429="","",CONCATENATE(", Tapiz: ",H429)),IF(I429="","",CONCATENATE(",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29" s="102"/>
      <c r="AE429" s="102" t="str">
        <f>CONCATENATE("&lt;p&gt;¿Cómo lavar un mueble con tapiz: ",X429,"?","&lt;p&gt;",CHAR(10),IFERROR(VLOOKUP(G429,'Base de datos'!A:B,2,0),"Humedecer un paño de tela y frotar la estructura del producto&lt;p&gt;"))</f>
        <v>&lt;p&gt;¿Cómo lavar un mueble con tapiz: ?&lt;p&gt;
Humedecer un paño de tela y frotar la estructura del producto&lt;p&gt;</v>
      </c>
      <c r="AF429" s="102"/>
      <c r="AG429" s="79"/>
      <c r="AH429" s="102"/>
    </row>
    <row r="430" spans="1:34" ht="20.25" customHeight="1" x14ac:dyDescent="0.2">
      <c r="A430" s="88"/>
      <c r="B430" s="88"/>
      <c r="C430" s="16"/>
      <c r="D430" s="116"/>
      <c r="E430" s="88"/>
      <c r="F430" s="88"/>
      <c r="G430" s="88"/>
      <c r="H430" s="88"/>
      <c r="I430" s="88"/>
      <c r="J430" s="88"/>
      <c r="K430" s="88"/>
      <c r="L430" s="88"/>
      <c r="M430" s="88"/>
      <c r="N430" s="88"/>
      <c r="O430" s="88"/>
      <c r="P430" s="88"/>
      <c r="Q430" s="88"/>
      <c r="R430" s="88"/>
      <c r="S430" s="88"/>
      <c r="T430" s="88"/>
      <c r="U430" s="88"/>
      <c r="V430" s="88"/>
      <c r="W430" s="16"/>
      <c r="X430" s="98"/>
      <c r="Y430" s="168"/>
      <c r="Z430" s="98"/>
      <c r="AA430" s="102"/>
      <c r="AB430" s="102"/>
      <c r="AC430" s="168" t="e">
        <f>CONCATENATE(E430," color: ",IF(VLOOKUP(C430,Colores!H:I,2,0)&gt;1,"Varios colores",Tabla5[[#This Row],[Caract: Color tapiz]]),IF(H430="","",CONCATENATE(", Tapiz: ",H430)),IF(I430="","",CONCATENATE(",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30" s="102"/>
      <c r="AE430" s="102" t="str">
        <f>CONCATENATE("&lt;p&gt;¿Cómo lavar un mueble con tapiz: ",X430,"?","&lt;p&gt;",CHAR(10),IFERROR(VLOOKUP(G430,'Base de datos'!A:B,2,0),"Humedecer un paño de tela y frotar la estructura del producto&lt;p&gt;"))</f>
        <v>&lt;p&gt;¿Cómo lavar un mueble con tapiz: ?&lt;p&gt;
Humedecer un paño de tela y frotar la estructura del producto&lt;p&gt;</v>
      </c>
      <c r="AF430" s="102"/>
      <c r="AG430" s="79"/>
      <c r="AH430" s="102"/>
    </row>
    <row r="431" spans="1:34" ht="20.25" customHeight="1" x14ac:dyDescent="0.2">
      <c r="A431" s="88"/>
      <c r="B431" s="88"/>
      <c r="C431" s="16"/>
      <c r="D431" s="116"/>
      <c r="E431" s="88"/>
      <c r="F431" s="88"/>
      <c r="G431" s="88"/>
      <c r="H431" s="88"/>
      <c r="I431" s="88"/>
      <c r="J431" s="88"/>
      <c r="K431" s="88"/>
      <c r="L431" s="88"/>
      <c r="M431" s="88"/>
      <c r="N431" s="88"/>
      <c r="O431" s="88"/>
      <c r="P431" s="88"/>
      <c r="Q431" s="88"/>
      <c r="R431" s="88"/>
      <c r="S431" s="88"/>
      <c r="T431" s="88"/>
      <c r="U431" s="88"/>
      <c r="V431" s="88"/>
      <c r="W431" s="16"/>
      <c r="X431" s="98"/>
      <c r="Y431" s="168"/>
      <c r="Z431" s="98"/>
      <c r="AA431" s="102"/>
      <c r="AB431" s="102"/>
      <c r="AC431" s="168" t="e">
        <f>CONCATENATE(E431," color: ",IF(VLOOKUP(C431,Colores!H:I,2,0)&gt;1,"Varios colores",Tabla5[[#This Row],[Caract: Color tapiz]]),IF(H431="","",CONCATENATE(", Tapiz: ",H431)),IF(I431="","",CONCATENATE(",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31" s="102"/>
      <c r="AE431" s="102" t="str">
        <f>CONCATENATE("&lt;p&gt;¿Cómo lavar un mueble con tapiz: ",X431,"?","&lt;p&gt;",CHAR(10),IFERROR(VLOOKUP(G431,'Base de datos'!A:B,2,0),"Humedecer un paño de tela y frotar la estructura del producto&lt;p&gt;"))</f>
        <v>&lt;p&gt;¿Cómo lavar un mueble con tapiz: ?&lt;p&gt;
Humedecer un paño de tela y frotar la estructura del producto&lt;p&gt;</v>
      </c>
      <c r="AF431" s="102"/>
      <c r="AG431" s="79"/>
      <c r="AH431" s="102"/>
    </row>
    <row r="432" spans="1:34" ht="20.25" customHeight="1" x14ac:dyDescent="0.2">
      <c r="A432" s="88"/>
      <c r="B432" s="88"/>
      <c r="C432" s="16"/>
      <c r="D432" s="116"/>
      <c r="E432" s="88"/>
      <c r="F432" s="88"/>
      <c r="G432" s="88"/>
      <c r="H432" s="88"/>
      <c r="I432" s="88"/>
      <c r="J432" s="88"/>
      <c r="K432" s="88"/>
      <c r="L432" s="88"/>
      <c r="M432" s="88"/>
      <c r="N432" s="88"/>
      <c r="O432" s="88"/>
      <c r="P432" s="88"/>
      <c r="Q432" s="88"/>
      <c r="R432" s="88"/>
      <c r="S432" s="88"/>
      <c r="T432" s="88"/>
      <c r="U432" s="88"/>
      <c r="V432" s="88"/>
      <c r="W432" s="16"/>
      <c r="X432" s="98"/>
      <c r="Y432" s="168"/>
      <c r="Z432" s="98"/>
      <c r="AA432" s="102"/>
      <c r="AB432" s="102"/>
      <c r="AC432" s="168" t="e">
        <f>CONCATENATE(E432," color: ",IF(VLOOKUP(C432,Colores!H:I,2,0)&gt;1,"Varios colores",Tabla5[[#This Row],[Caract: Color tapiz]]),IF(H432="","",CONCATENATE(", Tapiz: ",H432)),IF(I432="","",CONCATENATE(",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32" s="102"/>
      <c r="AE432" s="102" t="str">
        <f>CONCATENATE("&lt;p&gt;¿Cómo lavar un mueble con tapiz: ",X432,"?","&lt;p&gt;",CHAR(10),IFERROR(VLOOKUP(G432,'Base de datos'!A:B,2,0),"Humedecer un paño de tela y frotar la estructura del producto&lt;p&gt;"))</f>
        <v>&lt;p&gt;¿Cómo lavar un mueble con tapiz: ?&lt;p&gt;
Humedecer un paño de tela y frotar la estructura del producto&lt;p&gt;</v>
      </c>
      <c r="AF432" s="102"/>
      <c r="AG432" s="79"/>
      <c r="AH432" s="102"/>
    </row>
    <row r="433" spans="1:34" ht="20.25" customHeight="1" x14ac:dyDescent="0.2">
      <c r="A433" s="88"/>
      <c r="B433" s="88"/>
      <c r="C433" s="16"/>
      <c r="D433" s="116"/>
      <c r="E433" s="88"/>
      <c r="F433" s="88"/>
      <c r="G433" s="88"/>
      <c r="H433" s="88"/>
      <c r="I433" s="88"/>
      <c r="J433" s="88"/>
      <c r="K433" s="88"/>
      <c r="L433" s="88"/>
      <c r="M433" s="88"/>
      <c r="N433" s="88"/>
      <c r="O433" s="88"/>
      <c r="P433" s="88"/>
      <c r="Q433" s="88"/>
      <c r="R433" s="88"/>
      <c r="S433" s="88"/>
      <c r="T433" s="88"/>
      <c r="U433" s="88"/>
      <c r="V433" s="88"/>
      <c r="W433" s="16"/>
      <c r="X433" s="98"/>
      <c r="Y433" s="168"/>
      <c r="Z433" s="98"/>
      <c r="AA433" s="102"/>
      <c r="AB433" s="102"/>
      <c r="AC433" s="168" t="e">
        <f>CONCATENATE(E433," color: ",IF(VLOOKUP(C433,Colores!H:I,2,0)&gt;1,"Varios colores",Tabla5[[#This Row],[Caract: Color tapiz]]),IF(H433="","",CONCATENATE(", Tapiz: ",H433)),IF(I433="","",CONCATENATE(",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33" s="102"/>
      <c r="AE433" s="102" t="str">
        <f>CONCATENATE("&lt;p&gt;¿Cómo lavar un mueble con tapiz: ",X433,"?","&lt;p&gt;",CHAR(10),IFERROR(VLOOKUP(G433,'Base de datos'!A:B,2,0),"Humedecer un paño de tela y frotar la estructura del producto&lt;p&gt;"))</f>
        <v>&lt;p&gt;¿Cómo lavar un mueble con tapiz: ?&lt;p&gt;
Humedecer un paño de tela y frotar la estructura del producto&lt;p&gt;</v>
      </c>
      <c r="AF433" s="102"/>
      <c r="AG433" s="79"/>
      <c r="AH433" s="102"/>
    </row>
    <row r="434" spans="1:34" ht="20.25" customHeight="1" x14ac:dyDescent="0.2">
      <c r="A434" s="88"/>
      <c r="B434" s="88"/>
      <c r="C434" s="16"/>
      <c r="D434" s="116"/>
      <c r="E434" s="88"/>
      <c r="F434" s="88"/>
      <c r="G434" s="88"/>
      <c r="H434" s="88"/>
      <c r="I434" s="88"/>
      <c r="J434" s="88"/>
      <c r="K434" s="88"/>
      <c r="L434" s="88"/>
      <c r="M434" s="88"/>
      <c r="N434" s="88"/>
      <c r="O434" s="88"/>
      <c r="P434" s="88"/>
      <c r="Q434" s="88"/>
      <c r="R434" s="88"/>
      <c r="S434" s="88"/>
      <c r="T434" s="88"/>
      <c r="U434" s="88"/>
      <c r="V434" s="88"/>
      <c r="W434" s="16"/>
      <c r="X434" s="98"/>
      <c r="Y434" s="168"/>
      <c r="Z434" s="98"/>
      <c r="AA434" s="102"/>
      <c r="AB434" s="102"/>
      <c r="AC434" s="168" t="e">
        <f>CONCATENATE(E434," color: ",IF(VLOOKUP(C434,Colores!H:I,2,0)&gt;1,"Varios colores",Tabla5[[#This Row],[Caract: Color tapiz]]),IF(H434="","",CONCATENATE(", Tapiz: ",H434)),IF(I434="","",CONCATENATE(",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34" s="102"/>
      <c r="AE434" s="102" t="str">
        <f>CONCATENATE("&lt;p&gt;¿Cómo lavar un mueble con tapiz: ",X434,"?","&lt;p&gt;",CHAR(10),IFERROR(VLOOKUP(G434,'Base de datos'!A:B,2,0),"Humedecer un paño de tela y frotar la estructura del producto&lt;p&gt;"))</f>
        <v>&lt;p&gt;¿Cómo lavar un mueble con tapiz: ?&lt;p&gt;
Humedecer un paño de tela y frotar la estructura del producto&lt;p&gt;</v>
      </c>
      <c r="AF434" s="102"/>
      <c r="AG434" s="79"/>
      <c r="AH434" s="102"/>
    </row>
    <row r="435" spans="1:34" ht="20.25" customHeight="1" x14ac:dyDescent="0.2">
      <c r="A435" s="88"/>
      <c r="B435" s="88"/>
      <c r="C435" s="16"/>
      <c r="D435" s="116"/>
      <c r="E435" s="88"/>
      <c r="F435" s="88"/>
      <c r="G435" s="88"/>
      <c r="H435" s="88"/>
      <c r="I435" s="88"/>
      <c r="J435" s="88"/>
      <c r="K435" s="88"/>
      <c r="L435" s="88"/>
      <c r="M435" s="88"/>
      <c r="N435" s="88"/>
      <c r="O435" s="88"/>
      <c r="P435" s="88"/>
      <c r="Q435" s="88"/>
      <c r="R435" s="88"/>
      <c r="S435" s="88"/>
      <c r="T435" s="88"/>
      <c r="U435" s="88"/>
      <c r="V435" s="88"/>
      <c r="W435" s="16"/>
      <c r="X435" s="98"/>
      <c r="Y435" s="168"/>
      <c r="Z435" s="98"/>
      <c r="AA435" s="102"/>
      <c r="AB435" s="102"/>
      <c r="AC435" s="168" t="e">
        <f>CONCATENATE(E435," color: ",IF(VLOOKUP(C435,Colores!H:I,2,0)&gt;1,"Varios colores",Tabla5[[#This Row],[Caract: Color tapiz]]),IF(H435="","",CONCATENATE(", Tapiz: ",H435)),IF(I435="","",CONCATENATE(",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35" s="102"/>
      <c r="AE435" s="102" t="str">
        <f>CONCATENATE("&lt;p&gt;¿Cómo lavar un mueble con tapiz: ",X435,"?","&lt;p&gt;",CHAR(10),IFERROR(VLOOKUP(G435,'Base de datos'!A:B,2,0),"Humedecer un paño de tela y frotar la estructura del producto&lt;p&gt;"))</f>
        <v>&lt;p&gt;¿Cómo lavar un mueble con tapiz: ?&lt;p&gt;
Humedecer un paño de tela y frotar la estructura del producto&lt;p&gt;</v>
      </c>
      <c r="AF435" s="102"/>
      <c r="AG435" s="79"/>
      <c r="AH435" s="102"/>
    </row>
    <row r="436" spans="1:34" ht="20.25" customHeight="1" x14ac:dyDescent="0.2">
      <c r="A436" s="88"/>
      <c r="B436" s="88"/>
      <c r="C436" s="16"/>
      <c r="D436" s="116"/>
      <c r="E436" s="88"/>
      <c r="F436" s="88"/>
      <c r="G436" s="88"/>
      <c r="H436" s="88"/>
      <c r="I436" s="88"/>
      <c r="J436" s="88"/>
      <c r="K436" s="88"/>
      <c r="L436" s="88"/>
      <c r="M436" s="88"/>
      <c r="N436" s="88"/>
      <c r="O436" s="88"/>
      <c r="P436" s="88"/>
      <c r="Q436" s="88"/>
      <c r="R436" s="88"/>
      <c r="S436" s="88"/>
      <c r="T436" s="88"/>
      <c r="U436" s="88"/>
      <c r="V436" s="88"/>
      <c r="W436" s="16"/>
      <c r="X436" s="98"/>
      <c r="Y436" s="168"/>
      <c r="Z436" s="98"/>
      <c r="AA436" s="102"/>
      <c r="AB436" s="102"/>
      <c r="AC436" s="168" t="e">
        <f>CONCATENATE(E436," color: ",IF(VLOOKUP(C436,Colores!H:I,2,0)&gt;1,"Varios colores",Tabla5[[#This Row],[Caract: Color tapiz]]),IF(H436="","",CONCATENATE(", Tapiz: ",H436)),IF(I436="","",CONCATENATE(",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36" s="102"/>
      <c r="AE436" s="102" t="str">
        <f>CONCATENATE("&lt;p&gt;¿Cómo lavar un mueble con tapiz: ",X436,"?","&lt;p&gt;",CHAR(10),IFERROR(VLOOKUP(G436,'Base de datos'!A:B,2,0),"Humedecer un paño de tela y frotar la estructura del producto&lt;p&gt;"))</f>
        <v>&lt;p&gt;¿Cómo lavar un mueble con tapiz: ?&lt;p&gt;
Humedecer un paño de tela y frotar la estructura del producto&lt;p&gt;</v>
      </c>
      <c r="AF436" s="102"/>
      <c r="AG436" s="79"/>
      <c r="AH436" s="102"/>
    </row>
    <row r="437" spans="1:34" ht="20.25" customHeight="1" x14ac:dyDescent="0.2">
      <c r="A437" s="88"/>
      <c r="B437" s="88"/>
      <c r="C437" s="16"/>
      <c r="D437" s="116"/>
      <c r="E437" s="88"/>
      <c r="F437" s="88"/>
      <c r="G437" s="88"/>
      <c r="H437" s="88"/>
      <c r="I437" s="88"/>
      <c r="J437" s="88"/>
      <c r="K437" s="88"/>
      <c r="L437" s="88"/>
      <c r="M437" s="88"/>
      <c r="N437" s="88"/>
      <c r="O437" s="88"/>
      <c r="P437" s="88"/>
      <c r="Q437" s="88"/>
      <c r="R437" s="88"/>
      <c r="S437" s="88"/>
      <c r="T437" s="88"/>
      <c r="U437" s="88"/>
      <c r="V437" s="88"/>
      <c r="W437" s="16"/>
      <c r="X437" s="98"/>
      <c r="Y437" s="168"/>
      <c r="Z437" s="98"/>
      <c r="AA437" s="102"/>
      <c r="AB437" s="102"/>
      <c r="AC437" s="168" t="e">
        <f>CONCATENATE(E437," color: ",IF(VLOOKUP(C437,Colores!H:I,2,0)&gt;1,"Varios colores",Tabla5[[#This Row],[Caract: Color tapiz]]),IF(H437="","",CONCATENATE(", Tapiz: ",H437)),IF(I437="","",CONCATENATE(",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37" s="102"/>
      <c r="AE437" s="102" t="str">
        <f>CONCATENATE("&lt;p&gt;¿Cómo lavar un mueble con tapiz: ",X437,"?","&lt;p&gt;",CHAR(10),IFERROR(VLOOKUP(G437,'Base de datos'!A:B,2,0),"Humedecer un paño de tela y frotar la estructura del producto&lt;p&gt;"))</f>
        <v>&lt;p&gt;¿Cómo lavar un mueble con tapiz: ?&lt;p&gt;
Humedecer un paño de tela y frotar la estructura del producto&lt;p&gt;</v>
      </c>
      <c r="AF437" s="102"/>
      <c r="AG437" s="79"/>
      <c r="AH437" s="102"/>
    </row>
    <row r="438" spans="1:34" ht="20.25" customHeight="1" x14ac:dyDescent="0.2">
      <c r="A438" s="88"/>
      <c r="B438" s="88"/>
      <c r="C438" s="16"/>
      <c r="D438" s="116"/>
      <c r="E438" s="88"/>
      <c r="F438" s="88"/>
      <c r="G438" s="88"/>
      <c r="H438" s="88"/>
      <c r="I438" s="88"/>
      <c r="J438" s="88"/>
      <c r="K438" s="88"/>
      <c r="L438" s="88"/>
      <c r="M438" s="88"/>
      <c r="N438" s="88"/>
      <c r="O438" s="88"/>
      <c r="P438" s="88"/>
      <c r="Q438" s="88"/>
      <c r="R438" s="88"/>
      <c r="S438" s="88"/>
      <c r="T438" s="88"/>
      <c r="U438" s="88"/>
      <c r="V438" s="88"/>
      <c r="W438" s="16"/>
      <c r="X438" s="98"/>
      <c r="Y438" s="168"/>
      <c r="Z438" s="98"/>
      <c r="AA438" s="102"/>
      <c r="AB438" s="102"/>
      <c r="AC438" s="168" t="e">
        <f>CONCATENATE(E438," color: ",IF(VLOOKUP(C438,Colores!H:I,2,0)&gt;1,"Varios colores",Tabla5[[#This Row],[Caract: Color tapiz]]),IF(H438="","",CONCATENATE(", Tapiz: ",H438)),IF(I438="","",CONCATENATE(",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38" s="102"/>
      <c r="AE438" s="102" t="str">
        <f>CONCATENATE("&lt;p&gt;¿Cómo lavar un mueble con tapiz: ",X438,"?","&lt;p&gt;",CHAR(10),IFERROR(VLOOKUP(G438,'Base de datos'!A:B,2,0),"Humedecer un paño de tela y frotar la estructura del producto&lt;p&gt;"))</f>
        <v>&lt;p&gt;¿Cómo lavar un mueble con tapiz: ?&lt;p&gt;
Humedecer un paño de tela y frotar la estructura del producto&lt;p&gt;</v>
      </c>
      <c r="AF438" s="102"/>
      <c r="AG438" s="79"/>
      <c r="AH438" s="102"/>
    </row>
    <row r="439" spans="1:34" ht="20.25" customHeight="1" x14ac:dyDescent="0.2">
      <c r="A439" s="88"/>
      <c r="B439" s="88"/>
      <c r="C439" s="16"/>
      <c r="D439" s="116"/>
      <c r="E439" s="88"/>
      <c r="F439" s="88"/>
      <c r="G439" s="88"/>
      <c r="H439" s="88"/>
      <c r="I439" s="88"/>
      <c r="J439" s="88"/>
      <c r="K439" s="88"/>
      <c r="L439" s="88"/>
      <c r="M439" s="88"/>
      <c r="N439" s="88"/>
      <c r="O439" s="88"/>
      <c r="P439" s="88"/>
      <c r="Q439" s="88"/>
      <c r="R439" s="88"/>
      <c r="S439" s="88"/>
      <c r="T439" s="88"/>
      <c r="U439" s="88"/>
      <c r="V439" s="88"/>
      <c r="W439" s="16"/>
      <c r="X439" s="98"/>
      <c r="Y439" s="168"/>
      <c r="Z439" s="98"/>
      <c r="AA439" s="102"/>
      <c r="AB439" s="102"/>
      <c r="AC439" s="168" t="e">
        <f>CONCATENATE(E439," color: ",IF(VLOOKUP(C439,Colores!H:I,2,0)&gt;1,"Varios colores",Tabla5[[#This Row],[Caract: Color tapiz]]),IF(H439="","",CONCATENATE(", Tapiz: ",H439)),IF(I439="","",CONCATENATE(",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39" s="102"/>
      <c r="AE439" s="102" t="str">
        <f>CONCATENATE("&lt;p&gt;¿Cómo lavar un mueble con tapiz: ",X439,"?","&lt;p&gt;",CHAR(10),IFERROR(VLOOKUP(G439,'Base de datos'!A:B,2,0),"Humedecer un paño de tela y frotar la estructura del producto&lt;p&gt;"))</f>
        <v>&lt;p&gt;¿Cómo lavar un mueble con tapiz: ?&lt;p&gt;
Humedecer un paño de tela y frotar la estructura del producto&lt;p&gt;</v>
      </c>
      <c r="AF439" s="102"/>
      <c r="AG439" s="79"/>
      <c r="AH439" s="102"/>
    </row>
    <row r="440" spans="1:34" ht="20.25" customHeight="1" x14ac:dyDescent="0.2">
      <c r="A440" s="88"/>
      <c r="B440" s="88"/>
      <c r="C440" s="16"/>
      <c r="D440" s="116"/>
      <c r="E440" s="88"/>
      <c r="F440" s="88"/>
      <c r="G440" s="88"/>
      <c r="H440" s="88"/>
      <c r="I440" s="88"/>
      <c r="J440" s="88"/>
      <c r="K440" s="88"/>
      <c r="L440" s="88"/>
      <c r="M440" s="88"/>
      <c r="N440" s="88"/>
      <c r="O440" s="88"/>
      <c r="P440" s="88"/>
      <c r="Q440" s="88"/>
      <c r="R440" s="88"/>
      <c r="S440" s="88"/>
      <c r="T440" s="88"/>
      <c r="U440" s="88"/>
      <c r="V440" s="88"/>
      <c r="W440" s="16"/>
      <c r="X440" s="98"/>
      <c r="Y440" s="168"/>
      <c r="Z440" s="98"/>
      <c r="AA440" s="102"/>
      <c r="AB440" s="102"/>
      <c r="AC440" s="168" t="e">
        <f>CONCATENATE(E440," color: ",IF(VLOOKUP(C440,Colores!H:I,2,0)&gt;1,"Varios colores",Tabla5[[#This Row],[Caract: Color tapiz]]),IF(H440="","",CONCATENATE(", Tapiz: ",H440)),IF(I440="","",CONCATENATE(",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40" s="102"/>
      <c r="AE440" s="102" t="str">
        <f>CONCATENATE("&lt;p&gt;¿Cómo lavar un mueble con tapiz: ",X440,"?","&lt;p&gt;",CHAR(10),IFERROR(VLOOKUP(G440,'Base de datos'!A:B,2,0),"Humedecer un paño de tela y frotar la estructura del producto&lt;p&gt;"))</f>
        <v>&lt;p&gt;¿Cómo lavar un mueble con tapiz: ?&lt;p&gt;
Humedecer un paño de tela y frotar la estructura del producto&lt;p&gt;</v>
      </c>
      <c r="AF440" s="102"/>
      <c r="AG440" s="79"/>
      <c r="AH440" s="102"/>
    </row>
    <row r="441" spans="1:34" ht="20.25" customHeight="1" x14ac:dyDescent="0.2">
      <c r="A441" s="88"/>
      <c r="B441" s="88"/>
      <c r="C441" s="16"/>
      <c r="D441" s="116"/>
      <c r="E441" s="88"/>
      <c r="F441" s="88"/>
      <c r="G441" s="88"/>
      <c r="H441" s="88"/>
      <c r="I441" s="88"/>
      <c r="J441" s="88"/>
      <c r="K441" s="88"/>
      <c r="L441" s="88"/>
      <c r="M441" s="88"/>
      <c r="N441" s="88"/>
      <c r="O441" s="88"/>
      <c r="P441" s="88"/>
      <c r="Q441" s="88"/>
      <c r="R441" s="88"/>
      <c r="S441" s="88"/>
      <c r="T441" s="88"/>
      <c r="U441" s="88"/>
      <c r="V441" s="88"/>
      <c r="W441" s="16"/>
      <c r="X441" s="98"/>
      <c r="Y441" s="168"/>
      <c r="Z441" s="98"/>
      <c r="AA441" s="102"/>
      <c r="AB441" s="102"/>
      <c r="AC441" s="168" t="e">
        <f>CONCATENATE(E441," color: ",IF(VLOOKUP(C441,Colores!H:I,2,0)&gt;1,"Varios colores",Tabla5[[#This Row],[Caract: Color tapiz]]),IF(H441="","",CONCATENATE(", Tapiz: ",H441)),IF(I441="","",CONCATENATE(",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41" s="102"/>
      <c r="AE441" s="102" t="str">
        <f>CONCATENATE("&lt;p&gt;¿Cómo lavar un mueble con tapiz: ",X441,"?","&lt;p&gt;",CHAR(10),IFERROR(VLOOKUP(G441,'Base de datos'!A:B,2,0),"Humedecer un paño de tela y frotar la estructura del producto&lt;p&gt;"))</f>
        <v>&lt;p&gt;¿Cómo lavar un mueble con tapiz: ?&lt;p&gt;
Humedecer un paño de tela y frotar la estructura del producto&lt;p&gt;</v>
      </c>
      <c r="AF441" s="102"/>
      <c r="AG441" s="79"/>
      <c r="AH441" s="102"/>
    </row>
    <row r="442" spans="1:34" ht="20.25" customHeight="1" x14ac:dyDescent="0.2">
      <c r="A442" s="88"/>
      <c r="B442" s="88"/>
      <c r="C442" s="16"/>
      <c r="D442" s="116"/>
      <c r="E442" s="88"/>
      <c r="F442" s="88"/>
      <c r="G442" s="88"/>
      <c r="H442" s="88"/>
      <c r="I442" s="88"/>
      <c r="J442" s="88"/>
      <c r="K442" s="88"/>
      <c r="L442" s="88"/>
      <c r="M442" s="88"/>
      <c r="N442" s="88"/>
      <c r="O442" s="88"/>
      <c r="P442" s="88"/>
      <c r="Q442" s="88"/>
      <c r="R442" s="88"/>
      <c r="S442" s="88"/>
      <c r="T442" s="88"/>
      <c r="U442" s="88"/>
      <c r="V442" s="88"/>
      <c r="W442" s="16"/>
      <c r="X442" s="98"/>
      <c r="Y442" s="168"/>
      <c r="Z442" s="98"/>
      <c r="AA442" s="102"/>
      <c r="AB442" s="102"/>
      <c r="AC442" s="168" t="e">
        <f>CONCATENATE(E442," color: ",IF(VLOOKUP(C442,Colores!H:I,2,0)&gt;1,"Varios colores",Tabla5[[#This Row],[Caract: Color tapiz]]),IF(H442="","",CONCATENATE(", Tapiz: ",H442)),IF(I442="","",CONCATENATE(",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42" s="102"/>
      <c r="AE442" s="102" t="str">
        <f>CONCATENATE("&lt;p&gt;¿Cómo lavar un mueble con tapiz: ",X442,"?","&lt;p&gt;",CHAR(10),IFERROR(VLOOKUP(G442,'Base de datos'!A:B,2,0),"Humedecer un paño de tela y frotar la estructura del producto&lt;p&gt;"))</f>
        <v>&lt;p&gt;¿Cómo lavar un mueble con tapiz: ?&lt;p&gt;
Humedecer un paño de tela y frotar la estructura del producto&lt;p&gt;</v>
      </c>
      <c r="AF442" s="102"/>
      <c r="AG442" s="79"/>
      <c r="AH442" s="102"/>
    </row>
    <row r="443" spans="1:34" ht="20.25" customHeight="1" x14ac:dyDescent="0.2">
      <c r="A443" s="88"/>
      <c r="B443" s="88"/>
      <c r="C443" s="16"/>
      <c r="D443" s="116"/>
      <c r="E443" s="88"/>
      <c r="F443" s="88"/>
      <c r="G443" s="88"/>
      <c r="H443" s="88"/>
      <c r="I443" s="88"/>
      <c r="J443" s="88"/>
      <c r="K443" s="88"/>
      <c r="L443" s="88"/>
      <c r="M443" s="88"/>
      <c r="N443" s="88"/>
      <c r="O443" s="88"/>
      <c r="P443" s="88"/>
      <c r="Q443" s="88"/>
      <c r="R443" s="88"/>
      <c r="S443" s="88"/>
      <c r="T443" s="88"/>
      <c r="U443" s="88"/>
      <c r="V443" s="88"/>
      <c r="W443" s="16"/>
      <c r="X443" s="98"/>
      <c r="Y443" s="168"/>
      <c r="Z443" s="98"/>
      <c r="AA443" s="102"/>
      <c r="AB443" s="102"/>
      <c r="AC443" s="168" t="e">
        <f>CONCATENATE(E443," color: ",IF(VLOOKUP(C443,Colores!H:I,2,0)&gt;1,"Varios colores",Tabla5[[#This Row],[Caract: Color tapiz]]),IF(H443="","",CONCATENATE(", Tapiz: ",H443)),IF(I443="","",CONCATENATE(",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43" s="102"/>
      <c r="AE443" s="102" t="str">
        <f>CONCATENATE("&lt;p&gt;¿Cómo lavar un mueble con tapiz: ",X443,"?","&lt;p&gt;",CHAR(10),IFERROR(VLOOKUP(G443,'Base de datos'!A:B,2,0),"Humedecer un paño de tela y frotar la estructura del producto&lt;p&gt;"))</f>
        <v>&lt;p&gt;¿Cómo lavar un mueble con tapiz: ?&lt;p&gt;
Humedecer un paño de tela y frotar la estructura del producto&lt;p&gt;</v>
      </c>
      <c r="AF443" s="102"/>
      <c r="AG443" s="79"/>
      <c r="AH443" s="102"/>
    </row>
    <row r="444" spans="1:34" ht="20.25" customHeight="1" x14ac:dyDescent="0.2">
      <c r="A444" s="88"/>
      <c r="B444" s="88"/>
      <c r="C444" s="16"/>
      <c r="D444" s="116"/>
      <c r="E444" s="88"/>
      <c r="F444" s="88"/>
      <c r="G444" s="88"/>
      <c r="H444" s="88"/>
      <c r="I444" s="88"/>
      <c r="J444" s="88"/>
      <c r="K444" s="88"/>
      <c r="L444" s="88"/>
      <c r="M444" s="88"/>
      <c r="N444" s="88"/>
      <c r="O444" s="88"/>
      <c r="P444" s="88"/>
      <c r="Q444" s="88"/>
      <c r="R444" s="88"/>
      <c r="S444" s="88"/>
      <c r="T444" s="88"/>
      <c r="U444" s="88"/>
      <c r="V444" s="88"/>
      <c r="W444" s="16"/>
      <c r="X444" s="98"/>
      <c r="Y444" s="168"/>
      <c r="Z444" s="98"/>
      <c r="AA444" s="102"/>
      <c r="AB444" s="102"/>
      <c r="AC444" s="168" t="e">
        <f>CONCATENATE(E444," color: ",IF(VLOOKUP(C444,Colores!H:I,2,0)&gt;1,"Varios colores",Tabla5[[#This Row],[Caract: Color tapiz]]),IF(H444="","",CONCATENATE(", Tapiz: ",H444)),IF(I444="","",CONCATENATE(",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44" s="102"/>
      <c r="AE444" s="102" t="str">
        <f>CONCATENATE("&lt;p&gt;¿Cómo lavar un mueble con tapiz: ",X444,"?","&lt;p&gt;",CHAR(10),IFERROR(VLOOKUP(G444,'Base de datos'!A:B,2,0),"Humedecer un paño de tela y frotar la estructura del producto&lt;p&gt;"))</f>
        <v>&lt;p&gt;¿Cómo lavar un mueble con tapiz: ?&lt;p&gt;
Humedecer un paño de tela y frotar la estructura del producto&lt;p&gt;</v>
      </c>
      <c r="AF444" s="102"/>
      <c r="AG444" s="79"/>
      <c r="AH444" s="102"/>
    </row>
    <row r="445" spans="1:34" ht="20.25" customHeight="1" x14ac:dyDescent="0.2">
      <c r="A445" s="88"/>
      <c r="B445" s="88"/>
      <c r="C445" s="16"/>
      <c r="D445" s="116"/>
      <c r="E445" s="88"/>
      <c r="F445" s="88"/>
      <c r="G445" s="88"/>
      <c r="H445" s="88"/>
      <c r="I445" s="88"/>
      <c r="J445" s="88"/>
      <c r="K445" s="88"/>
      <c r="L445" s="88"/>
      <c r="M445" s="88"/>
      <c r="N445" s="88"/>
      <c r="O445" s="88"/>
      <c r="P445" s="88"/>
      <c r="Q445" s="88"/>
      <c r="R445" s="88"/>
      <c r="S445" s="88"/>
      <c r="T445" s="88"/>
      <c r="U445" s="88"/>
      <c r="V445" s="88"/>
      <c r="W445" s="16"/>
      <c r="X445" s="98"/>
      <c r="Y445" s="168"/>
      <c r="Z445" s="98"/>
      <c r="AA445" s="102"/>
      <c r="AB445" s="102"/>
      <c r="AC445" s="168" t="e">
        <f>CONCATENATE(E445," color: ",IF(VLOOKUP(C445,Colores!H:I,2,0)&gt;1,"Varios colores",Tabla5[[#This Row],[Caract: Color tapiz]]),IF(H445="","",CONCATENATE(", Tapiz: ",H445)),IF(I445="","",CONCATENATE(",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45" s="102"/>
      <c r="AE445" s="102" t="str">
        <f>CONCATENATE("&lt;p&gt;¿Cómo lavar un mueble con tapiz: ",X445,"?","&lt;p&gt;",CHAR(10),IFERROR(VLOOKUP(G445,'Base de datos'!A:B,2,0),"Humedecer un paño de tela y frotar la estructura del producto&lt;p&gt;"))</f>
        <v>&lt;p&gt;¿Cómo lavar un mueble con tapiz: ?&lt;p&gt;
Humedecer un paño de tela y frotar la estructura del producto&lt;p&gt;</v>
      </c>
      <c r="AF445" s="102"/>
      <c r="AG445" s="79"/>
      <c r="AH445" s="102"/>
    </row>
    <row r="446" spans="1:34" ht="20.25" customHeight="1" x14ac:dyDescent="0.2">
      <c r="A446" s="88"/>
      <c r="B446" s="88"/>
      <c r="C446" s="16"/>
      <c r="D446" s="116"/>
      <c r="E446" s="88"/>
      <c r="F446" s="88"/>
      <c r="G446" s="88"/>
      <c r="H446" s="88"/>
      <c r="I446" s="88"/>
      <c r="J446" s="88"/>
      <c r="K446" s="88"/>
      <c r="L446" s="88"/>
      <c r="M446" s="88"/>
      <c r="N446" s="88"/>
      <c r="O446" s="88"/>
      <c r="P446" s="88"/>
      <c r="Q446" s="88"/>
      <c r="R446" s="88"/>
      <c r="S446" s="88"/>
      <c r="T446" s="88"/>
      <c r="U446" s="88"/>
      <c r="V446" s="88"/>
      <c r="W446" s="16"/>
      <c r="X446" s="98"/>
      <c r="Y446" s="168"/>
      <c r="Z446" s="98"/>
      <c r="AA446" s="102"/>
      <c r="AB446" s="102"/>
      <c r="AC446" s="168" t="e">
        <f>CONCATENATE(E446," color: ",IF(VLOOKUP(C446,Colores!H:I,2,0)&gt;1,"Varios colores",Tabla5[[#This Row],[Caract: Color tapiz]]),IF(H446="","",CONCATENATE(", Tapiz: ",H446)),IF(I446="","",CONCATENATE(",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46" s="102"/>
      <c r="AE446" s="102" t="str">
        <f>CONCATENATE("&lt;p&gt;¿Cómo lavar un mueble con tapiz: ",X446,"?","&lt;p&gt;",CHAR(10),IFERROR(VLOOKUP(G446,'Base de datos'!A:B,2,0),"Humedecer un paño de tela y frotar la estructura del producto&lt;p&gt;"))</f>
        <v>&lt;p&gt;¿Cómo lavar un mueble con tapiz: ?&lt;p&gt;
Humedecer un paño de tela y frotar la estructura del producto&lt;p&gt;</v>
      </c>
      <c r="AF446" s="102"/>
      <c r="AG446" s="79"/>
      <c r="AH446" s="102"/>
    </row>
    <row r="447" spans="1:34" ht="20.25" customHeight="1" x14ac:dyDescent="0.2">
      <c r="A447" s="88"/>
      <c r="B447" s="88"/>
      <c r="C447" s="16"/>
      <c r="D447" s="116"/>
      <c r="E447" s="88"/>
      <c r="F447" s="88"/>
      <c r="G447" s="88"/>
      <c r="H447" s="88"/>
      <c r="I447" s="88"/>
      <c r="J447" s="88"/>
      <c r="K447" s="88"/>
      <c r="L447" s="88"/>
      <c r="M447" s="88"/>
      <c r="N447" s="88"/>
      <c r="O447" s="88"/>
      <c r="P447" s="88"/>
      <c r="Q447" s="88"/>
      <c r="R447" s="88"/>
      <c r="S447" s="88"/>
      <c r="T447" s="88"/>
      <c r="U447" s="88"/>
      <c r="V447" s="88"/>
      <c r="W447" s="16"/>
      <c r="X447" s="98"/>
      <c r="Y447" s="168"/>
      <c r="Z447" s="98"/>
      <c r="AA447" s="102"/>
      <c r="AB447" s="102"/>
      <c r="AC447" s="168" t="e">
        <f>CONCATENATE(E447," color: ",IF(VLOOKUP(C447,Colores!H:I,2,0)&gt;1,"Varios colores",Tabla5[[#This Row],[Caract: Color tapiz]]),IF(H447="","",CONCATENATE(", Tapiz: ",H447)),IF(I447="","",CONCATENATE(",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47" s="102"/>
      <c r="AE447" s="102" t="str">
        <f>CONCATENATE("&lt;p&gt;¿Cómo lavar un mueble con tapiz: ",X447,"?","&lt;p&gt;",CHAR(10),IFERROR(VLOOKUP(G447,'Base de datos'!A:B,2,0),"Humedecer un paño de tela y frotar la estructura del producto&lt;p&gt;"))</f>
        <v>&lt;p&gt;¿Cómo lavar un mueble con tapiz: ?&lt;p&gt;
Humedecer un paño de tela y frotar la estructura del producto&lt;p&gt;</v>
      </c>
      <c r="AF447" s="102"/>
      <c r="AG447" s="79"/>
      <c r="AH447" s="102"/>
    </row>
    <row r="448" spans="1:34" ht="20.25" customHeight="1" x14ac:dyDescent="0.2">
      <c r="A448" s="88"/>
      <c r="B448" s="88"/>
      <c r="C448" s="16"/>
      <c r="D448" s="116"/>
      <c r="E448" s="88"/>
      <c r="F448" s="88"/>
      <c r="G448" s="88"/>
      <c r="H448" s="88"/>
      <c r="I448" s="88"/>
      <c r="J448" s="88"/>
      <c r="K448" s="88"/>
      <c r="L448" s="88"/>
      <c r="M448" s="88"/>
      <c r="N448" s="88"/>
      <c r="O448" s="88"/>
      <c r="P448" s="88"/>
      <c r="Q448" s="88"/>
      <c r="R448" s="88"/>
      <c r="S448" s="88"/>
      <c r="T448" s="88"/>
      <c r="U448" s="88"/>
      <c r="V448" s="88"/>
      <c r="W448" s="16"/>
      <c r="X448" s="98"/>
      <c r="Y448" s="168"/>
      <c r="Z448" s="98"/>
      <c r="AA448" s="102"/>
      <c r="AB448" s="102"/>
      <c r="AC448" s="168" t="e">
        <f>CONCATENATE(E448," color: ",IF(VLOOKUP(C448,Colores!H:I,2,0)&gt;1,"Varios colores",Tabla5[[#This Row],[Caract: Color tapiz]]),IF(H448="","",CONCATENATE(", Tapiz: ",H448)),IF(I448="","",CONCATENATE(",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48" s="102"/>
      <c r="AE448" s="102" t="str">
        <f>CONCATENATE("&lt;p&gt;¿Cómo lavar un mueble con tapiz: ",X448,"?","&lt;p&gt;",CHAR(10),IFERROR(VLOOKUP(G448,'Base de datos'!A:B,2,0),"Humedecer un paño de tela y frotar la estructura del producto&lt;p&gt;"))</f>
        <v>&lt;p&gt;¿Cómo lavar un mueble con tapiz: ?&lt;p&gt;
Humedecer un paño de tela y frotar la estructura del producto&lt;p&gt;</v>
      </c>
      <c r="AF448" s="102"/>
      <c r="AG448" s="79"/>
      <c r="AH448" s="102"/>
    </row>
    <row r="449" spans="1:34" ht="20.25" customHeight="1" x14ac:dyDescent="0.2">
      <c r="A449" s="88"/>
      <c r="B449" s="88"/>
      <c r="C449" s="16"/>
      <c r="D449" s="116"/>
      <c r="E449" s="88"/>
      <c r="F449" s="88"/>
      <c r="G449" s="88"/>
      <c r="H449" s="88"/>
      <c r="I449" s="88"/>
      <c r="J449" s="88"/>
      <c r="K449" s="88"/>
      <c r="L449" s="88"/>
      <c r="M449" s="88"/>
      <c r="N449" s="88"/>
      <c r="O449" s="88"/>
      <c r="P449" s="88"/>
      <c r="Q449" s="88"/>
      <c r="R449" s="88"/>
      <c r="S449" s="88"/>
      <c r="T449" s="88"/>
      <c r="U449" s="88"/>
      <c r="V449" s="88"/>
      <c r="W449" s="16"/>
      <c r="X449" s="98"/>
      <c r="Y449" s="168"/>
      <c r="Z449" s="98"/>
      <c r="AA449" s="102"/>
      <c r="AB449" s="102"/>
      <c r="AC449" s="168" t="e">
        <f>CONCATENATE(E449," color: ",IF(VLOOKUP(C449,Colores!H:I,2,0)&gt;1,"Varios colores",Tabla5[[#This Row],[Caract: Color tapiz]]),IF(H449="","",CONCATENATE(", Tapiz: ",H449)),IF(I449="","",CONCATENATE(",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49" s="102"/>
      <c r="AE449" s="102" t="str">
        <f>CONCATENATE("&lt;p&gt;¿Cómo lavar un mueble con tapiz: ",X449,"?","&lt;p&gt;",CHAR(10),IFERROR(VLOOKUP(G449,'Base de datos'!A:B,2,0),"Humedecer un paño de tela y frotar la estructura del producto&lt;p&gt;"))</f>
        <v>&lt;p&gt;¿Cómo lavar un mueble con tapiz: ?&lt;p&gt;
Humedecer un paño de tela y frotar la estructura del producto&lt;p&gt;</v>
      </c>
      <c r="AF449" s="102"/>
      <c r="AG449" s="79"/>
      <c r="AH449" s="102"/>
    </row>
    <row r="450" spans="1:34" ht="20.25" customHeight="1" x14ac:dyDescent="0.2">
      <c r="A450" s="88"/>
      <c r="B450" s="88"/>
      <c r="C450" s="16"/>
      <c r="D450" s="116"/>
      <c r="E450" s="88"/>
      <c r="F450" s="88"/>
      <c r="G450" s="88"/>
      <c r="H450" s="88"/>
      <c r="I450" s="88"/>
      <c r="J450" s="88"/>
      <c r="K450" s="88"/>
      <c r="L450" s="88"/>
      <c r="M450" s="88"/>
      <c r="N450" s="88"/>
      <c r="O450" s="88"/>
      <c r="P450" s="88"/>
      <c r="Q450" s="88"/>
      <c r="R450" s="88"/>
      <c r="S450" s="88"/>
      <c r="T450" s="88"/>
      <c r="U450" s="88"/>
      <c r="V450" s="88"/>
      <c r="W450" s="16"/>
      <c r="X450" s="98"/>
      <c r="Y450" s="168"/>
      <c r="Z450" s="98"/>
      <c r="AA450" s="102"/>
      <c r="AB450" s="102"/>
      <c r="AC450" s="168" t="e">
        <f>CONCATENATE(E450," color: ",IF(VLOOKUP(C450,Colores!H:I,2,0)&gt;1,"Varios colores",Tabla5[[#This Row],[Caract: Color tapiz]]),IF(H450="","",CONCATENATE(", Tapiz: ",H450)),IF(I450="","",CONCATENATE(",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50" s="102"/>
      <c r="AE450" s="102" t="str">
        <f>CONCATENATE("&lt;p&gt;¿Cómo lavar un mueble con tapiz: ",X450,"?","&lt;p&gt;",CHAR(10),IFERROR(VLOOKUP(G450,'Base de datos'!A:B,2,0),"Humedecer un paño de tela y frotar la estructura del producto&lt;p&gt;"))</f>
        <v>&lt;p&gt;¿Cómo lavar un mueble con tapiz: ?&lt;p&gt;
Humedecer un paño de tela y frotar la estructura del producto&lt;p&gt;</v>
      </c>
      <c r="AF450" s="102"/>
      <c r="AG450" s="79"/>
      <c r="AH450" s="102"/>
    </row>
    <row r="451" spans="1:34" ht="20.25" customHeight="1" x14ac:dyDescent="0.2">
      <c r="A451" s="88"/>
      <c r="B451" s="88"/>
      <c r="C451" s="16"/>
      <c r="D451" s="116"/>
      <c r="E451" s="88"/>
      <c r="F451" s="88"/>
      <c r="G451" s="88"/>
      <c r="H451" s="88"/>
      <c r="I451" s="88"/>
      <c r="J451" s="88"/>
      <c r="K451" s="88"/>
      <c r="L451" s="88"/>
      <c r="M451" s="88"/>
      <c r="N451" s="88"/>
      <c r="O451" s="88"/>
      <c r="P451" s="88"/>
      <c r="Q451" s="88"/>
      <c r="R451" s="88"/>
      <c r="S451" s="88"/>
      <c r="T451" s="88"/>
      <c r="U451" s="88"/>
      <c r="V451" s="88"/>
      <c r="W451" s="16"/>
      <c r="X451" s="98"/>
      <c r="Y451" s="168"/>
      <c r="Z451" s="98"/>
      <c r="AA451" s="102"/>
      <c r="AB451" s="102"/>
      <c r="AC451" s="168" t="e">
        <f>CONCATENATE(E451," color: ",IF(VLOOKUP(C451,Colores!H:I,2,0)&gt;1,"Varios colores",Tabla5[[#This Row],[Caract: Color tapiz]]),IF(H451="","",CONCATENATE(", Tapiz: ",H451)),IF(I451="","",CONCATENATE(",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51" s="102"/>
      <c r="AE451" s="102" t="str">
        <f>CONCATENATE("&lt;p&gt;¿Cómo lavar un mueble con tapiz: ",X451,"?","&lt;p&gt;",CHAR(10),IFERROR(VLOOKUP(G451,'Base de datos'!A:B,2,0),"Humedecer un paño de tela y frotar la estructura del producto&lt;p&gt;"))</f>
        <v>&lt;p&gt;¿Cómo lavar un mueble con tapiz: ?&lt;p&gt;
Humedecer un paño de tela y frotar la estructura del producto&lt;p&gt;</v>
      </c>
      <c r="AF451" s="102"/>
      <c r="AG451" s="79"/>
      <c r="AH451" s="102"/>
    </row>
    <row r="452" spans="1:34" ht="20.25" customHeight="1" x14ac:dyDescent="0.2">
      <c r="A452" s="88"/>
      <c r="B452" s="88"/>
      <c r="C452" s="16"/>
      <c r="D452" s="116"/>
      <c r="E452" s="88"/>
      <c r="F452" s="88"/>
      <c r="G452" s="88"/>
      <c r="H452" s="88"/>
      <c r="I452" s="88"/>
      <c r="J452" s="88"/>
      <c r="K452" s="88"/>
      <c r="L452" s="88"/>
      <c r="M452" s="88"/>
      <c r="N452" s="88"/>
      <c r="O452" s="88"/>
      <c r="P452" s="88"/>
      <c r="Q452" s="88"/>
      <c r="R452" s="88"/>
      <c r="S452" s="88"/>
      <c r="T452" s="88"/>
      <c r="U452" s="88"/>
      <c r="V452" s="88"/>
      <c r="W452" s="16"/>
      <c r="X452" s="98"/>
      <c r="Y452" s="168"/>
      <c r="Z452" s="98"/>
      <c r="AA452" s="102"/>
      <c r="AB452" s="102"/>
      <c r="AC452" s="168" t="e">
        <f>CONCATENATE(E452," color: ",IF(VLOOKUP(C452,Colores!H:I,2,0)&gt;1,"Varios colores",Tabla5[[#This Row],[Caract: Color tapiz]]),IF(H452="","",CONCATENATE(", Tapiz: ",H452)),IF(I452="","",CONCATENATE(",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52" s="102"/>
      <c r="AE452" s="102" t="str">
        <f>CONCATENATE("&lt;p&gt;¿Cómo lavar un mueble con tapiz: ",X452,"?","&lt;p&gt;",CHAR(10),IFERROR(VLOOKUP(G452,'Base de datos'!A:B,2,0),"Humedecer un paño de tela y frotar la estructura del producto&lt;p&gt;"))</f>
        <v>&lt;p&gt;¿Cómo lavar un mueble con tapiz: ?&lt;p&gt;
Humedecer un paño de tela y frotar la estructura del producto&lt;p&gt;</v>
      </c>
      <c r="AF452" s="102"/>
      <c r="AG452" s="79"/>
      <c r="AH452" s="102"/>
    </row>
    <row r="453" spans="1:34" ht="20.25" customHeight="1" x14ac:dyDescent="0.2">
      <c r="A453" s="88"/>
      <c r="B453" s="88"/>
      <c r="C453" s="16"/>
      <c r="D453" s="116"/>
      <c r="E453" s="88"/>
      <c r="F453" s="88"/>
      <c r="G453" s="88"/>
      <c r="H453" s="88"/>
      <c r="I453" s="88"/>
      <c r="J453" s="88"/>
      <c r="K453" s="88"/>
      <c r="L453" s="88"/>
      <c r="M453" s="88"/>
      <c r="N453" s="88"/>
      <c r="O453" s="88"/>
      <c r="P453" s="88"/>
      <c r="Q453" s="88"/>
      <c r="R453" s="88"/>
      <c r="S453" s="88"/>
      <c r="T453" s="88"/>
      <c r="U453" s="88"/>
      <c r="V453" s="88"/>
      <c r="W453" s="16"/>
      <c r="X453" s="98"/>
      <c r="Y453" s="168"/>
      <c r="Z453" s="98"/>
      <c r="AA453" s="102"/>
      <c r="AB453" s="102"/>
      <c r="AC453" s="168" t="e">
        <f>CONCATENATE(E453," color: ",IF(VLOOKUP(C453,Colores!H:I,2,0)&gt;1,"Varios colores",Tabla5[[#This Row],[Caract: Color tapiz]]),IF(H453="","",CONCATENATE(", Tapiz: ",H453)),IF(I453="","",CONCATENATE(",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53" s="102"/>
      <c r="AE453" s="102" t="str">
        <f>CONCATENATE("&lt;p&gt;¿Cómo lavar un mueble con tapiz: ",X453,"?","&lt;p&gt;",CHAR(10),IFERROR(VLOOKUP(G453,'Base de datos'!A:B,2,0),"Humedecer un paño de tela y frotar la estructura del producto&lt;p&gt;"))</f>
        <v>&lt;p&gt;¿Cómo lavar un mueble con tapiz: ?&lt;p&gt;
Humedecer un paño de tela y frotar la estructura del producto&lt;p&gt;</v>
      </c>
      <c r="AF453" s="102"/>
      <c r="AG453" s="79"/>
      <c r="AH453" s="102"/>
    </row>
    <row r="454" spans="1:34" ht="20.25" customHeight="1" x14ac:dyDescent="0.2">
      <c r="A454" s="88"/>
      <c r="B454" s="88"/>
      <c r="C454" s="16"/>
      <c r="D454" s="116"/>
      <c r="E454" s="88"/>
      <c r="F454" s="88"/>
      <c r="G454" s="88"/>
      <c r="H454" s="88"/>
      <c r="I454" s="88"/>
      <c r="J454" s="88"/>
      <c r="K454" s="88"/>
      <c r="L454" s="88"/>
      <c r="M454" s="88"/>
      <c r="N454" s="88"/>
      <c r="O454" s="88"/>
      <c r="P454" s="88"/>
      <c r="Q454" s="88"/>
      <c r="R454" s="88"/>
      <c r="S454" s="88"/>
      <c r="T454" s="88"/>
      <c r="U454" s="88"/>
      <c r="V454" s="88"/>
      <c r="W454" s="16"/>
      <c r="X454" s="98"/>
      <c r="Y454" s="168"/>
      <c r="Z454" s="98"/>
      <c r="AA454" s="102"/>
      <c r="AB454" s="102"/>
      <c r="AC454" s="168" t="e">
        <f>CONCATENATE(E454," color: ",IF(VLOOKUP(C454,Colores!H:I,2,0)&gt;1,"Varios colores",Tabla5[[#This Row],[Caract: Color tapiz]]),IF(H454="","",CONCATENATE(", Tapiz: ",H454)),IF(I454="","",CONCATENATE(",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54" s="102"/>
      <c r="AE454" s="102" t="str">
        <f>CONCATENATE("&lt;p&gt;¿Cómo lavar un mueble con tapiz: ",X454,"?","&lt;p&gt;",CHAR(10),IFERROR(VLOOKUP(G454,'Base de datos'!A:B,2,0),"Humedecer un paño de tela y frotar la estructura del producto&lt;p&gt;"))</f>
        <v>&lt;p&gt;¿Cómo lavar un mueble con tapiz: ?&lt;p&gt;
Humedecer un paño de tela y frotar la estructura del producto&lt;p&gt;</v>
      </c>
      <c r="AF454" s="102"/>
      <c r="AG454" s="79"/>
      <c r="AH454" s="102"/>
    </row>
    <row r="455" spans="1:34" ht="20.25" customHeight="1" x14ac:dyDescent="0.2">
      <c r="A455" s="88"/>
      <c r="B455" s="88"/>
      <c r="C455" s="16"/>
      <c r="D455" s="116"/>
      <c r="E455" s="88"/>
      <c r="F455" s="88"/>
      <c r="G455" s="88"/>
      <c r="H455" s="88"/>
      <c r="I455" s="88"/>
      <c r="J455" s="88"/>
      <c r="K455" s="88"/>
      <c r="L455" s="88"/>
      <c r="M455" s="88"/>
      <c r="N455" s="88"/>
      <c r="O455" s="88"/>
      <c r="P455" s="88"/>
      <c r="Q455" s="88"/>
      <c r="R455" s="88"/>
      <c r="S455" s="88"/>
      <c r="T455" s="88"/>
      <c r="U455" s="88"/>
      <c r="V455" s="88"/>
      <c r="W455" s="16"/>
      <c r="X455" s="98"/>
      <c r="Y455" s="168"/>
      <c r="Z455" s="98"/>
      <c r="AA455" s="102"/>
      <c r="AB455" s="102"/>
      <c r="AC455" s="168" t="e">
        <f>CONCATENATE(E455," color: ",IF(VLOOKUP(C455,Colores!H:I,2,0)&gt;1,"Varios colores",Tabla5[[#This Row],[Caract: Color tapiz]]),IF(H455="","",CONCATENATE(", Tapiz: ",H455)),IF(I455="","",CONCATENATE(",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55" s="102"/>
      <c r="AE455" s="102" t="str">
        <f>CONCATENATE("&lt;p&gt;¿Cómo lavar un mueble con tapiz: ",X455,"?","&lt;p&gt;",CHAR(10),IFERROR(VLOOKUP(G455,'Base de datos'!A:B,2,0),"Humedecer un paño de tela y frotar la estructura del producto&lt;p&gt;"))</f>
        <v>&lt;p&gt;¿Cómo lavar un mueble con tapiz: ?&lt;p&gt;
Humedecer un paño de tela y frotar la estructura del producto&lt;p&gt;</v>
      </c>
      <c r="AF455" s="102"/>
      <c r="AG455" s="79"/>
      <c r="AH455" s="102"/>
    </row>
    <row r="456" spans="1:34" ht="20.25" customHeight="1" x14ac:dyDescent="0.2">
      <c r="A456" s="88"/>
      <c r="B456" s="88"/>
      <c r="C456" s="16"/>
      <c r="D456" s="116"/>
      <c r="E456" s="88"/>
      <c r="F456" s="88"/>
      <c r="G456" s="88"/>
      <c r="H456" s="88"/>
      <c r="I456" s="88"/>
      <c r="J456" s="88"/>
      <c r="K456" s="88"/>
      <c r="L456" s="88"/>
      <c r="M456" s="88"/>
      <c r="N456" s="88"/>
      <c r="O456" s="88"/>
      <c r="P456" s="88"/>
      <c r="Q456" s="88"/>
      <c r="R456" s="88"/>
      <c r="S456" s="88"/>
      <c r="T456" s="88"/>
      <c r="U456" s="88"/>
      <c r="V456" s="88"/>
      <c r="W456" s="16"/>
      <c r="X456" s="98"/>
      <c r="Y456" s="168"/>
      <c r="Z456" s="98"/>
      <c r="AA456" s="102"/>
      <c r="AB456" s="102"/>
      <c r="AC456" s="168" t="e">
        <f>CONCATENATE(E456," color: ",IF(VLOOKUP(C456,Colores!H:I,2,0)&gt;1,"Varios colores",Tabla5[[#This Row],[Caract: Color tapiz]]),IF(H456="","",CONCATENATE(", Tapiz: ",H456)),IF(I456="","",CONCATENATE(",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56" s="102"/>
      <c r="AE456" s="102" t="str">
        <f>CONCATENATE("&lt;p&gt;¿Cómo lavar un mueble con tapiz: ",X456,"?","&lt;p&gt;",CHAR(10),IFERROR(VLOOKUP(G456,'Base de datos'!A:B,2,0),"Humedecer un paño de tela y frotar la estructura del producto&lt;p&gt;"))</f>
        <v>&lt;p&gt;¿Cómo lavar un mueble con tapiz: ?&lt;p&gt;
Humedecer un paño de tela y frotar la estructura del producto&lt;p&gt;</v>
      </c>
      <c r="AF456" s="102"/>
      <c r="AG456" s="79"/>
      <c r="AH456" s="102"/>
    </row>
    <row r="457" spans="1:34" ht="20.25" customHeight="1" x14ac:dyDescent="0.2">
      <c r="A457" s="88"/>
      <c r="B457" s="88"/>
      <c r="C457" s="16"/>
      <c r="D457" s="116"/>
      <c r="E457" s="88"/>
      <c r="F457" s="88"/>
      <c r="G457" s="88"/>
      <c r="H457" s="88"/>
      <c r="I457" s="88"/>
      <c r="J457" s="88"/>
      <c r="K457" s="88"/>
      <c r="L457" s="88"/>
      <c r="M457" s="88"/>
      <c r="N457" s="88"/>
      <c r="O457" s="88"/>
      <c r="P457" s="88"/>
      <c r="Q457" s="88"/>
      <c r="R457" s="88"/>
      <c r="S457" s="88"/>
      <c r="T457" s="88"/>
      <c r="U457" s="88"/>
      <c r="V457" s="88"/>
      <c r="W457" s="16"/>
      <c r="X457" s="98"/>
      <c r="Y457" s="168"/>
      <c r="Z457" s="98"/>
      <c r="AA457" s="102"/>
      <c r="AB457" s="102"/>
      <c r="AC457" s="168" t="e">
        <f>CONCATENATE(E457," color: ",IF(VLOOKUP(C457,Colores!H:I,2,0)&gt;1,"Varios colores",Tabla5[[#This Row],[Caract: Color tapiz]]),IF(H457="","",CONCATENATE(", Tapiz: ",H457)),IF(I457="","",CONCATENATE(",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57" s="102"/>
      <c r="AE457" s="102" t="str">
        <f>CONCATENATE("&lt;p&gt;¿Cómo lavar un mueble con tapiz: ",X457,"?","&lt;p&gt;",CHAR(10),IFERROR(VLOOKUP(G457,'Base de datos'!A:B,2,0),"Humedecer un paño de tela y frotar la estructura del producto&lt;p&gt;"))</f>
        <v>&lt;p&gt;¿Cómo lavar un mueble con tapiz: ?&lt;p&gt;
Humedecer un paño de tela y frotar la estructura del producto&lt;p&gt;</v>
      </c>
      <c r="AF457" s="102"/>
      <c r="AG457" s="79"/>
      <c r="AH457" s="102"/>
    </row>
    <row r="458" spans="1:34" ht="20.25" customHeight="1" x14ac:dyDescent="0.2">
      <c r="A458" s="88"/>
      <c r="B458" s="88"/>
      <c r="C458" s="16"/>
      <c r="D458" s="116"/>
      <c r="E458" s="88"/>
      <c r="F458" s="88"/>
      <c r="G458" s="88"/>
      <c r="H458" s="88"/>
      <c r="I458" s="88"/>
      <c r="J458" s="88"/>
      <c r="K458" s="88"/>
      <c r="L458" s="88"/>
      <c r="M458" s="88"/>
      <c r="N458" s="88"/>
      <c r="O458" s="88"/>
      <c r="P458" s="88"/>
      <c r="Q458" s="88"/>
      <c r="R458" s="88"/>
      <c r="S458" s="88"/>
      <c r="T458" s="88"/>
      <c r="U458" s="88"/>
      <c r="V458" s="88"/>
      <c r="W458" s="16"/>
      <c r="X458" s="98"/>
      <c r="Y458" s="168"/>
      <c r="Z458" s="98"/>
      <c r="AA458" s="102"/>
      <c r="AB458" s="102"/>
      <c r="AC458" s="168" t="e">
        <f>CONCATENATE(E458," color: ",IF(VLOOKUP(C458,Colores!H:I,2,0)&gt;1,"Varios colores",Tabla5[[#This Row],[Caract: Color tapiz]]),IF(H458="","",CONCATENATE(", Tapiz: ",H458)),IF(I458="","",CONCATENATE(",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58" s="102"/>
      <c r="AE458" s="102" t="str">
        <f>CONCATENATE("&lt;p&gt;¿Cómo lavar un mueble con tapiz: ",X458,"?","&lt;p&gt;",CHAR(10),IFERROR(VLOOKUP(G458,'Base de datos'!A:B,2,0),"Humedecer un paño de tela y frotar la estructura del producto&lt;p&gt;"))</f>
        <v>&lt;p&gt;¿Cómo lavar un mueble con tapiz: ?&lt;p&gt;
Humedecer un paño de tela y frotar la estructura del producto&lt;p&gt;</v>
      </c>
      <c r="AF458" s="102"/>
      <c r="AG458" s="79"/>
      <c r="AH458" s="102"/>
    </row>
    <row r="459" spans="1:34" ht="20.25" customHeight="1" x14ac:dyDescent="0.2">
      <c r="A459" s="88"/>
      <c r="B459" s="88"/>
      <c r="C459" s="16"/>
      <c r="D459" s="116"/>
      <c r="E459" s="88"/>
      <c r="F459" s="88"/>
      <c r="G459" s="88"/>
      <c r="H459" s="88"/>
      <c r="I459" s="88"/>
      <c r="J459" s="88"/>
      <c r="K459" s="88"/>
      <c r="L459" s="88"/>
      <c r="M459" s="88"/>
      <c r="N459" s="88"/>
      <c r="O459" s="88"/>
      <c r="P459" s="88"/>
      <c r="Q459" s="88"/>
      <c r="R459" s="88"/>
      <c r="S459" s="88"/>
      <c r="T459" s="88"/>
      <c r="U459" s="88"/>
      <c r="V459" s="88"/>
      <c r="W459" s="16"/>
      <c r="X459" s="98"/>
      <c r="Y459" s="168"/>
      <c r="Z459" s="98"/>
      <c r="AA459" s="102"/>
      <c r="AB459" s="102"/>
      <c r="AC459" s="168" t="e">
        <f>CONCATENATE(E459," color: ",IF(VLOOKUP(C459,Colores!H:I,2,0)&gt;1,"Varios colores",Tabla5[[#This Row],[Caract: Color tapiz]]),IF(H459="","",CONCATENATE(", Tapiz: ",H459)),IF(I459="","",CONCATENATE(",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59" s="102"/>
      <c r="AE459" s="102" t="str">
        <f>CONCATENATE("&lt;p&gt;¿Cómo lavar un mueble con tapiz: ",X459,"?","&lt;p&gt;",CHAR(10),IFERROR(VLOOKUP(G459,'Base de datos'!A:B,2,0),"Humedecer un paño de tela y frotar la estructura del producto&lt;p&gt;"))</f>
        <v>&lt;p&gt;¿Cómo lavar un mueble con tapiz: ?&lt;p&gt;
Humedecer un paño de tela y frotar la estructura del producto&lt;p&gt;</v>
      </c>
      <c r="AF459" s="102"/>
      <c r="AG459" s="79"/>
      <c r="AH459" s="102"/>
    </row>
    <row r="460" spans="1:34" ht="20.25" customHeight="1" x14ac:dyDescent="0.2">
      <c r="A460" s="88"/>
      <c r="B460" s="88"/>
      <c r="C460" s="16"/>
      <c r="D460" s="116"/>
      <c r="E460" s="88"/>
      <c r="F460" s="88"/>
      <c r="G460" s="88"/>
      <c r="H460" s="88"/>
      <c r="I460" s="88"/>
      <c r="J460" s="88"/>
      <c r="K460" s="88"/>
      <c r="L460" s="88"/>
      <c r="M460" s="88"/>
      <c r="N460" s="88"/>
      <c r="O460" s="88"/>
      <c r="P460" s="88"/>
      <c r="Q460" s="88"/>
      <c r="R460" s="88"/>
      <c r="S460" s="88"/>
      <c r="T460" s="88"/>
      <c r="U460" s="88"/>
      <c r="V460" s="88"/>
      <c r="W460" s="16"/>
      <c r="X460" s="98"/>
      <c r="Y460" s="168"/>
      <c r="Z460" s="98"/>
      <c r="AA460" s="102"/>
      <c r="AB460" s="102"/>
      <c r="AC460" s="168" t="e">
        <f>CONCATENATE(E460," color: ",IF(VLOOKUP(C460,Colores!H:I,2,0)&gt;1,"Varios colores",Tabla5[[#This Row],[Caract: Color tapiz]]),IF(H460="","",CONCATENATE(", Tapiz: ",H460)),IF(I460="","",CONCATENATE(",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60" s="102"/>
      <c r="AE460" s="102" t="str">
        <f>CONCATENATE("&lt;p&gt;¿Cómo lavar un mueble con tapiz: ",X460,"?","&lt;p&gt;",CHAR(10),IFERROR(VLOOKUP(G460,'Base de datos'!A:B,2,0),"Humedecer un paño de tela y frotar la estructura del producto&lt;p&gt;"))</f>
        <v>&lt;p&gt;¿Cómo lavar un mueble con tapiz: ?&lt;p&gt;
Humedecer un paño de tela y frotar la estructura del producto&lt;p&gt;</v>
      </c>
      <c r="AF460" s="102"/>
      <c r="AG460" s="79"/>
      <c r="AH460" s="102"/>
    </row>
    <row r="461" spans="1:34" ht="20.25" customHeight="1" x14ac:dyDescent="0.2">
      <c r="A461" s="88"/>
      <c r="B461" s="88"/>
      <c r="C461" s="16"/>
      <c r="D461" s="116"/>
      <c r="E461" s="88"/>
      <c r="F461" s="88"/>
      <c r="G461" s="88"/>
      <c r="H461" s="88"/>
      <c r="I461" s="88"/>
      <c r="J461" s="88"/>
      <c r="K461" s="88"/>
      <c r="L461" s="88"/>
      <c r="M461" s="88"/>
      <c r="N461" s="88"/>
      <c r="O461" s="88"/>
      <c r="P461" s="88"/>
      <c r="Q461" s="88"/>
      <c r="R461" s="88"/>
      <c r="S461" s="88"/>
      <c r="T461" s="88"/>
      <c r="U461" s="88"/>
      <c r="V461" s="88"/>
      <c r="W461" s="16"/>
      <c r="X461" s="98"/>
      <c r="Y461" s="168"/>
      <c r="Z461" s="98"/>
      <c r="AA461" s="102"/>
      <c r="AB461" s="102"/>
      <c r="AC461" s="168" t="e">
        <f>CONCATENATE(E461," color: ",IF(VLOOKUP(C461,Colores!H:I,2,0)&gt;1,"Varios colores",Tabla5[[#This Row],[Caract: Color tapiz]]),IF(H461="","",CONCATENATE(", Tapiz: ",H461)),IF(I461="","",CONCATENATE(",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61" s="102"/>
      <c r="AE461" s="102" t="str">
        <f>CONCATENATE("&lt;p&gt;¿Cómo lavar un mueble con tapiz: ",X461,"?","&lt;p&gt;",CHAR(10),IFERROR(VLOOKUP(G461,'Base de datos'!A:B,2,0),"Humedecer un paño de tela y frotar la estructura del producto&lt;p&gt;"))</f>
        <v>&lt;p&gt;¿Cómo lavar un mueble con tapiz: ?&lt;p&gt;
Humedecer un paño de tela y frotar la estructura del producto&lt;p&gt;</v>
      </c>
      <c r="AF461" s="102"/>
      <c r="AG461" s="79"/>
      <c r="AH461" s="102"/>
    </row>
    <row r="462" spans="1:34" ht="20.25" customHeight="1" x14ac:dyDescent="0.2">
      <c r="A462" s="88"/>
      <c r="B462" s="88"/>
      <c r="C462" s="16"/>
      <c r="D462" s="116"/>
      <c r="E462" s="88"/>
      <c r="F462" s="88"/>
      <c r="G462" s="88"/>
      <c r="H462" s="88"/>
      <c r="I462" s="88"/>
      <c r="J462" s="88"/>
      <c r="K462" s="88"/>
      <c r="L462" s="88"/>
      <c r="M462" s="88"/>
      <c r="N462" s="88"/>
      <c r="O462" s="88"/>
      <c r="P462" s="88"/>
      <c r="Q462" s="88"/>
      <c r="R462" s="88"/>
      <c r="S462" s="88"/>
      <c r="T462" s="88"/>
      <c r="U462" s="88"/>
      <c r="V462" s="88"/>
      <c r="W462" s="16"/>
      <c r="X462" s="98"/>
      <c r="Y462" s="168"/>
      <c r="Z462" s="98"/>
      <c r="AA462" s="102"/>
      <c r="AB462" s="102"/>
      <c r="AC462" s="168" t="e">
        <f>CONCATENATE(E462," color: ",IF(VLOOKUP(C462,Colores!H:I,2,0)&gt;1,"Varios colores",Tabla5[[#This Row],[Caract: Color tapiz]]),IF(H462="","",CONCATENATE(", Tapiz: ",H462)),IF(I462="","",CONCATENATE(",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62" s="102"/>
      <c r="AE462" s="102" t="str">
        <f>CONCATENATE("&lt;p&gt;¿Cómo lavar un mueble con tapiz: ",X462,"?","&lt;p&gt;",CHAR(10),IFERROR(VLOOKUP(G462,'Base de datos'!A:B,2,0),"Humedecer un paño de tela y frotar la estructura del producto&lt;p&gt;"))</f>
        <v>&lt;p&gt;¿Cómo lavar un mueble con tapiz: ?&lt;p&gt;
Humedecer un paño de tela y frotar la estructura del producto&lt;p&gt;</v>
      </c>
      <c r="AF462" s="102"/>
      <c r="AG462" s="79"/>
      <c r="AH462" s="102"/>
    </row>
    <row r="463" spans="1:34" ht="20.25" customHeight="1" x14ac:dyDescent="0.2">
      <c r="A463" s="88"/>
      <c r="B463" s="88"/>
      <c r="C463" s="16"/>
      <c r="D463" s="116"/>
      <c r="E463" s="88"/>
      <c r="F463" s="88"/>
      <c r="G463" s="88"/>
      <c r="H463" s="88"/>
      <c r="I463" s="88"/>
      <c r="J463" s="88"/>
      <c r="K463" s="88"/>
      <c r="L463" s="88"/>
      <c r="M463" s="88"/>
      <c r="N463" s="88"/>
      <c r="O463" s="88"/>
      <c r="P463" s="88"/>
      <c r="Q463" s="88"/>
      <c r="R463" s="88"/>
      <c r="S463" s="88"/>
      <c r="T463" s="88"/>
      <c r="U463" s="88"/>
      <c r="V463" s="88"/>
      <c r="W463" s="16"/>
      <c r="X463" s="98"/>
      <c r="Y463" s="168"/>
      <c r="Z463" s="98"/>
      <c r="AA463" s="102"/>
      <c r="AB463" s="102"/>
      <c r="AC463" s="168" t="e">
        <f>CONCATENATE(E463," color: ",IF(VLOOKUP(C463,Colores!H:I,2,0)&gt;1,"Varios colores",Tabla5[[#This Row],[Caract: Color tapiz]]),IF(H463="","",CONCATENATE(", Tapiz: ",H463)),IF(I463="","",CONCATENATE(",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63" s="102"/>
      <c r="AE463" s="102" t="str">
        <f>CONCATENATE("&lt;p&gt;¿Cómo lavar un mueble con tapiz: ",X463,"?","&lt;p&gt;",CHAR(10),IFERROR(VLOOKUP(G463,'Base de datos'!A:B,2,0),"Humedecer un paño de tela y frotar la estructura del producto&lt;p&gt;"))</f>
        <v>&lt;p&gt;¿Cómo lavar un mueble con tapiz: ?&lt;p&gt;
Humedecer un paño de tela y frotar la estructura del producto&lt;p&gt;</v>
      </c>
      <c r="AF463" s="102"/>
      <c r="AG463" s="79"/>
      <c r="AH463" s="102"/>
    </row>
    <row r="464" spans="1:34" ht="20.25" customHeight="1" x14ac:dyDescent="0.2">
      <c r="A464" s="88"/>
      <c r="B464" s="88"/>
      <c r="C464" s="16"/>
      <c r="D464" s="116"/>
      <c r="E464" s="88"/>
      <c r="F464" s="88"/>
      <c r="G464" s="88"/>
      <c r="H464" s="88"/>
      <c r="I464" s="88"/>
      <c r="J464" s="88"/>
      <c r="K464" s="88"/>
      <c r="L464" s="88"/>
      <c r="M464" s="88"/>
      <c r="N464" s="88"/>
      <c r="O464" s="88"/>
      <c r="P464" s="88"/>
      <c r="Q464" s="88"/>
      <c r="R464" s="88"/>
      <c r="S464" s="88"/>
      <c r="T464" s="88"/>
      <c r="U464" s="88"/>
      <c r="V464" s="88"/>
      <c r="W464" s="16"/>
      <c r="X464" s="98"/>
      <c r="Y464" s="168"/>
      <c r="Z464" s="98"/>
      <c r="AA464" s="102"/>
      <c r="AB464" s="102"/>
      <c r="AC464" s="168" t="e">
        <f>CONCATENATE(E464," color: ",IF(VLOOKUP(C464,Colores!H:I,2,0)&gt;1,"Varios colores",Tabla5[[#This Row],[Caract: Color tapiz]]),IF(H464="","",CONCATENATE(", Tapiz: ",H464)),IF(I464="","",CONCATENATE(",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64" s="102"/>
      <c r="AE464" s="102" t="str">
        <f>CONCATENATE("&lt;p&gt;¿Cómo lavar un mueble con tapiz: ",X464,"?","&lt;p&gt;",CHAR(10),IFERROR(VLOOKUP(G464,'Base de datos'!A:B,2,0),"Humedecer un paño de tela y frotar la estructura del producto&lt;p&gt;"))</f>
        <v>&lt;p&gt;¿Cómo lavar un mueble con tapiz: ?&lt;p&gt;
Humedecer un paño de tela y frotar la estructura del producto&lt;p&gt;</v>
      </c>
      <c r="AF464" s="102"/>
      <c r="AG464" s="79"/>
      <c r="AH464" s="102"/>
    </row>
    <row r="465" spans="1:34" ht="20.25" customHeight="1" x14ac:dyDescent="0.2">
      <c r="A465" s="88"/>
      <c r="B465" s="88"/>
      <c r="C465" s="16"/>
      <c r="D465" s="116"/>
      <c r="E465" s="88"/>
      <c r="F465" s="88"/>
      <c r="G465" s="88"/>
      <c r="H465" s="88"/>
      <c r="I465" s="88"/>
      <c r="J465" s="88"/>
      <c r="K465" s="88"/>
      <c r="L465" s="88"/>
      <c r="M465" s="88"/>
      <c r="N465" s="88"/>
      <c r="O465" s="88"/>
      <c r="P465" s="88"/>
      <c r="Q465" s="88"/>
      <c r="R465" s="88"/>
      <c r="S465" s="88"/>
      <c r="T465" s="88"/>
      <c r="U465" s="88"/>
      <c r="V465" s="88"/>
      <c r="W465" s="16"/>
      <c r="X465" s="98"/>
      <c r="Y465" s="168"/>
      <c r="Z465" s="98"/>
      <c r="AA465" s="102"/>
      <c r="AB465" s="102"/>
      <c r="AC465" s="168" t="e">
        <f>CONCATENATE(E465," color: ",IF(VLOOKUP(C465,Colores!H:I,2,0)&gt;1,"Varios colores",Tabla5[[#This Row],[Caract: Color tapiz]]),IF(H465="","",CONCATENATE(", Tapiz: ",H465)),IF(I465="","",CONCATENATE(",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65" s="102"/>
      <c r="AE465" s="102" t="str">
        <f>CONCATENATE("&lt;p&gt;¿Cómo lavar un mueble con tapiz: ",X465,"?","&lt;p&gt;",CHAR(10),IFERROR(VLOOKUP(G465,'Base de datos'!A:B,2,0),"Humedecer un paño de tela y frotar la estructura del producto&lt;p&gt;"))</f>
        <v>&lt;p&gt;¿Cómo lavar un mueble con tapiz: ?&lt;p&gt;
Humedecer un paño de tela y frotar la estructura del producto&lt;p&gt;</v>
      </c>
      <c r="AF465" s="102"/>
      <c r="AG465" s="79"/>
      <c r="AH465" s="102"/>
    </row>
    <row r="466" spans="1:34" ht="20.25" customHeight="1" x14ac:dyDescent="0.2">
      <c r="A466" s="88"/>
      <c r="B466" s="88"/>
      <c r="C466" s="16"/>
      <c r="D466" s="116"/>
      <c r="E466" s="88"/>
      <c r="F466" s="88"/>
      <c r="G466" s="88"/>
      <c r="H466" s="88"/>
      <c r="I466" s="88"/>
      <c r="J466" s="88"/>
      <c r="K466" s="88"/>
      <c r="L466" s="88"/>
      <c r="M466" s="88"/>
      <c r="N466" s="88"/>
      <c r="O466" s="88"/>
      <c r="P466" s="88"/>
      <c r="Q466" s="88"/>
      <c r="R466" s="88"/>
      <c r="S466" s="88"/>
      <c r="T466" s="88"/>
      <c r="U466" s="88"/>
      <c r="V466" s="88"/>
      <c r="W466" s="16"/>
      <c r="X466" s="98"/>
      <c r="Y466" s="168"/>
      <c r="Z466" s="98"/>
      <c r="AA466" s="102"/>
      <c r="AB466" s="102"/>
      <c r="AC466" s="168" t="e">
        <f>CONCATENATE(E466," color: ",IF(VLOOKUP(C466,Colores!H:I,2,0)&gt;1,"Varios colores",Tabla5[[#This Row],[Caract: Color tapiz]]),IF(H466="","",CONCATENATE(", Tapiz: ",H466)),IF(I466="","",CONCATENATE(",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66" s="102"/>
      <c r="AE466" s="102" t="str">
        <f>CONCATENATE("&lt;p&gt;¿Cómo lavar un mueble con tapiz: ",X466,"?","&lt;p&gt;",CHAR(10),IFERROR(VLOOKUP(G466,'Base de datos'!A:B,2,0),"Humedecer un paño de tela y frotar la estructura del producto&lt;p&gt;"))</f>
        <v>&lt;p&gt;¿Cómo lavar un mueble con tapiz: ?&lt;p&gt;
Humedecer un paño de tela y frotar la estructura del producto&lt;p&gt;</v>
      </c>
      <c r="AF466" s="102"/>
      <c r="AG466" s="79"/>
      <c r="AH466" s="102"/>
    </row>
    <row r="467" spans="1:34" ht="20.25" customHeight="1" x14ac:dyDescent="0.2">
      <c r="A467" s="88"/>
      <c r="B467" s="88"/>
      <c r="C467" s="16"/>
      <c r="D467" s="116"/>
      <c r="E467" s="88"/>
      <c r="F467" s="88"/>
      <c r="G467" s="88"/>
      <c r="H467" s="88"/>
      <c r="I467" s="88"/>
      <c r="J467" s="88"/>
      <c r="K467" s="88"/>
      <c r="L467" s="88"/>
      <c r="M467" s="88"/>
      <c r="N467" s="88"/>
      <c r="O467" s="88"/>
      <c r="P467" s="88"/>
      <c r="Q467" s="88"/>
      <c r="R467" s="88"/>
      <c r="S467" s="88"/>
      <c r="T467" s="88"/>
      <c r="U467" s="88"/>
      <c r="V467" s="88"/>
      <c r="W467" s="16"/>
      <c r="X467" s="98"/>
      <c r="Y467" s="168"/>
      <c r="Z467" s="98"/>
      <c r="AA467" s="102"/>
      <c r="AB467" s="102"/>
      <c r="AC467" s="168" t="e">
        <f>CONCATENATE(E467," color: ",IF(VLOOKUP(C467,Colores!H:I,2,0)&gt;1,"Varios colores",Tabla5[[#This Row],[Caract: Color tapiz]]),IF(H467="","",CONCATENATE(", Tapiz: ",H467)),IF(I467="","",CONCATENATE(",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67" s="102"/>
      <c r="AE467" s="102" t="str">
        <f>CONCATENATE("&lt;p&gt;¿Cómo lavar un mueble con tapiz: ",X467,"?","&lt;p&gt;",CHAR(10),IFERROR(VLOOKUP(G467,'Base de datos'!A:B,2,0),"Humedecer un paño de tela y frotar la estructura del producto&lt;p&gt;"))</f>
        <v>&lt;p&gt;¿Cómo lavar un mueble con tapiz: ?&lt;p&gt;
Humedecer un paño de tela y frotar la estructura del producto&lt;p&gt;</v>
      </c>
      <c r="AF467" s="102"/>
      <c r="AG467" s="79"/>
      <c r="AH467" s="102"/>
    </row>
    <row r="468" spans="1:34" ht="20.25" customHeight="1" x14ac:dyDescent="0.2">
      <c r="A468" s="88"/>
      <c r="B468" s="88"/>
      <c r="C468" s="16"/>
      <c r="D468" s="116"/>
      <c r="E468" s="88"/>
      <c r="F468" s="88"/>
      <c r="G468" s="88"/>
      <c r="H468" s="88"/>
      <c r="I468" s="88"/>
      <c r="J468" s="88"/>
      <c r="K468" s="88"/>
      <c r="L468" s="88"/>
      <c r="M468" s="88"/>
      <c r="N468" s="88"/>
      <c r="O468" s="88"/>
      <c r="P468" s="88"/>
      <c r="Q468" s="88"/>
      <c r="R468" s="88"/>
      <c r="S468" s="88"/>
      <c r="T468" s="88"/>
      <c r="U468" s="88"/>
      <c r="V468" s="88"/>
      <c r="W468" s="16"/>
      <c r="X468" s="98"/>
      <c r="Y468" s="168"/>
      <c r="Z468" s="98"/>
      <c r="AA468" s="102"/>
      <c r="AB468" s="102"/>
      <c r="AC468" s="168" t="e">
        <f>CONCATENATE(E468," color: ",IF(VLOOKUP(C468,Colores!H:I,2,0)&gt;1,"Varios colores",Tabla5[[#This Row],[Caract: Color tapiz]]),IF(H468="","",CONCATENATE(", Tapiz: ",H468)),IF(I468="","",CONCATENATE(",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68" s="102"/>
      <c r="AE468" s="102" t="str">
        <f>CONCATENATE("&lt;p&gt;¿Cómo lavar un mueble con tapiz: ",X468,"?","&lt;p&gt;",CHAR(10),IFERROR(VLOOKUP(G468,'Base de datos'!A:B,2,0),"Humedecer un paño de tela y frotar la estructura del producto&lt;p&gt;"))</f>
        <v>&lt;p&gt;¿Cómo lavar un mueble con tapiz: ?&lt;p&gt;
Humedecer un paño de tela y frotar la estructura del producto&lt;p&gt;</v>
      </c>
      <c r="AF468" s="102"/>
      <c r="AG468" s="79"/>
      <c r="AH468" s="102"/>
    </row>
    <row r="469" spans="1:34" ht="20.25" customHeight="1" x14ac:dyDescent="0.2">
      <c r="A469" s="88"/>
      <c r="B469" s="88"/>
      <c r="C469" s="16"/>
      <c r="D469" s="116"/>
      <c r="E469" s="88"/>
      <c r="F469" s="88"/>
      <c r="G469" s="88"/>
      <c r="H469" s="88"/>
      <c r="I469" s="88"/>
      <c r="J469" s="88"/>
      <c r="K469" s="88"/>
      <c r="L469" s="88"/>
      <c r="M469" s="88"/>
      <c r="N469" s="88"/>
      <c r="O469" s="88"/>
      <c r="P469" s="88"/>
      <c r="Q469" s="88"/>
      <c r="R469" s="88"/>
      <c r="S469" s="88"/>
      <c r="T469" s="88"/>
      <c r="U469" s="88"/>
      <c r="V469" s="88"/>
      <c r="W469" s="16"/>
      <c r="X469" s="98"/>
      <c r="Y469" s="168"/>
      <c r="Z469" s="98"/>
      <c r="AA469" s="102"/>
      <c r="AB469" s="102"/>
      <c r="AC469" s="168" t="e">
        <f>CONCATENATE(E469," color: ",IF(VLOOKUP(C469,Colores!H:I,2,0)&gt;1,"Varios colores",Tabla5[[#This Row],[Caract: Color tapiz]]),IF(H469="","",CONCATENATE(", Tapiz: ",H469)),IF(I469="","",CONCATENATE(",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69" s="102"/>
      <c r="AE469" s="102" t="str">
        <f>CONCATENATE("&lt;p&gt;¿Cómo lavar un mueble con tapiz: ",X469,"?","&lt;p&gt;",CHAR(10),IFERROR(VLOOKUP(G469,'Base de datos'!A:B,2,0),"Humedecer un paño de tela y frotar la estructura del producto&lt;p&gt;"))</f>
        <v>&lt;p&gt;¿Cómo lavar un mueble con tapiz: ?&lt;p&gt;
Humedecer un paño de tela y frotar la estructura del producto&lt;p&gt;</v>
      </c>
      <c r="AF469" s="102"/>
      <c r="AG469" s="79"/>
      <c r="AH469" s="102"/>
    </row>
    <row r="470" spans="1:34" ht="20.25" customHeight="1" x14ac:dyDescent="0.2">
      <c r="A470" s="88"/>
      <c r="B470" s="88"/>
      <c r="C470" s="16"/>
      <c r="D470" s="116"/>
      <c r="E470" s="88"/>
      <c r="F470" s="88"/>
      <c r="G470" s="88"/>
      <c r="H470" s="88"/>
      <c r="I470" s="88"/>
      <c r="J470" s="88"/>
      <c r="K470" s="88"/>
      <c r="L470" s="88"/>
      <c r="M470" s="88"/>
      <c r="N470" s="88"/>
      <c r="O470" s="88"/>
      <c r="P470" s="88"/>
      <c r="Q470" s="88"/>
      <c r="R470" s="88"/>
      <c r="S470" s="88"/>
      <c r="T470" s="88"/>
      <c r="U470" s="88"/>
      <c r="V470" s="88"/>
      <c r="W470" s="16"/>
      <c r="X470" s="98"/>
      <c r="Y470" s="168"/>
      <c r="Z470" s="98"/>
      <c r="AA470" s="102"/>
      <c r="AB470" s="102"/>
      <c r="AC470" s="168" t="e">
        <f>CONCATENATE(E470," color: ",IF(VLOOKUP(C470,Colores!H:I,2,0)&gt;1,"Varios colores",Tabla5[[#This Row],[Caract: Color tapiz]]),IF(H470="","",CONCATENATE(", Tapiz: ",H470)),IF(I470="","",CONCATENATE(",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70" s="102"/>
      <c r="AE470" s="102" t="str">
        <f>CONCATENATE("&lt;p&gt;¿Cómo lavar un mueble con tapiz: ",X470,"?","&lt;p&gt;",CHAR(10),IFERROR(VLOOKUP(G470,'Base de datos'!A:B,2,0),"Humedecer un paño de tela y frotar la estructura del producto&lt;p&gt;"))</f>
        <v>&lt;p&gt;¿Cómo lavar un mueble con tapiz: ?&lt;p&gt;
Humedecer un paño de tela y frotar la estructura del producto&lt;p&gt;</v>
      </c>
      <c r="AF470" s="102"/>
      <c r="AG470" s="79"/>
      <c r="AH470" s="102"/>
    </row>
    <row r="471" spans="1:34" ht="20.25" customHeight="1" x14ac:dyDescent="0.2">
      <c r="A471" s="88"/>
      <c r="B471" s="88"/>
      <c r="C471" s="16"/>
      <c r="D471" s="116"/>
      <c r="E471" s="88"/>
      <c r="F471" s="88"/>
      <c r="G471" s="88"/>
      <c r="H471" s="88"/>
      <c r="I471" s="88"/>
      <c r="J471" s="88"/>
      <c r="K471" s="88"/>
      <c r="L471" s="88"/>
      <c r="M471" s="88"/>
      <c r="N471" s="88"/>
      <c r="O471" s="88"/>
      <c r="P471" s="88"/>
      <c r="Q471" s="88"/>
      <c r="R471" s="88"/>
      <c r="S471" s="88"/>
      <c r="T471" s="88"/>
      <c r="U471" s="88"/>
      <c r="V471" s="88"/>
      <c r="W471" s="16"/>
      <c r="X471" s="98"/>
      <c r="Y471" s="168"/>
      <c r="Z471" s="98"/>
      <c r="AA471" s="102"/>
      <c r="AB471" s="102"/>
      <c r="AC471" s="168" t="e">
        <f>CONCATENATE(E471," color: ",IF(VLOOKUP(C471,Colores!H:I,2,0)&gt;1,"Varios colores",Tabla5[[#This Row],[Caract: Color tapiz]]),IF(H471="","",CONCATENATE(", Tapiz: ",H471)),IF(I471="","",CONCATENATE(",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71" s="102"/>
      <c r="AE471" s="102" t="str">
        <f>CONCATENATE("&lt;p&gt;¿Cómo lavar un mueble con tapiz: ",X471,"?","&lt;p&gt;",CHAR(10),IFERROR(VLOOKUP(G471,'Base de datos'!A:B,2,0),"Humedecer un paño de tela y frotar la estructura del producto&lt;p&gt;"))</f>
        <v>&lt;p&gt;¿Cómo lavar un mueble con tapiz: ?&lt;p&gt;
Humedecer un paño de tela y frotar la estructura del producto&lt;p&gt;</v>
      </c>
      <c r="AF471" s="102"/>
      <c r="AG471" s="79"/>
      <c r="AH471" s="102"/>
    </row>
    <row r="472" spans="1:34" ht="20.25" customHeight="1" x14ac:dyDescent="0.2">
      <c r="A472" s="88"/>
      <c r="B472" s="88"/>
      <c r="C472" s="16"/>
      <c r="D472" s="116"/>
      <c r="E472" s="88"/>
      <c r="F472" s="88"/>
      <c r="G472" s="88"/>
      <c r="H472" s="88"/>
      <c r="I472" s="88"/>
      <c r="J472" s="88"/>
      <c r="K472" s="88"/>
      <c r="L472" s="88"/>
      <c r="M472" s="88"/>
      <c r="N472" s="88"/>
      <c r="O472" s="88"/>
      <c r="P472" s="88"/>
      <c r="Q472" s="88"/>
      <c r="R472" s="88"/>
      <c r="S472" s="88"/>
      <c r="T472" s="88"/>
      <c r="U472" s="88"/>
      <c r="V472" s="88"/>
      <c r="W472" s="16"/>
      <c r="X472" s="98"/>
      <c r="Y472" s="168"/>
      <c r="Z472" s="98"/>
      <c r="AA472" s="102"/>
      <c r="AB472" s="102"/>
      <c r="AC472" s="168" t="e">
        <f>CONCATENATE(E472," color: ",IF(VLOOKUP(C472,Colores!H:I,2,0)&gt;1,"Varios colores",Tabla5[[#This Row],[Caract: Color tapiz]]),IF(H472="","",CONCATENATE(", Tapiz: ",H472)),IF(I472="","",CONCATENATE(",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72" s="102"/>
      <c r="AE472" s="102" t="str">
        <f>CONCATENATE("&lt;p&gt;¿Cómo lavar un mueble con tapiz: ",X472,"?","&lt;p&gt;",CHAR(10),IFERROR(VLOOKUP(G472,'Base de datos'!A:B,2,0),"Humedecer un paño de tela y frotar la estructura del producto&lt;p&gt;"))</f>
        <v>&lt;p&gt;¿Cómo lavar un mueble con tapiz: ?&lt;p&gt;
Humedecer un paño de tela y frotar la estructura del producto&lt;p&gt;</v>
      </c>
      <c r="AF472" s="102"/>
      <c r="AG472" s="79"/>
      <c r="AH472" s="102"/>
    </row>
    <row r="473" spans="1:34" ht="20.25" customHeight="1" x14ac:dyDescent="0.2">
      <c r="A473" s="88"/>
      <c r="B473" s="88"/>
      <c r="C473" s="16"/>
      <c r="D473" s="116"/>
      <c r="E473" s="88"/>
      <c r="F473" s="88"/>
      <c r="G473" s="88"/>
      <c r="H473" s="88"/>
      <c r="I473" s="88"/>
      <c r="J473" s="88"/>
      <c r="K473" s="88"/>
      <c r="L473" s="88"/>
      <c r="M473" s="88"/>
      <c r="N473" s="88"/>
      <c r="O473" s="88"/>
      <c r="P473" s="88"/>
      <c r="Q473" s="88"/>
      <c r="R473" s="88"/>
      <c r="S473" s="88"/>
      <c r="T473" s="88"/>
      <c r="U473" s="88"/>
      <c r="V473" s="88"/>
      <c r="W473" s="16"/>
      <c r="X473" s="98"/>
      <c r="Y473" s="168"/>
      <c r="Z473" s="98"/>
      <c r="AA473" s="102"/>
      <c r="AB473" s="102"/>
      <c r="AC473" s="168" t="e">
        <f>CONCATENATE(E473," color: ",IF(VLOOKUP(C473,Colores!H:I,2,0)&gt;1,"Varios colores",Tabla5[[#This Row],[Caract: Color tapiz]]),IF(H473="","",CONCATENATE(", Tapiz: ",H473)),IF(I473="","",CONCATENATE(",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73" s="102"/>
      <c r="AE473" s="102" t="str">
        <f>CONCATENATE("&lt;p&gt;¿Cómo lavar un mueble con tapiz: ",X473,"?","&lt;p&gt;",CHAR(10),IFERROR(VLOOKUP(G473,'Base de datos'!A:B,2,0),"Humedecer un paño de tela y frotar la estructura del producto&lt;p&gt;"))</f>
        <v>&lt;p&gt;¿Cómo lavar un mueble con tapiz: ?&lt;p&gt;
Humedecer un paño de tela y frotar la estructura del producto&lt;p&gt;</v>
      </c>
      <c r="AF473" s="102"/>
      <c r="AG473" s="79"/>
      <c r="AH473" s="102"/>
    </row>
    <row r="474" spans="1:34" ht="20.25" customHeight="1" x14ac:dyDescent="0.2">
      <c r="A474" s="88"/>
      <c r="B474" s="88"/>
      <c r="C474" s="16"/>
      <c r="D474" s="116"/>
      <c r="E474" s="88"/>
      <c r="F474" s="88"/>
      <c r="G474" s="88"/>
      <c r="H474" s="88"/>
      <c r="I474" s="88"/>
      <c r="J474" s="88"/>
      <c r="K474" s="88"/>
      <c r="L474" s="88"/>
      <c r="M474" s="88"/>
      <c r="N474" s="88"/>
      <c r="O474" s="88"/>
      <c r="P474" s="88"/>
      <c r="Q474" s="88"/>
      <c r="R474" s="88"/>
      <c r="S474" s="88"/>
      <c r="T474" s="88"/>
      <c r="U474" s="88"/>
      <c r="V474" s="88"/>
      <c r="W474" s="16"/>
      <c r="X474" s="98"/>
      <c r="Y474" s="168"/>
      <c r="Z474" s="98"/>
      <c r="AA474" s="102"/>
      <c r="AB474" s="102"/>
      <c r="AC474" s="168" t="e">
        <f>CONCATENATE(E474," color: ",IF(VLOOKUP(C474,Colores!H:I,2,0)&gt;1,"Varios colores",Tabla5[[#This Row],[Caract: Color tapiz]]),IF(H474="","",CONCATENATE(", Tapiz: ",H474)),IF(I474="","",CONCATENATE(",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74" s="102"/>
      <c r="AE474" s="102" t="str">
        <f>CONCATENATE("&lt;p&gt;¿Cómo lavar un mueble con tapiz: ",X474,"?","&lt;p&gt;",CHAR(10),IFERROR(VLOOKUP(G474,'Base de datos'!A:B,2,0),"Humedecer un paño de tela y frotar la estructura del producto&lt;p&gt;"))</f>
        <v>&lt;p&gt;¿Cómo lavar un mueble con tapiz: ?&lt;p&gt;
Humedecer un paño de tela y frotar la estructura del producto&lt;p&gt;</v>
      </c>
      <c r="AF474" s="102"/>
      <c r="AG474" s="79"/>
      <c r="AH474" s="102"/>
    </row>
    <row r="475" spans="1:34" ht="20.25" customHeight="1" x14ac:dyDescent="0.2">
      <c r="A475" s="88"/>
      <c r="B475" s="88"/>
      <c r="C475" s="16"/>
      <c r="D475" s="116"/>
      <c r="E475" s="88"/>
      <c r="F475" s="88"/>
      <c r="G475" s="88"/>
      <c r="H475" s="88"/>
      <c r="I475" s="88"/>
      <c r="J475" s="88"/>
      <c r="K475" s="88"/>
      <c r="L475" s="88"/>
      <c r="M475" s="88"/>
      <c r="N475" s="88"/>
      <c r="O475" s="88"/>
      <c r="P475" s="88"/>
      <c r="Q475" s="88"/>
      <c r="R475" s="88"/>
      <c r="S475" s="88"/>
      <c r="T475" s="88"/>
      <c r="U475" s="88"/>
      <c r="V475" s="88"/>
      <c r="W475" s="16"/>
      <c r="X475" s="98"/>
      <c r="Y475" s="168"/>
      <c r="Z475" s="98"/>
      <c r="AA475" s="102"/>
      <c r="AB475" s="102"/>
      <c r="AC475" s="168" t="e">
        <f>CONCATENATE(E475," color: ",IF(VLOOKUP(C475,Colores!H:I,2,0)&gt;1,"Varios colores",Tabla5[[#This Row],[Caract: Color tapiz]]),IF(H475="","",CONCATENATE(", Tapiz: ",H475)),IF(I475="","",CONCATENATE(",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75" s="102"/>
      <c r="AE475" s="102" t="str">
        <f>CONCATENATE("&lt;p&gt;¿Cómo lavar un mueble con tapiz: ",X475,"?","&lt;p&gt;",CHAR(10),IFERROR(VLOOKUP(G475,'Base de datos'!A:B,2,0),"Humedecer un paño de tela y frotar la estructura del producto&lt;p&gt;"))</f>
        <v>&lt;p&gt;¿Cómo lavar un mueble con tapiz: ?&lt;p&gt;
Humedecer un paño de tela y frotar la estructura del producto&lt;p&gt;</v>
      </c>
      <c r="AF475" s="102"/>
      <c r="AG475" s="79"/>
      <c r="AH475" s="102"/>
    </row>
    <row r="476" spans="1:34" ht="20.25" customHeight="1" x14ac:dyDescent="0.2">
      <c r="A476" s="88"/>
      <c r="B476" s="88"/>
      <c r="C476" s="16"/>
      <c r="D476" s="116"/>
      <c r="E476" s="88"/>
      <c r="F476" s="88"/>
      <c r="G476" s="88"/>
      <c r="H476" s="88"/>
      <c r="I476" s="88"/>
      <c r="J476" s="88"/>
      <c r="K476" s="88"/>
      <c r="L476" s="88"/>
      <c r="M476" s="88"/>
      <c r="N476" s="88"/>
      <c r="O476" s="88"/>
      <c r="P476" s="88"/>
      <c r="Q476" s="88"/>
      <c r="R476" s="88"/>
      <c r="S476" s="88"/>
      <c r="T476" s="88"/>
      <c r="U476" s="88"/>
      <c r="V476" s="88"/>
      <c r="W476" s="16"/>
      <c r="X476" s="98"/>
      <c r="Y476" s="168"/>
      <c r="Z476" s="98"/>
      <c r="AA476" s="102"/>
      <c r="AB476" s="102"/>
      <c r="AC476" s="168" t="e">
        <f>CONCATENATE(E476," color: ",IF(VLOOKUP(C476,Colores!H:I,2,0)&gt;1,"Varios colores",Tabla5[[#This Row],[Caract: Color tapiz]]),IF(H476="","",CONCATENATE(", Tapiz: ",H476)),IF(I476="","",CONCATENATE(",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76" s="102"/>
      <c r="AE476" s="102" t="str">
        <f>CONCATENATE("&lt;p&gt;¿Cómo lavar un mueble con tapiz: ",X476,"?","&lt;p&gt;",CHAR(10),IFERROR(VLOOKUP(G476,'Base de datos'!A:B,2,0),"Humedecer un paño de tela y frotar la estructura del producto&lt;p&gt;"))</f>
        <v>&lt;p&gt;¿Cómo lavar un mueble con tapiz: ?&lt;p&gt;
Humedecer un paño de tela y frotar la estructura del producto&lt;p&gt;</v>
      </c>
      <c r="AF476" s="102"/>
      <c r="AG476" s="79"/>
      <c r="AH476" s="102"/>
    </row>
    <row r="477" spans="1:34" ht="20.25" customHeight="1" x14ac:dyDescent="0.2">
      <c r="A477" s="88"/>
      <c r="B477" s="88"/>
      <c r="C477" s="16"/>
      <c r="D477" s="116"/>
      <c r="E477" s="88"/>
      <c r="F477" s="88"/>
      <c r="G477" s="88"/>
      <c r="H477" s="88"/>
      <c r="I477" s="88"/>
      <c r="J477" s="88"/>
      <c r="K477" s="88"/>
      <c r="L477" s="88"/>
      <c r="M477" s="88"/>
      <c r="N477" s="88"/>
      <c r="O477" s="88"/>
      <c r="P477" s="88"/>
      <c r="Q477" s="88"/>
      <c r="R477" s="88"/>
      <c r="S477" s="88"/>
      <c r="T477" s="88"/>
      <c r="U477" s="88"/>
      <c r="V477" s="88"/>
      <c r="W477" s="16"/>
      <c r="X477" s="98"/>
      <c r="Y477" s="168"/>
      <c r="Z477" s="98"/>
      <c r="AA477" s="102"/>
      <c r="AB477" s="102"/>
      <c r="AC477" s="168" t="e">
        <f>CONCATENATE(E477," color: ",IF(VLOOKUP(C477,Colores!H:I,2,0)&gt;1,"Varios colores",Tabla5[[#This Row],[Caract: Color tapiz]]),IF(H477="","",CONCATENATE(", Tapiz: ",H477)),IF(I477="","",CONCATENATE(",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77" s="102"/>
      <c r="AE477" s="102" t="str">
        <f>CONCATENATE("&lt;p&gt;¿Cómo lavar un mueble con tapiz: ",X477,"?","&lt;p&gt;",CHAR(10),IFERROR(VLOOKUP(G477,'Base de datos'!A:B,2,0),"Humedecer un paño de tela y frotar la estructura del producto&lt;p&gt;"))</f>
        <v>&lt;p&gt;¿Cómo lavar un mueble con tapiz: ?&lt;p&gt;
Humedecer un paño de tela y frotar la estructura del producto&lt;p&gt;</v>
      </c>
      <c r="AF477" s="102"/>
      <c r="AG477" s="79"/>
      <c r="AH477" s="102"/>
    </row>
    <row r="478" spans="1:34" ht="20.25" customHeight="1" x14ac:dyDescent="0.2">
      <c r="A478" s="88"/>
      <c r="B478" s="88"/>
      <c r="C478" s="16"/>
      <c r="D478" s="116"/>
      <c r="E478" s="88"/>
      <c r="F478" s="88"/>
      <c r="G478" s="88"/>
      <c r="H478" s="88"/>
      <c r="I478" s="88"/>
      <c r="J478" s="88"/>
      <c r="K478" s="88"/>
      <c r="L478" s="88"/>
      <c r="M478" s="88"/>
      <c r="N478" s="88"/>
      <c r="O478" s="88"/>
      <c r="P478" s="88"/>
      <c r="Q478" s="88"/>
      <c r="R478" s="88"/>
      <c r="S478" s="88"/>
      <c r="T478" s="88"/>
      <c r="U478" s="88"/>
      <c r="V478" s="88"/>
      <c r="W478" s="16"/>
      <c r="X478" s="98"/>
      <c r="Y478" s="168"/>
      <c r="Z478" s="98"/>
      <c r="AA478" s="102"/>
      <c r="AB478" s="102"/>
      <c r="AC478" s="168" t="e">
        <f>CONCATENATE(E478," color: ",IF(VLOOKUP(C478,Colores!H:I,2,0)&gt;1,"Varios colores",Tabla5[[#This Row],[Caract: Color tapiz]]),IF(H478="","",CONCATENATE(", Tapiz: ",H478)),IF(I478="","",CONCATENATE(",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78" s="102"/>
      <c r="AE478" s="102" t="str">
        <f>CONCATENATE("&lt;p&gt;¿Cómo lavar un mueble con tapiz: ",X478,"?","&lt;p&gt;",CHAR(10),IFERROR(VLOOKUP(G478,'Base de datos'!A:B,2,0),"Humedecer un paño de tela y frotar la estructura del producto&lt;p&gt;"))</f>
        <v>&lt;p&gt;¿Cómo lavar un mueble con tapiz: ?&lt;p&gt;
Humedecer un paño de tela y frotar la estructura del producto&lt;p&gt;</v>
      </c>
      <c r="AF478" s="102"/>
      <c r="AG478" s="79"/>
      <c r="AH478" s="102"/>
    </row>
    <row r="479" spans="1:34" ht="20.25" customHeight="1" x14ac:dyDescent="0.2">
      <c r="A479" s="88"/>
      <c r="B479" s="88"/>
      <c r="C479" s="16"/>
      <c r="D479" s="116"/>
      <c r="E479" s="88"/>
      <c r="F479" s="88"/>
      <c r="G479" s="88"/>
      <c r="H479" s="88"/>
      <c r="I479" s="88"/>
      <c r="J479" s="88"/>
      <c r="K479" s="88"/>
      <c r="L479" s="88"/>
      <c r="M479" s="88"/>
      <c r="N479" s="88"/>
      <c r="O479" s="88"/>
      <c r="P479" s="88"/>
      <c r="Q479" s="88"/>
      <c r="R479" s="88"/>
      <c r="S479" s="88"/>
      <c r="T479" s="88"/>
      <c r="U479" s="88"/>
      <c r="V479" s="88"/>
      <c r="W479" s="16"/>
      <c r="X479" s="98"/>
      <c r="Y479" s="168"/>
      <c r="Z479" s="98"/>
      <c r="AA479" s="102"/>
      <c r="AB479" s="102"/>
      <c r="AC479" s="168" t="e">
        <f>CONCATENATE(E479," color: ",IF(VLOOKUP(C479,Colores!H:I,2,0)&gt;1,"Varios colores",Tabla5[[#This Row],[Caract: Color tapiz]]),IF(H479="","",CONCATENATE(", Tapiz: ",H479)),IF(I479="","",CONCATENATE(",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79" s="102"/>
      <c r="AE479" s="102" t="str">
        <f>CONCATENATE("&lt;p&gt;¿Cómo lavar un mueble con tapiz: ",X479,"?","&lt;p&gt;",CHAR(10),IFERROR(VLOOKUP(G479,'Base de datos'!A:B,2,0),"Humedecer un paño de tela y frotar la estructura del producto&lt;p&gt;"))</f>
        <v>&lt;p&gt;¿Cómo lavar un mueble con tapiz: ?&lt;p&gt;
Humedecer un paño de tela y frotar la estructura del producto&lt;p&gt;</v>
      </c>
      <c r="AF479" s="102"/>
      <c r="AG479" s="79"/>
      <c r="AH479" s="102"/>
    </row>
    <row r="480" spans="1:34" ht="20.25" customHeight="1" x14ac:dyDescent="0.2">
      <c r="A480" s="88"/>
      <c r="B480" s="88"/>
      <c r="C480" s="16"/>
      <c r="D480" s="116"/>
      <c r="E480" s="88"/>
      <c r="F480" s="88"/>
      <c r="G480" s="88"/>
      <c r="H480" s="88"/>
      <c r="I480" s="88"/>
      <c r="J480" s="88"/>
      <c r="K480" s="88"/>
      <c r="L480" s="88"/>
      <c r="M480" s="88"/>
      <c r="N480" s="88"/>
      <c r="O480" s="88"/>
      <c r="P480" s="88"/>
      <c r="Q480" s="88"/>
      <c r="R480" s="88"/>
      <c r="S480" s="88"/>
      <c r="T480" s="88"/>
      <c r="U480" s="88"/>
      <c r="V480" s="88"/>
      <c r="W480" s="16"/>
      <c r="X480" s="98"/>
      <c r="Y480" s="168"/>
      <c r="Z480" s="98"/>
      <c r="AA480" s="102"/>
      <c r="AB480" s="102"/>
      <c r="AC480" s="168" t="e">
        <f>CONCATENATE(E480," color: ",IF(VLOOKUP(C480,Colores!H:I,2,0)&gt;1,"Varios colores",Tabla5[[#This Row],[Caract: Color tapiz]]),IF(H480="","",CONCATENATE(", Tapiz: ",H480)),IF(I480="","",CONCATENATE(",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80" s="102"/>
      <c r="AE480" s="102" t="str">
        <f>CONCATENATE("&lt;p&gt;¿Cómo lavar un mueble con tapiz: ",X480,"?","&lt;p&gt;",CHAR(10),IFERROR(VLOOKUP(G480,'Base de datos'!A:B,2,0),"Humedecer un paño de tela y frotar la estructura del producto&lt;p&gt;"))</f>
        <v>&lt;p&gt;¿Cómo lavar un mueble con tapiz: ?&lt;p&gt;
Humedecer un paño de tela y frotar la estructura del producto&lt;p&gt;</v>
      </c>
      <c r="AF480" s="102"/>
      <c r="AG480" s="79"/>
      <c r="AH480" s="102"/>
    </row>
    <row r="481" spans="1:34" ht="20.25" customHeight="1" x14ac:dyDescent="0.2">
      <c r="A481" s="88"/>
      <c r="B481" s="88"/>
      <c r="C481" s="16"/>
      <c r="D481" s="116"/>
      <c r="E481" s="88"/>
      <c r="F481" s="88"/>
      <c r="G481" s="88"/>
      <c r="H481" s="88"/>
      <c r="I481" s="88"/>
      <c r="J481" s="88"/>
      <c r="K481" s="88"/>
      <c r="L481" s="88"/>
      <c r="M481" s="88"/>
      <c r="N481" s="88"/>
      <c r="O481" s="88"/>
      <c r="P481" s="88"/>
      <c r="Q481" s="88"/>
      <c r="R481" s="88"/>
      <c r="S481" s="88"/>
      <c r="T481" s="88"/>
      <c r="U481" s="88"/>
      <c r="V481" s="88"/>
      <c r="W481" s="16"/>
      <c r="X481" s="98"/>
      <c r="Y481" s="168"/>
      <c r="Z481" s="98"/>
      <c r="AA481" s="102"/>
      <c r="AB481" s="102"/>
      <c r="AC481" s="168" t="e">
        <f>CONCATENATE(E481," color: ",IF(VLOOKUP(C481,Colores!H:I,2,0)&gt;1,"Varios colores",Tabla5[[#This Row],[Caract: Color tapiz]]),IF(H481="","",CONCATENATE(", Tapiz: ",H481)),IF(I481="","",CONCATENATE(",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81" s="102"/>
      <c r="AE481" s="102" t="str">
        <f>CONCATENATE("&lt;p&gt;¿Cómo lavar un mueble con tapiz: ",X481,"?","&lt;p&gt;",CHAR(10),IFERROR(VLOOKUP(G481,'Base de datos'!A:B,2,0),"Humedecer un paño de tela y frotar la estructura del producto&lt;p&gt;"))</f>
        <v>&lt;p&gt;¿Cómo lavar un mueble con tapiz: ?&lt;p&gt;
Humedecer un paño de tela y frotar la estructura del producto&lt;p&gt;</v>
      </c>
      <c r="AF481" s="102"/>
      <c r="AG481" s="79"/>
      <c r="AH481" s="102"/>
    </row>
    <row r="482" spans="1:34" ht="20.25" customHeight="1" x14ac:dyDescent="0.2">
      <c r="A482" s="88"/>
      <c r="B482" s="88"/>
      <c r="C482" s="16"/>
      <c r="D482" s="116"/>
      <c r="E482" s="88"/>
      <c r="F482" s="88"/>
      <c r="G482" s="88"/>
      <c r="H482" s="88"/>
      <c r="I482" s="88"/>
      <c r="J482" s="88"/>
      <c r="K482" s="88"/>
      <c r="L482" s="88"/>
      <c r="M482" s="88"/>
      <c r="N482" s="88"/>
      <c r="O482" s="88"/>
      <c r="P482" s="88"/>
      <c r="Q482" s="88"/>
      <c r="R482" s="88"/>
      <c r="S482" s="88"/>
      <c r="T482" s="88"/>
      <c r="U482" s="88"/>
      <c r="V482" s="88"/>
      <c r="W482" s="16"/>
      <c r="X482" s="98"/>
      <c r="Y482" s="168"/>
      <c r="Z482" s="98"/>
      <c r="AA482" s="102"/>
      <c r="AB482" s="102"/>
      <c r="AC482" s="168" t="e">
        <f>CONCATENATE(E482," color: ",IF(VLOOKUP(C482,Colores!H:I,2,0)&gt;1,"Varios colores",Tabla5[[#This Row],[Caract: Color tapiz]]),IF(H482="","",CONCATENATE(", Tapiz: ",H482)),IF(I482="","",CONCATENATE(",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82" s="102"/>
      <c r="AE482" s="102" t="str">
        <f>CONCATENATE("&lt;p&gt;¿Cómo lavar un mueble con tapiz: ",X482,"?","&lt;p&gt;",CHAR(10),IFERROR(VLOOKUP(G482,'Base de datos'!A:B,2,0),"Humedecer un paño de tela y frotar la estructura del producto&lt;p&gt;"))</f>
        <v>&lt;p&gt;¿Cómo lavar un mueble con tapiz: ?&lt;p&gt;
Humedecer un paño de tela y frotar la estructura del producto&lt;p&gt;</v>
      </c>
      <c r="AF482" s="102"/>
      <c r="AG482" s="79"/>
      <c r="AH482" s="102"/>
    </row>
    <row r="483" spans="1:34" ht="20.25" customHeight="1" x14ac:dyDescent="0.2">
      <c r="A483" s="88"/>
      <c r="B483" s="88"/>
      <c r="C483" s="16"/>
      <c r="D483" s="116"/>
      <c r="E483" s="88"/>
      <c r="F483" s="88"/>
      <c r="G483" s="88"/>
      <c r="H483" s="88"/>
      <c r="I483" s="88"/>
      <c r="J483" s="88"/>
      <c r="K483" s="88"/>
      <c r="L483" s="88"/>
      <c r="M483" s="88"/>
      <c r="N483" s="88"/>
      <c r="O483" s="88"/>
      <c r="P483" s="88"/>
      <c r="Q483" s="88"/>
      <c r="R483" s="88"/>
      <c r="S483" s="88"/>
      <c r="T483" s="88"/>
      <c r="U483" s="88"/>
      <c r="V483" s="88"/>
      <c r="W483" s="16"/>
      <c r="X483" s="98"/>
      <c r="Y483" s="168"/>
      <c r="Z483" s="98"/>
      <c r="AA483" s="102"/>
      <c r="AB483" s="102"/>
      <c r="AC483" s="168" t="e">
        <f>CONCATENATE(E483," color: ",IF(VLOOKUP(C483,Colores!H:I,2,0)&gt;1,"Varios colores",Tabla5[[#This Row],[Caract: Color tapiz]]),IF(H483="","",CONCATENATE(", Tapiz: ",H483)),IF(I483="","",CONCATENATE(",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83" s="102"/>
      <c r="AE483" s="102" t="str">
        <f>CONCATENATE("&lt;p&gt;¿Cómo lavar un mueble con tapiz: ",X483,"?","&lt;p&gt;",CHAR(10),IFERROR(VLOOKUP(G483,'Base de datos'!A:B,2,0),"Humedecer un paño de tela y frotar la estructura del producto&lt;p&gt;"))</f>
        <v>&lt;p&gt;¿Cómo lavar un mueble con tapiz: ?&lt;p&gt;
Humedecer un paño de tela y frotar la estructura del producto&lt;p&gt;</v>
      </c>
      <c r="AF483" s="102"/>
      <c r="AG483" s="79"/>
      <c r="AH483" s="102"/>
    </row>
    <row r="484" spans="1:34" ht="20.25" customHeight="1" x14ac:dyDescent="0.2">
      <c r="A484" s="88"/>
      <c r="B484" s="88"/>
      <c r="C484" s="16"/>
      <c r="D484" s="116"/>
      <c r="E484" s="88"/>
      <c r="F484" s="88"/>
      <c r="G484" s="88"/>
      <c r="H484" s="88"/>
      <c r="I484" s="88"/>
      <c r="J484" s="88"/>
      <c r="K484" s="88"/>
      <c r="L484" s="88"/>
      <c r="M484" s="88"/>
      <c r="N484" s="88"/>
      <c r="O484" s="88"/>
      <c r="P484" s="88"/>
      <c r="Q484" s="88"/>
      <c r="R484" s="88"/>
      <c r="S484" s="88"/>
      <c r="T484" s="88"/>
      <c r="U484" s="88"/>
      <c r="V484" s="88"/>
      <c r="W484" s="16"/>
      <c r="X484" s="98"/>
      <c r="Y484" s="168"/>
      <c r="Z484" s="98"/>
      <c r="AA484" s="102"/>
      <c r="AB484" s="102"/>
      <c r="AC484" s="168" t="e">
        <f>CONCATENATE(E484," color: ",IF(VLOOKUP(C484,Colores!H:I,2,0)&gt;1,"Varios colores",Tabla5[[#This Row],[Caract: Color tapiz]]),IF(H484="","",CONCATENATE(", Tapiz: ",H484)),IF(I484="","",CONCATENATE(",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84" s="102"/>
      <c r="AE484" s="102" t="str">
        <f>CONCATENATE("&lt;p&gt;¿Cómo lavar un mueble con tapiz: ",X484,"?","&lt;p&gt;",CHAR(10),IFERROR(VLOOKUP(G484,'Base de datos'!A:B,2,0),"Humedecer un paño de tela y frotar la estructura del producto&lt;p&gt;"))</f>
        <v>&lt;p&gt;¿Cómo lavar un mueble con tapiz: ?&lt;p&gt;
Humedecer un paño de tela y frotar la estructura del producto&lt;p&gt;</v>
      </c>
      <c r="AF484" s="102"/>
      <c r="AG484" s="79"/>
      <c r="AH484" s="102"/>
    </row>
    <row r="485" spans="1:34" ht="20.25" customHeight="1" x14ac:dyDescent="0.2">
      <c r="A485" s="88"/>
      <c r="B485" s="88"/>
      <c r="C485" s="16"/>
      <c r="D485" s="116"/>
      <c r="E485" s="88"/>
      <c r="F485" s="88"/>
      <c r="G485" s="88"/>
      <c r="H485" s="88"/>
      <c r="I485" s="88"/>
      <c r="J485" s="88"/>
      <c r="K485" s="88"/>
      <c r="L485" s="88"/>
      <c r="M485" s="88"/>
      <c r="N485" s="88"/>
      <c r="O485" s="88"/>
      <c r="P485" s="88"/>
      <c r="Q485" s="88"/>
      <c r="R485" s="88"/>
      <c r="S485" s="88"/>
      <c r="T485" s="88"/>
      <c r="U485" s="88"/>
      <c r="V485" s="88"/>
      <c r="W485" s="16"/>
      <c r="X485" s="98"/>
      <c r="Y485" s="168"/>
      <c r="Z485" s="98"/>
      <c r="AA485" s="102"/>
      <c r="AB485" s="102"/>
      <c r="AC485" s="168" t="e">
        <f>CONCATENATE(E485," color: ",IF(VLOOKUP(C485,Colores!H:I,2,0)&gt;1,"Varios colores",Tabla5[[#This Row],[Caract: Color tapiz]]),IF(H485="","",CONCATENATE(", Tapiz: ",H485)),IF(I485="","",CONCATENATE(",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85" s="102"/>
      <c r="AE485" s="102" t="str">
        <f>CONCATENATE("&lt;p&gt;¿Cómo lavar un mueble con tapiz: ",X485,"?","&lt;p&gt;",CHAR(10),IFERROR(VLOOKUP(G485,'Base de datos'!A:B,2,0),"Humedecer un paño de tela y frotar la estructura del producto&lt;p&gt;"))</f>
        <v>&lt;p&gt;¿Cómo lavar un mueble con tapiz: ?&lt;p&gt;
Humedecer un paño de tela y frotar la estructura del producto&lt;p&gt;</v>
      </c>
      <c r="AF485" s="102"/>
      <c r="AG485" s="79"/>
      <c r="AH485" s="102"/>
    </row>
    <row r="486" spans="1:34" ht="20.25" customHeight="1" x14ac:dyDescent="0.2">
      <c r="A486" s="88"/>
      <c r="B486" s="88"/>
      <c r="C486" s="16"/>
      <c r="D486" s="116"/>
      <c r="E486" s="88"/>
      <c r="F486" s="88"/>
      <c r="G486" s="88"/>
      <c r="H486" s="88"/>
      <c r="I486" s="88"/>
      <c r="J486" s="88"/>
      <c r="K486" s="88"/>
      <c r="L486" s="88"/>
      <c r="M486" s="88"/>
      <c r="N486" s="88"/>
      <c r="O486" s="88"/>
      <c r="P486" s="88"/>
      <c r="Q486" s="88"/>
      <c r="R486" s="88"/>
      <c r="S486" s="88"/>
      <c r="T486" s="88"/>
      <c r="U486" s="88"/>
      <c r="V486" s="88"/>
      <c r="W486" s="16"/>
      <c r="X486" s="98"/>
      <c r="Y486" s="168"/>
      <c r="Z486" s="98"/>
      <c r="AA486" s="102"/>
      <c r="AB486" s="102"/>
      <c r="AC486" s="168" t="e">
        <f>CONCATENATE(E486," color: ",IF(VLOOKUP(C486,Colores!H:I,2,0)&gt;1,"Varios colores",Tabla5[[#This Row],[Caract: Color tapiz]]),IF(H486="","",CONCATENATE(", Tapiz: ",H486)),IF(I486="","",CONCATENATE(",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86" s="102"/>
      <c r="AE486" s="102" t="str">
        <f>CONCATENATE("&lt;p&gt;¿Cómo lavar un mueble con tapiz: ",X486,"?","&lt;p&gt;",CHAR(10),IFERROR(VLOOKUP(G486,'Base de datos'!A:B,2,0),"Humedecer un paño de tela y frotar la estructura del producto&lt;p&gt;"))</f>
        <v>&lt;p&gt;¿Cómo lavar un mueble con tapiz: ?&lt;p&gt;
Humedecer un paño de tela y frotar la estructura del producto&lt;p&gt;</v>
      </c>
      <c r="AF486" s="102"/>
      <c r="AG486" s="79"/>
      <c r="AH486" s="102"/>
    </row>
    <row r="487" spans="1:34" ht="20.25" customHeight="1" x14ac:dyDescent="0.2">
      <c r="A487" s="88"/>
      <c r="B487" s="88"/>
      <c r="C487" s="16"/>
      <c r="D487" s="116"/>
      <c r="E487" s="88"/>
      <c r="F487" s="88"/>
      <c r="G487" s="88"/>
      <c r="H487" s="88"/>
      <c r="I487" s="88"/>
      <c r="J487" s="88"/>
      <c r="K487" s="88"/>
      <c r="L487" s="88"/>
      <c r="M487" s="88"/>
      <c r="N487" s="88"/>
      <c r="O487" s="88"/>
      <c r="P487" s="88"/>
      <c r="Q487" s="88"/>
      <c r="R487" s="88"/>
      <c r="S487" s="88"/>
      <c r="T487" s="88"/>
      <c r="U487" s="88"/>
      <c r="V487" s="88"/>
      <c r="W487" s="16"/>
      <c r="X487" s="98"/>
      <c r="Y487" s="168"/>
      <c r="Z487" s="98"/>
      <c r="AA487" s="102"/>
      <c r="AB487" s="102"/>
      <c r="AC487" s="168" t="e">
        <f>CONCATENATE(E487," color: ",IF(VLOOKUP(C487,Colores!H:I,2,0)&gt;1,"Varios colores",Tabla5[[#This Row],[Caract: Color tapiz]]),IF(H487="","",CONCATENATE(", Tapiz: ",H487)),IF(I487="","",CONCATENATE(",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87" s="102"/>
      <c r="AE487" s="102" t="str">
        <f>CONCATENATE("&lt;p&gt;¿Cómo lavar un mueble con tapiz: ",X487,"?","&lt;p&gt;",CHAR(10),IFERROR(VLOOKUP(G487,'Base de datos'!A:B,2,0),"Humedecer un paño de tela y frotar la estructura del producto&lt;p&gt;"))</f>
        <v>&lt;p&gt;¿Cómo lavar un mueble con tapiz: ?&lt;p&gt;
Humedecer un paño de tela y frotar la estructura del producto&lt;p&gt;</v>
      </c>
      <c r="AF487" s="102"/>
      <c r="AG487" s="79"/>
      <c r="AH487" s="102"/>
    </row>
    <row r="488" spans="1:34" ht="20.25" customHeight="1" x14ac:dyDescent="0.2">
      <c r="A488" s="88"/>
      <c r="B488" s="88"/>
      <c r="C488" s="16"/>
      <c r="D488" s="116"/>
      <c r="E488" s="88"/>
      <c r="F488" s="88"/>
      <c r="G488" s="88"/>
      <c r="H488" s="88"/>
      <c r="I488" s="88"/>
      <c r="J488" s="88"/>
      <c r="K488" s="88"/>
      <c r="L488" s="88"/>
      <c r="M488" s="88"/>
      <c r="N488" s="88"/>
      <c r="O488" s="88"/>
      <c r="P488" s="88"/>
      <c r="Q488" s="88"/>
      <c r="R488" s="88"/>
      <c r="S488" s="88"/>
      <c r="T488" s="88"/>
      <c r="U488" s="88"/>
      <c r="V488" s="88"/>
      <c r="W488" s="16"/>
      <c r="X488" s="98"/>
      <c r="Y488" s="168"/>
      <c r="Z488" s="98"/>
      <c r="AA488" s="102"/>
      <c r="AB488" s="102"/>
      <c r="AC488" s="168" t="e">
        <f>CONCATENATE(E488," color: ",IF(VLOOKUP(C488,Colores!H:I,2,0)&gt;1,"Varios colores",Tabla5[[#This Row],[Caract: Color tapiz]]),IF(H488="","",CONCATENATE(", Tapiz: ",H488)),IF(I488="","",CONCATENATE(",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88" s="102"/>
      <c r="AE488" s="102" t="str">
        <f>CONCATENATE("&lt;p&gt;¿Cómo lavar un mueble con tapiz: ",X488,"?","&lt;p&gt;",CHAR(10),IFERROR(VLOOKUP(G488,'Base de datos'!A:B,2,0),"Humedecer un paño de tela y frotar la estructura del producto&lt;p&gt;"))</f>
        <v>&lt;p&gt;¿Cómo lavar un mueble con tapiz: ?&lt;p&gt;
Humedecer un paño de tela y frotar la estructura del producto&lt;p&gt;</v>
      </c>
      <c r="AF488" s="102"/>
      <c r="AG488" s="79"/>
      <c r="AH488" s="102"/>
    </row>
    <row r="489" spans="1:34" ht="20.25" customHeight="1" x14ac:dyDescent="0.2">
      <c r="A489" s="88"/>
      <c r="B489" s="88"/>
      <c r="C489" s="16"/>
      <c r="D489" s="116"/>
      <c r="E489" s="88"/>
      <c r="F489" s="88"/>
      <c r="G489" s="88"/>
      <c r="H489" s="88"/>
      <c r="I489" s="88"/>
      <c r="J489" s="88"/>
      <c r="K489" s="88"/>
      <c r="L489" s="88"/>
      <c r="M489" s="88"/>
      <c r="N489" s="88"/>
      <c r="O489" s="88"/>
      <c r="P489" s="88"/>
      <c r="Q489" s="88"/>
      <c r="R489" s="88"/>
      <c r="S489" s="88"/>
      <c r="T489" s="88"/>
      <c r="U489" s="88"/>
      <c r="V489" s="88"/>
      <c r="W489" s="16"/>
      <c r="X489" s="98"/>
      <c r="Y489" s="168"/>
      <c r="Z489" s="98"/>
      <c r="AA489" s="102"/>
      <c r="AB489" s="102"/>
      <c r="AC489" s="168" t="e">
        <f>CONCATENATE(E489," color: ",IF(VLOOKUP(C489,Colores!H:I,2,0)&gt;1,"Varios colores",Tabla5[[#This Row],[Caract: Color tapiz]]),IF(H489="","",CONCATENATE(", Tapiz: ",H489)),IF(I489="","",CONCATENATE(",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89" s="102"/>
      <c r="AE489" s="102" t="str">
        <f>CONCATENATE("&lt;p&gt;¿Cómo lavar un mueble con tapiz: ",X489,"?","&lt;p&gt;",CHAR(10),IFERROR(VLOOKUP(G489,'Base de datos'!A:B,2,0),"Humedecer un paño de tela y frotar la estructura del producto&lt;p&gt;"))</f>
        <v>&lt;p&gt;¿Cómo lavar un mueble con tapiz: ?&lt;p&gt;
Humedecer un paño de tela y frotar la estructura del producto&lt;p&gt;</v>
      </c>
      <c r="AF489" s="102"/>
      <c r="AG489" s="79"/>
      <c r="AH489" s="102"/>
    </row>
    <row r="490" spans="1:34" ht="20.25" customHeight="1" x14ac:dyDescent="0.2">
      <c r="A490" s="88"/>
      <c r="B490" s="88"/>
      <c r="C490" s="16"/>
      <c r="D490" s="116"/>
      <c r="E490" s="88"/>
      <c r="F490" s="88"/>
      <c r="G490" s="88"/>
      <c r="H490" s="88"/>
      <c r="I490" s="88"/>
      <c r="J490" s="88"/>
      <c r="K490" s="88"/>
      <c r="L490" s="88"/>
      <c r="M490" s="88"/>
      <c r="N490" s="88"/>
      <c r="O490" s="88"/>
      <c r="P490" s="88"/>
      <c r="Q490" s="88"/>
      <c r="R490" s="88"/>
      <c r="S490" s="88"/>
      <c r="T490" s="88"/>
      <c r="U490" s="88"/>
      <c r="V490" s="88"/>
      <c r="W490" s="16"/>
      <c r="X490" s="98"/>
      <c r="Y490" s="168"/>
      <c r="Z490" s="98"/>
      <c r="AA490" s="102"/>
      <c r="AB490" s="102"/>
      <c r="AC490" s="168" t="e">
        <f>CONCATENATE(E490," color: ",IF(VLOOKUP(C490,Colores!H:I,2,0)&gt;1,"Varios colores",Tabla5[[#This Row],[Caract: Color tapiz]]),IF(H490="","",CONCATENATE(", Tapiz: ",H490)),IF(I490="","",CONCATENATE(",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90" s="102"/>
      <c r="AE490" s="102" t="str">
        <f>CONCATENATE("&lt;p&gt;¿Cómo lavar un mueble con tapiz: ",X490,"?","&lt;p&gt;",CHAR(10),IFERROR(VLOOKUP(G490,'Base de datos'!A:B,2,0),"Humedecer un paño de tela y frotar la estructura del producto&lt;p&gt;"))</f>
        <v>&lt;p&gt;¿Cómo lavar un mueble con tapiz: ?&lt;p&gt;
Humedecer un paño de tela y frotar la estructura del producto&lt;p&gt;</v>
      </c>
      <c r="AF490" s="102"/>
      <c r="AG490" s="79"/>
      <c r="AH490" s="102"/>
    </row>
    <row r="491" spans="1:34" ht="20.25" customHeight="1" x14ac:dyDescent="0.2">
      <c r="A491" s="88"/>
      <c r="B491" s="88"/>
      <c r="C491" s="16"/>
      <c r="D491" s="116"/>
      <c r="E491" s="88"/>
      <c r="F491" s="88"/>
      <c r="G491" s="88"/>
      <c r="H491" s="88"/>
      <c r="I491" s="88"/>
      <c r="J491" s="88"/>
      <c r="K491" s="88"/>
      <c r="L491" s="88"/>
      <c r="M491" s="88"/>
      <c r="N491" s="88"/>
      <c r="O491" s="88"/>
      <c r="P491" s="88"/>
      <c r="Q491" s="88"/>
      <c r="R491" s="88"/>
      <c r="S491" s="88"/>
      <c r="T491" s="88"/>
      <c r="U491" s="88"/>
      <c r="V491" s="88"/>
      <c r="W491" s="16"/>
      <c r="X491" s="98"/>
      <c r="Y491" s="168"/>
      <c r="Z491" s="98"/>
      <c r="AA491" s="102"/>
      <c r="AB491" s="102"/>
      <c r="AC491" s="168" t="e">
        <f>CONCATENATE(E491," color: ",IF(VLOOKUP(C491,Colores!H:I,2,0)&gt;1,"Varios colores",Tabla5[[#This Row],[Caract: Color tapiz]]),IF(H491="","",CONCATENATE(", Tapiz: ",H491)),IF(I491="","",CONCATENATE(",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91" s="102"/>
      <c r="AE491" s="102" t="str">
        <f>CONCATENATE("&lt;p&gt;¿Cómo lavar un mueble con tapiz: ",X491,"?","&lt;p&gt;",CHAR(10),IFERROR(VLOOKUP(G491,'Base de datos'!A:B,2,0),"Humedecer un paño de tela y frotar la estructura del producto&lt;p&gt;"))</f>
        <v>&lt;p&gt;¿Cómo lavar un mueble con tapiz: ?&lt;p&gt;
Humedecer un paño de tela y frotar la estructura del producto&lt;p&gt;</v>
      </c>
      <c r="AF491" s="102"/>
      <c r="AG491" s="79"/>
      <c r="AH491" s="102"/>
    </row>
    <row r="492" spans="1:34" ht="20.25" customHeight="1" x14ac:dyDescent="0.2">
      <c r="A492" s="88"/>
      <c r="B492" s="88"/>
      <c r="C492" s="16"/>
      <c r="D492" s="116"/>
      <c r="E492" s="88"/>
      <c r="F492" s="88"/>
      <c r="G492" s="88"/>
      <c r="H492" s="88"/>
      <c r="I492" s="88"/>
      <c r="J492" s="88"/>
      <c r="K492" s="88"/>
      <c r="L492" s="88"/>
      <c r="M492" s="88"/>
      <c r="N492" s="88"/>
      <c r="O492" s="88"/>
      <c r="P492" s="88"/>
      <c r="Q492" s="88"/>
      <c r="R492" s="88"/>
      <c r="S492" s="88"/>
      <c r="T492" s="88"/>
      <c r="U492" s="88"/>
      <c r="V492" s="88"/>
      <c r="W492" s="16"/>
      <c r="X492" s="98"/>
      <c r="Y492" s="168"/>
      <c r="Z492" s="98"/>
      <c r="AA492" s="102"/>
      <c r="AB492" s="102"/>
      <c r="AC492" s="168" t="e">
        <f>CONCATENATE(E492," color: ",IF(VLOOKUP(C492,Colores!H:I,2,0)&gt;1,"Varios colores",Tabla5[[#This Row],[Caract: Color tapiz]]),IF(H492="","",CONCATENATE(", Tapiz: ",H492)),IF(I492="","",CONCATENATE(",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92" s="102"/>
      <c r="AE492" s="102" t="str">
        <f>CONCATENATE("&lt;p&gt;¿Cómo lavar un mueble con tapiz: ",X492,"?","&lt;p&gt;",CHAR(10),IFERROR(VLOOKUP(G492,'Base de datos'!A:B,2,0),"Humedecer un paño de tela y frotar la estructura del producto&lt;p&gt;"))</f>
        <v>&lt;p&gt;¿Cómo lavar un mueble con tapiz: ?&lt;p&gt;
Humedecer un paño de tela y frotar la estructura del producto&lt;p&gt;</v>
      </c>
      <c r="AF492" s="102"/>
      <c r="AG492" s="79"/>
      <c r="AH492" s="102"/>
    </row>
    <row r="493" spans="1:34" ht="20.25" customHeight="1" x14ac:dyDescent="0.2">
      <c r="A493" s="88"/>
      <c r="B493" s="88"/>
      <c r="C493" s="16"/>
      <c r="D493" s="116"/>
      <c r="E493" s="88"/>
      <c r="F493" s="88"/>
      <c r="G493" s="88"/>
      <c r="H493" s="88"/>
      <c r="I493" s="88"/>
      <c r="J493" s="88"/>
      <c r="K493" s="88"/>
      <c r="L493" s="88"/>
      <c r="M493" s="88"/>
      <c r="N493" s="88"/>
      <c r="O493" s="88"/>
      <c r="P493" s="88"/>
      <c r="Q493" s="88"/>
      <c r="R493" s="88"/>
      <c r="S493" s="88"/>
      <c r="T493" s="88"/>
      <c r="U493" s="88"/>
      <c r="V493" s="88"/>
      <c r="W493" s="16"/>
      <c r="X493" s="98"/>
      <c r="Y493" s="168"/>
      <c r="Z493" s="98"/>
      <c r="AA493" s="102"/>
      <c r="AB493" s="102"/>
      <c r="AC493" s="168" t="e">
        <f>CONCATENATE(E493," color: ",IF(VLOOKUP(C493,Colores!H:I,2,0)&gt;1,"Varios colores",Tabla5[[#This Row],[Caract: Color tapiz]]),IF(H493="","",CONCATENATE(", Tapiz: ",H493)),IF(I493="","",CONCATENATE(",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93" s="102"/>
      <c r="AE493" s="102" t="str">
        <f>CONCATENATE("&lt;p&gt;¿Cómo lavar un mueble con tapiz: ",X493,"?","&lt;p&gt;",CHAR(10),IFERROR(VLOOKUP(G493,'Base de datos'!A:B,2,0),"Humedecer un paño de tela y frotar la estructura del producto&lt;p&gt;"))</f>
        <v>&lt;p&gt;¿Cómo lavar un mueble con tapiz: ?&lt;p&gt;
Humedecer un paño de tela y frotar la estructura del producto&lt;p&gt;</v>
      </c>
      <c r="AF493" s="102"/>
      <c r="AG493" s="79"/>
      <c r="AH493" s="102"/>
    </row>
    <row r="494" spans="1:34" ht="20.25" customHeight="1" x14ac:dyDescent="0.2">
      <c r="A494" s="88"/>
      <c r="B494" s="88"/>
      <c r="C494" s="16"/>
      <c r="D494" s="116"/>
      <c r="E494" s="88"/>
      <c r="F494" s="88"/>
      <c r="G494" s="88"/>
      <c r="H494" s="88"/>
      <c r="I494" s="88"/>
      <c r="J494" s="88"/>
      <c r="K494" s="88"/>
      <c r="L494" s="88"/>
      <c r="M494" s="88"/>
      <c r="N494" s="88"/>
      <c r="O494" s="88"/>
      <c r="P494" s="88"/>
      <c r="Q494" s="88"/>
      <c r="R494" s="88"/>
      <c r="S494" s="88"/>
      <c r="T494" s="88"/>
      <c r="U494" s="88"/>
      <c r="V494" s="88"/>
      <c r="W494" s="16"/>
      <c r="X494" s="98"/>
      <c r="Y494" s="168"/>
      <c r="Z494" s="98"/>
      <c r="AA494" s="102"/>
      <c r="AB494" s="102"/>
      <c r="AC494" s="168" t="e">
        <f>CONCATENATE(E494," color: ",IF(VLOOKUP(C494,Colores!H:I,2,0)&gt;1,"Varios colores",Tabla5[[#This Row],[Caract: Color tapiz]]),IF(H494="","",CONCATENATE(", Tapiz: ",H494)),IF(I494="","",CONCATENATE(",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94" s="102"/>
      <c r="AE494" s="102" t="str">
        <f>CONCATENATE("&lt;p&gt;¿Cómo lavar un mueble con tapiz: ",X494,"?","&lt;p&gt;",CHAR(10),IFERROR(VLOOKUP(G494,'Base de datos'!A:B,2,0),"Humedecer un paño de tela y frotar la estructura del producto&lt;p&gt;"))</f>
        <v>&lt;p&gt;¿Cómo lavar un mueble con tapiz: ?&lt;p&gt;
Humedecer un paño de tela y frotar la estructura del producto&lt;p&gt;</v>
      </c>
      <c r="AF494" s="102"/>
      <c r="AG494" s="79"/>
      <c r="AH494" s="102"/>
    </row>
    <row r="495" spans="1:34" ht="20.25" customHeight="1" x14ac:dyDescent="0.2">
      <c r="A495" s="88"/>
      <c r="B495" s="88"/>
      <c r="C495" s="16"/>
      <c r="D495" s="116"/>
      <c r="E495" s="88"/>
      <c r="F495" s="88"/>
      <c r="G495" s="88"/>
      <c r="H495" s="88"/>
      <c r="I495" s="88"/>
      <c r="J495" s="88"/>
      <c r="K495" s="88"/>
      <c r="L495" s="88"/>
      <c r="M495" s="88"/>
      <c r="N495" s="88"/>
      <c r="O495" s="88"/>
      <c r="P495" s="88"/>
      <c r="Q495" s="88"/>
      <c r="R495" s="88"/>
      <c r="S495" s="88"/>
      <c r="T495" s="88"/>
      <c r="U495" s="88"/>
      <c r="V495" s="88"/>
      <c r="W495" s="16"/>
      <c r="X495" s="98"/>
      <c r="Y495" s="168"/>
      <c r="Z495" s="98"/>
      <c r="AA495" s="102"/>
      <c r="AB495" s="102"/>
      <c r="AC495" s="168" t="e">
        <f>CONCATENATE(E495," color: ",IF(VLOOKUP(C495,Colores!H:I,2,0)&gt;1,"Varios colores",Tabla5[[#This Row],[Caract: Color tapiz]]),IF(H495="","",CONCATENATE(", Tapiz: ",H495)),IF(I495="","",CONCATENATE(",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95" s="102"/>
      <c r="AE495" s="102" t="str">
        <f>CONCATENATE("&lt;p&gt;¿Cómo lavar un mueble con tapiz: ",X495,"?","&lt;p&gt;",CHAR(10),IFERROR(VLOOKUP(G495,'Base de datos'!A:B,2,0),"Humedecer un paño de tela y frotar la estructura del producto&lt;p&gt;"))</f>
        <v>&lt;p&gt;¿Cómo lavar un mueble con tapiz: ?&lt;p&gt;
Humedecer un paño de tela y frotar la estructura del producto&lt;p&gt;</v>
      </c>
      <c r="AF495" s="102"/>
      <c r="AG495" s="79"/>
      <c r="AH495" s="102"/>
    </row>
    <row r="496" spans="1:34" ht="20.25" customHeight="1" x14ac:dyDescent="0.2">
      <c r="A496" s="88"/>
      <c r="B496" s="88"/>
      <c r="C496" s="16"/>
      <c r="D496" s="116"/>
      <c r="E496" s="88"/>
      <c r="F496" s="88"/>
      <c r="G496" s="88"/>
      <c r="H496" s="88"/>
      <c r="I496" s="88"/>
      <c r="J496" s="88"/>
      <c r="K496" s="88"/>
      <c r="L496" s="88"/>
      <c r="M496" s="88"/>
      <c r="N496" s="88"/>
      <c r="O496" s="88"/>
      <c r="P496" s="88"/>
      <c r="Q496" s="88"/>
      <c r="R496" s="88"/>
      <c r="S496" s="88"/>
      <c r="T496" s="88"/>
      <c r="U496" s="88"/>
      <c r="V496" s="88"/>
      <c r="W496" s="16"/>
      <c r="X496" s="98"/>
      <c r="Y496" s="168"/>
      <c r="Z496" s="98"/>
      <c r="AA496" s="102"/>
      <c r="AB496" s="102"/>
      <c r="AC496" s="168" t="e">
        <f>CONCATENATE(E496," color: ",IF(VLOOKUP(C496,Colores!H:I,2,0)&gt;1,"Varios colores",Tabla5[[#This Row],[Caract: Color tapiz]]),IF(H496="","",CONCATENATE(", Tapiz: ",H496)),IF(I496="","",CONCATENATE(",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96" s="102"/>
      <c r="AE496" s="102" t="str">
        <f>CONCATENATE("&lt;p&gt;¿Cómo lavar un mueble con tapiz: ",X496,"?","&lt;p&gt;",CHAR(10),IFERROR(VLOOKUP(G496,'Base de datos'!A:B,2,0),"Humedecer un paño de tela y frotar la estructura del producto&lt;p&gt;"))</f>
        <v>&lt;p&gt;¿Cómo lavar un mueble con tapiz: ?&lt;p&gt;
Humedecer un paño de tela y frotar la estructura del producto&lt;p&gt;</v>
      </c>
      <c r="AF496" s="102"/>
      <c r="AG496" s="79"/>
      <c r="AH496" s="102"/>
    </row>
    <row r="497" spans="1:34" ht="20.25" customHeight="1" x14ac:dyDescent="0.2">
      <c r="A497" s="88"/>
      <c r="B497" s="88"/>
      <c r="C497" s="16"/>
      <c r="D497" s="116"/>
      <c r="E497" s="88"/>
      <c r="F497" s="88"/>
      <c r="G497" s="88"/>
      <c r="H497" s="88"/>
      <c r="I497" s="88"/>
      <c r="J497" s="88"/>
      <c r="K497" s="88"/>
      <c r="L497" s="88"/>
      <c r="M497" s="88"/>
      <c r="N497" s="88"/>
      <c r="O497" s="88"/>
      <c r="P497" s="88"/>
      <c r="Q497" s="88"/>
      <c r="R497" s="88"/>
      <c r="S497" s="88"/>
      <c r="T497" s="88"/>
      <c r="U497" s="88"/>
      <c r="V497" s="88"/>
      <c r="W497" s="16"/>
      <c r="X497" s="98"/>
      <c r="Y497" s="168"/>
      <c r="Z497" s="98"/>
      <c r="AA497" s="102"/>
      <c r="AB497" s="102"/>
      <c r="AC497" s="168" t="e">
        <f>CONCATENATE(E497," color: ",IF(VLOOKUP(C497,Colores!H:I,2,0)&gt;1,"Varios colores",Tabla5[[#This Row],[Caract: Color tapiz]]),IF(H497="","",CONCATENATE(", Tapiz: ",H497)),IF(I497="","",CONCATENATE(",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97" s="102"/>
      <c r="AE497" s="102" t="str">
        <f>CONCATENATE("&lt;p&gt;¿Cómo lavar un mueble con tapiz: ",X497,"?","&lt;p&gt;",CHAR(10),IFERROR(VLOOKUP(G497,'Base de datos'!A:B,2,0),"Humedecer un paño de tela y frotar la estructura del producto&lt;p&gt;"))</f>
        <v>&lt;p&gt;¿Cómo lavar un mueble con tapiz: ?&lt;p&gt;
Humedecer un paño de tela y frotar la estructura del producto&lt;p&gt;</v>
      </c>
      <c r="AF497" s="102"/>
      <c r="AG497" s="79"/>
      <c r="AH497" s="102"/>
    </row>
    <row r="498" spans="1:34" ht="20.25" customHeight="1" x14ac:dyDescent="0.2">
      <c r="A498" s="88"/>
      <c r="B498" s="88"/>
      <c r="C498" s="16"/>
      <c r="D498" s="116"/>
      <c r="E498" s="88"/>
      <c r="F498" s="88"/>
      <c r="G498" s="88"/>
      <c r="H498" s="88"/>
      <c r="I498" s="88"/>
      <c r="J498" s="88"/>
      <c r="K498" s="88"/>
      <c r="L498" s="88"/>
      <c r="M498" s="88"/>
      <c r="N498" s="88"/>
      <c r="O498" s="88"/>
      <c r="P498" s="88"/>
      <c r="Q498" s="88"/>
      <c r="R498" s="88"/>
      <c r="S498" s="88"/>
      <c r="T498" s="88"/>
      <c r="U498" s="88"/>
      <c r="V498" s="88"/>
      <c r="W498" s="16"/>
      <c r="X498" s="98"/>
      <c r="Y498" s="168"/>
      <c r="Z498" s="98"/>
      <c r="AA498" s="102"/>
      <c r="AB498" s="102"/>
      <c r="AC498" s="168" t="e">
        <f>CONCATENATE(E498," color: ",IF(VLOOKUP(C498,Colores!H:I,2,0)&gt;1,"Varios colores",Tabla5[[#This Row],[Caract: Color tapiz]]),IF(H498="","",CONCATENATE(", Tapiz: ",H498)),IF(I498="","",CONCATENATE(",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98" s="102"/>
      <c r="AE498" s="102" t="str">
        <f>CONCATENATE("&lt;p&gt;¿Cómo lavar un mueble con tapiz: ",X498,"?","&lt;p&gt;",CHAR(10),IFERROR(VLOOKUP(G498,'Base de datos'!A:B,2,0),"Humedecer un paño de tela y frotar la estructura del producto&lt;p&gt;"))</f>
        <v>&lt;p&gt;¿Cómo lavar un mueble con tapiz: ?&lt;p&gt;
Humedecer un paño de tela y frotar la estructura del producto&lt;p&gt;</v>
      </c>
      <c r="AF498" s="102"/>
      <c r="AG498" s="79"/>
      <c r="AH498" s="102"/>
    </row>
    <row r="499" spans="1:34" ht="20.25" customHeight="1" x14ac:dyDescent="0.2">
      <c r="A499" s="88"/>
      <c r="B499" s="88"/>
      <c r="C499" s="16"/>
      <c r="D499" s="116"/>
      <c r="E499" s="88"/>
      <c r="F499" s="88"/>
      <c r="G499" s="88"/>
      <c r="H499" s="88"/>
      <c r="I499" s="88"/>
      <c r="J499" s="88"/>
      <c r="K499" s="88"/>
      <c r="L499" s="88"/>
      <c r="M499" s="88"/>
      <c r="N499" s="88"/>
      <c r="O499" s="88"/>
      <c r="P499" s="88"/>
      <c r="Q499" s="88"/>
      <c r="R499" s="88"/>
      <c r="S499" s="88"/>
      <c r="T499" s="88"/>
      <c r="U499" s="88"/>
      <c r="V499" s="88"/>
      <c r="W499" s="16"/>
      <c r="X499" s="98"/>
      <c r="Y499" s="168"/>
      <c r="Z499" s="98"/>
      <c r="AA499" s="102"/>
      <c r="AB499" s="102"/>
      <c r="AC499" s="168" t="e">
        <f>CONCATENATE(E499," color: ",IF(VLOOKUP(C499,Colores!H:I,2,0)&gt;1,"Varios colores",Tabla5[[#This Row],[Caract: Color tapiz]]),IF(H499="","",CONCATENATE(", Tapiz: ",H499)),IF(I499="","",CONCATENATE(",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499" s="102"/>
      <c r="AE499" s="102" t="str">
        <f>CONCATENATE("&lt;p&gt;¿Cómo lavar un mueble con tapiz: ",X499,"?","&lt;p&gt;",CHAR(10),IFERROR(VLOOKUP(G499,'Base de datos'!A:B,2,0),"Humedecer un paño de tela y frotar la estructura del producto&lt;p&gt;"))</f>
        <v>&lt;p&gt;¿Cómo lavar un mueble con tapiz: ?&lt;p&gt;
Humedecer un paño de tela y frotar la estructura del producto&lt;p&gt;</v>
      </c>
      <c r="AF499" s="102"/>
      <c r="AG499" s="79"/>
      <c r="AH499" s="102"/>
    </row>
    <row r="500" spans="1:34" ht="20.25" customHeight="1" x14ac:dyDescent="0.2">
      <c r="A500" s="88"/>
      <c r="B500" s="88"/>
      <c r="C500" s="16"/>
      <c r="D500" s="116"/>
      <c r="E500" s="88"/>
      <c r="F500" s="88"/>
      <c r="G500" s="88"/>
      <c r="H500" s="88"/>
      <c r="I500" s="88"/>
      <c r="J500" s="88"/>
      <c r="K500" s="88"/>
      <c r="L500" s="88"/>
      <c r="M500" s="88"/>
      <c r="N500" s="88"/>
      <c r="O500" s="88"/>
      <c r="P500" s="88"/>
      <c r="Q500" s="88"/>
      <c r="R500" s="88"/>
      <c r="S500" s="88"/>
      <c r="T500" s="88"/>
      <c r="U500" s="88"/>
      <c r="V500" s="88"/>
      <c r="W500" s="16"/>
      <c r="X500" s="98"/>
      <c r="Y500" s="168"/>
      <c r="Z500" s="98"/>
      <c r="AA500" s="102"/>
      <c r="AB500" s="102"/>
      <c r="AC500" s="168" t="e">
        <f>CONCATENATE(E500," color: ",IF(VLOOKUP(C500,Colores!H:I,2,0)&gt;1,"Varios colores",Tabla5[[#This Row],[Caract: Color tapiz]]),IF(H500="","",CONCATENATE(", Tapiz: ",H500)),IF(I500="","",CONCATENATE(",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00" s="102"/>
      <c r="AE500" s="102" t="str">
        <f>CONCATENATE("&lt;p&gt;¿Cómo lavar un mueble con tapiz: ",X500,"?","&lt;p&gt;",CHAR(10),IFERROR(VLOOKUP(G500,'Base de datos'!A:B,2,0),"Humedecer un paño de tela y frotar la estructura del producto&lt;p&gt;"))</f>
        <v>&lt;p&gt;¿Cómo lavar un mueble con tapiz: ?&lt;p&gt;
Humedecer un paño de tela y frotar la estructura del producto&lt;p&gt;</v>
      </c>
      <c r="AF500" s="102"/>
      <c r="AG500" s="79"/>
      <c r="AH500" s="102"/>
    </row>
    <row r="501" spans="1:34" ht="20.25" customHeight="1" x14ac:dyDescent="0.2">
      <c r="A501" s="88"/>
      <c r="B501" s="88"/>
      <c r="C501" s="16"/>
      <c r="D501" s="116"/>
      <c r="E501" s="88"/>
      <c r="F501" s="88"/>
      <c r="G501" s="88"/>
      <c r="H501" s="88"/>
      <c r="I501" s="88"/>
      <c r="J501" s="88"/>
      <c r="K501" s="88"/>
      <c r="L501" s="88"/>
      <c r="M501" s="88"/>
      <c r="N501" s="88"/>
      <c r="O501" s="88"/>
      <c r="P501" s="88"/>
      <c r="Q501" s="88"/>
      <c r="R501" s="88"/>
      <c r="S501" s="88"/>
      <c r="T501" s="88"/>
      <c r="U501" s="88"/>
      <c r="V501" s="88"/>
      <c r="W501" s="16"/>
      <c r="X501" s="98"/>
      <c r="Y501" s="168"/>
      <c r="Z501" s="98"/>
      <c r="AA501" s="102"/>
      <c r="AB501" s="102"/>
      <c r="AC501" s="168" t="e">
        <f>CONCATENATE(E501," color: ",IF(VLOOKUP(C501,Colores!H:I,2,0)&gt;1,"Varios colores",Tabla5[[#This Row],[Caract: Color tapiz]]),IF(H501="","",CONCATENATE(", Tapiz: ",H501)),IF(I501="","",CONCATENATE(",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01" s="102"/>
      <c r="AE501" s="102" t="str">
        <f>CONCATENATE("&lt;p&gt;¿Cómo lavar un mueble con tapiz: ",X501,"?","&lt;p&gt;",CHAR(10),IFERROR(VLOOKUP(G501,'Base de datos'!A:B,2,0),"Humedecer un paño de tela y frotar la estructura del producto&lt;p&gt;"))</f>
        <v>&lt;p&gt;¿Cómo lavar un mueble con tapiz: ?&lt;p&gt;
Humedecer un paño de tela y frotar la estructura del producto&lt;p&gt;</v>
      </c>
      <c r="AF501" s="102"/>
      <c r="AG501" s="79"/>
      <c r="AH501" s="102"/>
    </row>
    <row r="502" spans="1:34" ht="20.25" customHeight="1" x14ac:dyDescent="0.2">
      <c r="A502" s="88"/>
      <c r="B502" s="88"/>
      <c r="C502" s="16"/>
      <c r="D502" s="116"/>
      <c r="E502" s="88"/>
      <c r="F502" s="88"/>
      <c r="G502" s="88"/>
      <c r="H502" s="88"/>
      <c r="I502" s="88"/>
      <c r="J502" s="88"/>
      <c r="K502" s="88"/>
      <c r="L502" s="88"/>
      <c r="M502" s="88"/>
      <c r="N502" s="88"/>
      <c r="O502" s="88"/>
      <c r="P502" s="88"/>
      <c r="Q502" s="88"/>
      <c r="R502" s="88"/>
      <c r="S502" s="88"/>
      <c r="T502" s="88"/>
      <c r="U502" s="88"/>
      <c r="V502" s="88"/>
      <c r="W502" s="16"/>
      <c r="X502" s="98"/>
      <c r="Y502" s="168"/>
      <c r="Z502" s="98"/>
      <c r="AA502" s="102"/>
      <c r="AB502" s="102"/>
      <c r="AC502" s="168" t="e">
        <f>CONCATENATE(E502," color: ",IF(VLOOKUP(C502,Colores!H:I,2,0)&gt;1,"Varios colores",Tabla5[[#This Row],[Caract: Color tapiz]]),IF(H502="","",CONCATENATE(", Tapiz: ",H502)),IF(I502="","",CONCATENATE(",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02" s="102"/>
      <c r="AE502" s="102" t="str">
        <f>CONCATENATE("&lt;p&gt;¿Cómo lavar un mueble con tapiz: ",X502,"?","&lt;p&gt;",CHAR(10),IFERROR(VLOOKUP(G502,'Base de datos'!A:B,2,0),"Humedecer un paño de tela y frotar la estructura del producto&lt;p&gt;"))</f>
        <v>&lt;p&gt;¿Cómo lavar un mueble con tapiz: ?&lt;p&gt;
Humedecer un paño de tela y frotar la estructura del producto&lt;p&gt;</v>
      </c>
      <c r="AF502" s="102"/>
      <c r="AG502" s="79"/>
      <c r="AH502" s="102"/>
    </row>
    <row r="503" spans="1:34" ht="20.25" customHeight="1" x14ac:dyDescent="0.2">
      <c r="A503" s="88"/>
      <c r="B503" s="88"/>
      <c r="C503" s="16"/>
      <c r="D503" s="116"/>
      <c r="E503" s="88"/>
      <c r="F503" s="88"/>
      <c r="G503" s="88"/>
      <c r="H503" s="88"/>
      <c r="I503" s="88"/>
      <c r="J503" s="88"/>
      <c r="K503" s="88"/>
      <c r="L503" s="88"/>
      <c r="M503" s="88"/>
      <c r="N503" s="88"/>
      <c r="O503" s="88"/>
      <c r="P503" s="88"/>
      <c r="Q503" s="88"/>
      <c r="R503" s="88"/>
      <c r="S503" s="88"/>
      <c r="T503" s="88"/>
      <c r="U503" s="88"/>
      <c r="V503" s="88"/>
      <c r="W503" s="16"/>
      <c r="X503" s="98"/>
      <c r="Y503" s="168"/>
      <c r="Z503" s="98"/>
      <c r="AA503" s="102"/>
      <c r="AB503" s="102"/>
      <c r="AC503" s="168" t="e">
        <f>CONCATENATE(E503," color: ",IF(VLOOKUP(C503,Colores!H:I,2,0)&gt;1,"Varios colores",Tabla5[[#This Row],[Caract: Color tapiz]]),IF(H503="","",CONCATENATE(", Tapiz: ",H503)),IF(I503="","",CONCATENATE(",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03" s="102"/>
      <c r="AE503" s="102" t="str">
        <f>CONCATENATE("&lt;p&gt;¿Cómo lavar un mueble con tapiz: ",X503,"?","&lt;p&gt;",CHAR(10),IFERROR(VLOOKUP(G503,'Base de datos'!A:B,2,0),"Humedecer un paño de tela y frotar la estructura del producto&lt;p&gt;"))</f>
        <v>&lt;p&gt;¿Cómo lavar un mueble con tapiz: ?&lt;p&gt;
Humedecer un paño de tela y frotar la estructura del producto&lt;p&gt;</v>
      </c>
      <c r="AF503" s="102"/>
      <c r="AG503" s="79"/>
      <c r="AH503" s="102"/>
    </row>
    <row r="504" spans="1:34" ht="20.25" customHeight="1" x14ac:dyDescent="0.2">
      <c r="A504" s="88"/>
      <c r="B504" s="88"/>
      <c r="C504" s="16"/>
      <c r="D504" s="116"/>
      <c r="E504" s="88"/>
      <c r="F504" s="88"/>
      <c r="G504" s="88"/>
      <c r="H504" s="88"/>
      <c r="I504" s="88"/>
      <c r="J504" s="88"/>
      <c r="K504" s="88"/>
      <c r="L504" s="88"/>
      <c r="M504" s="88"/>
      <c r="N504" s="88"/>
      <c r="O504" s="88"/>
      <c r="P504" s="88"/>
      <c r="Q504" s="88"/>
      <c r="R504" s="88"/>
      <c r="S504" s="88"/>
      <c r="T504" s="88"/>
      <c r="U504" s="88"/>
      <c r="V504" s="88"/>
      <c r="W504" s="16"/>
      <c r="X504" s="98"/>
      <c r="Y504" s="168"/>
      <c r="Z504" s="98"/>
      <c r="AA504" s="102"/>
      <c r="AB504" s="102"/>
      <c r="AC504" s="168" t="e">
        <f>CONCATENATE(E504," color: ",IF(VLOOKUP(C504,Colores!H:I,2,0)&gt;1,"Varios colores",Tabla5[[#This Row],[Caract: Color tapiz]]),IF(H504="","",CONCATENATE(", Tapiz: ",H504)),IF(I504="","",CONCATENATE(",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04" s="102"/>
      <c r="AE504" s="102" t="str">
        <f>CONCATENATE("&lt;p&gt;¿Cómo lavar un mueble con tapiz: ",X504,"?","&lt;p&gt;",CHAR(10),IFERROR(VLOOKUP(G504,'Base de datos'!A:B,2,0),"Humedecer un paño de tela y frotar la estructura del producto&lt;p&gt;"))</f>
        <v>&lt;p&gt;¿Cómo lavar un mueble con tapiz: ?&lt;p&gt;
Humedecer un paño de tela y frotar la estructura del producto&lt;p&gt;</v>
      </c>
      <c r="AF504" s="102"/>
      <c r="AG504" s="79"/>
      <c r="AH504" s="102"/>
    </row>
    <row r="505" spans="1:34" ht="20.25" customHeight="1" x14ac:dyDescent="0.2">
      <c r="A505" s="88"/>
      <c r="B505" s="88"/>
      <c r="C505" s="16"/>
      <c r="D505" s="116"/>
      <c r="E505" s="88"/>
      <c r="F505" s="88"/>
      <c r="G505" s="88"/>
      <c r="H505" s="88"/>
      <c r="I505" s="88"/>
      <c r="J505" s="88"/>
      <c r="K505" s="88"/>
      <c r="L505" s="88"/>
      <c r="M505" s="88"/>
      <c r="N505" s="88"/>
      <c r="O505" s="88"/>
      <c r="P505" s="88"/>
      <c r="Q505" s="88"/>
      <c r="R505" s="88"/>
      <c r="S505" s="88"/>
      <c r="T505" s="88"/>
      <c r="U505" s="88"/>
      <c r="V505" s="88"/>
      <c r="W505" s="16"/>
      <c r="X505" s="98"/>
      <c r="Y505" s="168"/>
      <c r="Z505" s="98"/>
      <c r="AA505" s="102"/>
      <c r="AB505" s="102"/>
      <c r="AC505" s="168" t="e">
        <f>CONCATENATE(E505," color: ",IF(VLOOKUP(C505,Colores!H:I,2,0)&gt;1,"Varios colores",Tabla5[[#This Row],[Caract: Color tapiz]]),IF(H505="","",CONCATENATE(", Tapiz: ",H505)),IF(I505="","",CONCATENATE(",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05" s="102"/>
      <c r="AE505" s="102" t="str">
        <f>CONCATENATE("&lt;p&gt;¿Cómo lavar un mueble con tapiz: ",X505,"?","&lt;p&gt;",CHAR(10),IFERROR(VLOOKUP(G505,'Base de datos'!A:B,2,0),"Humedecer un paño de tela y frotar la estructura del producto&lt;p&gt;"))</f>
        <v>&lt;p&gt;¿Cómo lavar un mueble con tapiz: ?&lt;p&gt;
Humedecer un paño de tela y frotar la estructura del producto&lt;p&gt;</v>
      </c>
      <c r="AF505" s="102"/>
      <c r="AG505" s="79"/>
      <c r="AH505" s="102"/>
    </row>
    <row r="506" spans="1:34" ht="20.25" customHeight="1" x14ac:dyDescent="0.2">
      <c r="A506" s="88"/>
      <c r="B506" s="88"/>
      <c r="C506" s="16"/>
      <c r="D506" s="116"/>
      <c r="E506" s="88"/>
      <c r="F506" s="88"/>
      <c r="G506" s="88"/>
      <c r="H506" s="88"/>
      <c r="I506" s="88"/>
      <c r="J506" s="88"/>
      <c r="K506" s="88"/>
      <c r="L506" s="88"/>
      <c r="M506" s="88"/>
      <c r="N506" s="88"/>
      <c r="O506" s="88"/>
      <c r="P506" s="88"/>
      <c r="Q506" s="88"/>
      <c r="R506" s="88"/>
      <c r="S506" s="88"/>
      <c r="T506" s="88"/>
      <c r="U506" s="88"/>
      <c r="V506" s="88"/>
      <c r="W506" s="16"/>
      <c r="X506" s="98"/>
      <c r="Y506" s="168"/>
      <c r="Z506" s="98"/>
      <c r="AA506" s="102"/>
      <c r="AB506" s="102"/>
      <c r="AC506" s="168" t="e">
        <f>CONCATENATE(E506," color: ",IF(VLOOKUP(C506,Colores!H:I,2,0)&gt;1,"Varios colores",Tabla5[[#This Row],[Caract: Color tapiz]]),IF(H506="","",CONCATENATE(", Tapiz: ",H506)),IF(I506="","",CONCATENATE(",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06" s="102"/>
      <c r="AE506" s="102" t="str">
        <f>CONCATENATE("&lt;p&gt;¿Cómo lavar un mueble con tapiz: ",X506,"?","&lt;p&gt;",CHAR(10),IFERROR(VLOOKUP(G506,'Base de datos'!A:B,2,0),"Humedecer un paño de tela y frotar la estructura del producto&lt;p&gt;"))</f>
        <v>&lt;p&gt;¿Cómo lavar un mueble con tapiz: ?&lt;p&gt;
Humedecer un paño de tela y frotar la estructura del producto&lt;p&gt;</v>
      </c>
      <c r="AF506" s="102"/>
      <c r="AG506" s="79"/>
      <c r="AH506" s="102"/>
    </row>
    <row r="507" spans="1:34" ht="20.25" customHeight="1" x14ac:dyDescent="0.2">
      <c r="A507" s="88"/>
      <c r="B507" s="88"/>
      <c r="C507" s="16"/>
      <c r="D507" s="116"/>
      <c r="E507" s="88"/>
      <c r="F507" s="88"/>
      <c r="G507" s="88"/>
      <c r="H507" s="88"/>
      <c r="I507" s="88"/>
      <c r="J507" s="88"/>
      <c r="K507" s="88"/>
      <c r="L507" s="88"/>
      <c r="M507" s="88"/>
      <c r="N507" s="88"/>
      <c r="O507" s="88"/>
      <c r="P507" s="88"/>
      <c r="Q507" s="88"/>
      <c r="R507" s="88"/>
      <c r="S507" s="88"/>
      <c r="T507" s="88"/>
      <c r="U507" s="88"/>
      <c r="V507" s="88"/>
      <c r="W507" s="16"/>
      <c r="X507" s="98"/>
      <c r="Y507" s="168"/>
      <c r="Z507" s="98"/>
      <c r="AA507" s="102"/>
      <c r="AB507" s="102"/>
      <c r="AC507" s="168" t="e">
        <f>CONCATENATE(E507," color: ",IF(VLOOKUP(C507,Colores!H:I,2,0)&gt;1,"Varios colores",Tabla5[[#This Row],[Caract: Color tapiz]]),IF(H507="","",CONCATENATE(", Tapiz: ",H507)),IF(I507="","",CONCATENATE(",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07" s="102"/>
      <c r="AE507" s="102" t="str">
        <f>CONCATENATE("&lt;p&gt;¿Cómo lavar un mueble con tapiz: ",X507,"?","&lt;p&gt;",CHAR(10),IFERROR(VLOOKUP(G507,'Base de datos'!A:B,2,0),"Humedecer un paño de tela y frotar la estructura del producto&lt;p&gt;"))</f>
        <v>&lt;p&gt;¿Cómo lavar un mueble con tapiz: ?&lt;p&gt;
Humedecer un paño de tela y frotar la estructura del producto&lt;p&gt;</v>
      </c>
      <c r="AF507" s="102"/>
      <c r="AG507" s="79"/>
      <c r="AH507" s="102"/>
    </row>
    <row r="508" spans="1:34" ht="20.25" customHeight="1" x14ac:dyDescent="0.2">
      <c r="A508" s="88"/>
      <c r="B508" s="88"/>
      <c r="C508" s="16"/>
      <c r="D508" s="116"/>
      <c r="E508" s="88"/>
      <c r="F508" s="88"/>
      <c r="G508" s="88"/>
      <c r="H508" s="88"/>
      <c r="I508" s="88"/>
      <c r="J508" s="88"/>
      <c r="K508" s="88"/>
      <c r="L508" s="88"/>
      <c r="M508" s="88"/>
      <c r="N508" s="88"/>
      <c r="O508" s="88"/>
      <c r="P508" s="88"/>
      <c r="Q508" s="88"/>
      <c r="R508" s="88"/>
      <c r="S508" s="88"/>
      <c r="T508" s="88"/>
      <c r="U508" s="88"/>
      <c r="V508" s="88"/>
      <c r="W508" s="16"/>
      <c r="X508" s="98"/>
      <c r="Y508" s="168"/>
      <c r="Z508" s="98"/>
      <c r="AA508" s="102"/>
      <c r="AB508" s="102"/>
      <c r="AC508" s="168" t="e">
        <f>CONCATENATE(E508," color: ",IF(VLOOKUP(C508,Colores!H:I,2,0)&gt;1,"Varios colores",Tabla5[[#This Row],[Caract: Color tapiz]]),IF(H508="","",CONCATENATE(", Tapiz: ",H508)),IF(I508="","",CONCATENATE(",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08" s="102"/>
      <c r="AE508" s="102" t="str">
        <f>CONCATENATE("&lt;p&gt;¿Cómo lavar un mueble con tapiz: ",X508,"?","&lt;p&gt;",CHAR(10),IFERROR(VLOOKUP(G508,'Base de datos'!A:B,2,0),"Humedecer un paño de tela y frotar la estructura del producto&lt;p&gt;"))</f>
        <v>&lt;p&gt;¿Cómo lavar un mueble con tapiz: ?&lt;p&gt;
Humedecer un paño de tela y frotar la estructura del producto&lt;p&gt;</v>
      </c>
      <c r="AF508" s="102"/>
      <c r="AG508" s="79"/>
      <c r="AH508" s="102"/>
    </row>
    <row r="509" spans="1:34" ht="20.25" customHeight="1" x14ac:dyDescent="0.2">
      <c r="A509" s="88"/>
      <c r="B509" s="88"/>
      <c r="C509" s="16"/>
      <c r="D509" s="116"/>
      <c r="E509" s="88"/>
      <c r="F509" s="88"/>
      <c r="G509" s="88"/>
      <c r="H509" s="88"/>
      <c r="I509" s="88"/>
      <c r="J509" s="88"/>
      <c r="K509" s="88"/>
      <c r="L509" s="88"/>
      <c r="M509" s="88"/>
      <c r="N509" s="88"/>
      <c r="O509" s="88"/>
      <c r="P509" s="88"/>
      <c r="Q509" s="88"/>
      <c r="R509" s="88"/>
      <c r="S509" s="88"/>
      <c r="T509" s="88"/>
      <c r="U509" s="88"/>
      <c r="V509" s="88"/>
      <c r="W509" s="16"/>
      <c r="X509" s="98"/>
      <c r="Y509" s="168"/>
      <c r="Z509" s="98"/>
      <c r="AA509" s="102"/>
      <c r="AB509" s="102"/>
      <c r="AC509" s="168" t="e">
        <f>CONCATENATE(E509," color: ",IF(VLOOKUP(C509,Colores!H:I,2,0)&gt;1,"Varios colores",Tabla5[[#This Row],[Caract: Color tapiz]]),IF(H509="","",CONCATENATE(", Tapiz: ",H509)),IF(I509="","",CONCATENATE(",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09" s="102"/>
      <c r="AE509" s="102" t="str">
        <f>CONCATENATE("&lt;p&gt;¿Cómo lavar un mueble con tapiz: ",X509,"?","&lt;p&gt;",CHAR(10),IFERROR(VLOOKUP(G509,'Base de datos'!A:B,2,0),"Humedecer un paño de tela y frotar la estructura del producto&lt;p&gt;"))</f>
        <v>&lt;p&gt;¿Cómo lavar un mueble con tapiz: ?&lt;p&gt;
Humedecer un paño de tela y frotar la estructura del producto&lt;p&gt;</v>
      </c>
      <c r="AF509" s="102"/>
      <c r="AG509" s="79"/>
      <c r="AH509" s="102"/>
    </row>
    <row r="510" spans="1:34" ht="20.25" customHeight="1" x14ac:dyDescent="0.2">
      <c r="A510" s="88"/>
      <c r="B510" s="88"/>
      <c r="C510" s="16"/>
      <c r="D510" s="116"/>
      <c r="E510" s="88"/>
      <c r="F510" s="88"/>
      <c r="G510" s="88"/>
      <c r="H510" s="88"/>
      <c r="I510" s="88"/>
      <c r="J510" s="88"/>
      <c r="K510" s="88"/>
      <c r="L510" s="88"/>
      <c r="M510" s="88"/>
      <c r="N510" s="88"/>
      <c r="O510" s="88"/>
      <c r="P510" s="88"/>
      <c r="Q510" s="88"/>
      <c r="R510" s="88"/>
      <c r="S510" s="88"/>
      <c r="T510" s="88"/>
      <c r="U510" s="88"/>
      <c r="V510" s="88"/>
      <c r="W510" s="16"/>
      <c r="X510" s="98"/>
      <c r="Y510" s="168"/>
      <c r="Z510" s="98"/>
      <c r="AA510" s="102"/>
      <c r="AB510" s="102"/>
      <c r="AC510" s="168" t="e">
        <f>CONCATENATE(E510," color: ",IF(VLOOKUP(C510,Colores!H:I,2,0)&gt;1,"Varios colores",Tabla5[[#This Row],[Caract: Color tapiz]]),IF(H510="","",CONCATENATE(", Tapiz: ",H510)),IF(I510="","",CONCATENATE(",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10" s="102"/>
      <c r="AE510" s="102" t="str">
        <f>CONCATENATE("&lt;p&gt;¿Cómo lavar un mueble con tapiz: ",X510,"?","&lt;p&gt;",CHAR(10),IFERROR(VLOOKUP(G510,'Base de datos'!A:B,2,0),"Humedecer un paño de tela y frotar la estructura del producto&lt;p&gt;"))</f>
        <v>&lt;p&gt;¿Cómo lavar un mueble con tapiz: ?&lt;p&gt;
Humedecer un paño de tela y frotar la estructura del producto&lt;p&gt;</v>
      </c>
      <c r="AF510" s="102"/>
      <c r="AG510" s="79"/>
      <c r="AH510" s="102"/>
    </row>
    <row r="511" spans="1:34" ht="20.25" customHeight="1" x14ac:dyDescent="0.2">
      <c r="A511" s="88"/>
      <c r="B511" s="88"/>
      <c r="C511" s="16"/>
      <c r="D511" s="116"/>
      <c r="E511" s="88"/>
      <c r="F511" s="88"/>
      <c r="G511" s="88"/>
      <c r="H511" s="88"/>
      <c r="I511" s="88"/>
      <c r="J511" s="88"/>
      <c r="K511" s="88"/>
      <c r="L511" s="88"/>
      <c r="M511" s="88"/>
      <c r="N511" s="88"/>
      <c r="O511" s="88"/>
      <c r="P511" s="88"/>
      <c r="Q511" s="88"/>
      <c r="R511" s="88"/>
      <c r="S511" s="88"/>
      <c r="T511" s="88"/>
      <c r="U511" s="88"/>
      <c r="V511" s="88"/>
      <c r="W511" s="16"/>
      <c r="X511" s="98"/>
      <c r="Y511" s="168"/>
      <c r="Z511" s="98"/>
      <c r="AA511" s="102"/>
      <c r="AB511" s="102"/>
      <c r="AC511" s="168" t="e">
        <f>CONCATENATE(E511," color: ",IF(VLOOKUP(C511,Colores!H:I,2,0)&gt;1,"Varios colores",Tabla5[[#This Row],[Caract: Color tapiz]]),IF(H511="","",CONCATENATE(", Tapiz: ",H511)),IF(I511="","",CONCATENATE(",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11" s="102"/>
      <c r="AE511" s="102" t="str">
        <f>CONCATENATE("&lt;p&gt;¿Cómo lavar un mueble con tapiz: ",X511,"?","&lt;p&gt;",CHAR(10),IFERROR(VLOOKUP(G511,'Base de datos'!A:B,2,0),"Humedecer un paño de tela y frotar la estructura del producto&lt;p&gt;"))</f>
        <v>&lt;p&gt;¿Cómo lavar un mueble con tapiz: ?&lt;p&gt;
Humedecer un paño de tela y frotar la estructura del producto&lt;p&gt;</v>
      </c>
      <c r="AF511" s="102"/>
      <c r="AG511" s="79"/>
      <c r="AH511" s="102"/>
    </row>
    <row r="512" spans="1:34" ht="20.25" customHeight="1" x14ac:dyDescent="0.2">
      <c r="A512" s="88"/>
      <c r="B512" s="88"/>
      <c r="C512" s="16"/>
      <c r="D512" s="116"/>
      <c r="E512" s="88"/>
      <c r="F512" s="88"/>
      <c r="G512" s="88"/>
      <c r="H512" s="88"/>
      <c r="I512" s="88"/>
      <c r="J512" s="88"/>
      <c r="K512" s="88"/>
      <c r="L512" s="88"/>
      <c r="M512" s="88"/>
      <c r="N512" s="88"/>
      <c r="O512" s="88"/>
      <c r="P512" s="88"/>
      <c r="Q512" s="88"/>
      <c r="R512" s="88"/>
      <c r="S512" s="88"/>
      <c r="T512" s="88"/>
      <c r="U512" s="88"/>
      <c r="V512" s="88"/>
      <c r="W512" s="16"/>
      <c r="X512" s="98"/>
      <c r="Y512" s="168"/>
      <c r="Z512" s="98"/>
      <c r="AA512" s="102"/>
      <c r="AB512" s="102"/>
      <c r="AC512" s="168" t="e">
        <f>CONCATENATE(E512," color: ",IF(VLOOKUP(C512,Colores!H:I,2,0)&gt;1,"Varios colores",Tabla5[[#This Row],[Caract: Color tapiz]]),IF(H512="","",CONCATENATE(", Tapiz: ",H512)),IF(I512="","",CONCATENATE(",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12" s="102"/>
      <c r="AE512" s="102" t="str">
        <f>CONCATENATE("&lt;p&gt;¿Cómo lavar un mueble con tapiz: ",X512,"?","&lt;p&gt;",CHAR(10),IFERROR(VLOOKUP(G512,'Base de datos'!A:B,2,0),"Humedecer un paño de tela y frotar la estructura del producto&lt;p&gt;"))</f>
        <v>&lt;p&gt;¿Cómo lavar un mueble con tapiz: ?&lt;p&gt;
Humedecer un paño de tela y frotar la estructura del producto&lt;p&gt;</v>
      </c>
      <c r="AF512" s="102"/>
      <c r="AG512" s="79"/>
      <c r="AH512" s="102"/>
    </row>
    <row r="513" spans="1:34" ht="20.25" customHeight="1" x14ac:dyDescent="0.2">
      <c r="A513" s="88"/>
      <c r="B513" s="88"/>
      <c r="C513" s="16"/>
      <c r="D513" s="116"/>
      <c r="E513" s="88"/>
      <c r="F513" s="88"/>
      <c r="G513" s="88"/>
      <c r="H513" s="88"/>
      <c r="I513" s="88"/>
      <c r="J513" s="88"/>
      <c r="K513" s="88"/>
      <c r="L513" s="88"/>
      <c r="M513" s="88"/>
      <c r="N513" s="88"/>
      <c r="O513" s="88"/>
      <c r="P513" s="88"/>
      <c r="Q513" s="88"/>
      <c r="R513" s="88"/>
      <c r="S513" s="88"/>
      <c r="T513" s="88"/>
      <c r="U513" s="88"/>
      <c r="V513" s="88"/>
      <c r="W513" s="16"/>
      <c r="X513" s="98"/>
      <c r="Y513" s="168"/>
      <c r="Z513" s="98"/>
      <c r="AA513" s="102"/>
      <c r="AB513" s="102"/>
      <c r="AC513" s="168" t="e">
        <f>CONCATENATE(E513," color: ",IF(VLOOKUP(C513,Colores!H:I,2,0)&gt;1,"Varios colores",Tabla5[[#This Row],[Caract: Color tapiz]]),IF(H513="","",CONCATENATE(", Tapiz: ",H513)),IF(I513="","",CONCATENATE(",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13" s="102"/>
      <c r="AE513" s="102" t="str">
        <f>CONCATENATE("&lt;p&gt;¿Cómo lavar un mueble con tapiz: ",X513,"?","&lt;p&gt;",CHAR(10),IFERROR(VLOOKUP(G513,'Base de datos'!A:B,2,0),"Humedecer un paño de tela y frotar la estructura del producto&lt;p&gt;"))</f>
        <v>&lt;p&gt;¿Cómo lavar un mueble con tapiz: ?&lt;p&gt;
Humedecer un paño de tela y frotar la estructura del producto&lt;p&gt;</v>
      </c>
      <c r="AF513" s="102"/>
      <c r="AG513" s="79"/>
      <c r="AH513" s="102"/>
    </row>
    <row r="514" spans="1:34" ht="20.25" customHeight="1" x14ac:dyDescent="0.2">
      <c r="A514" s="88"/>
      <c r="B514" s="88"/>
      <c r="C514" s="16"/>
      <c r="D514" s="116"/>
      <c r="E514" s="88"/>
      <c r="F514" s="88"/>
      <c r="G514" s="88"/>
      <c r="H514" s="88"/>
      <c r="I514" s="88"/>
      <c r="J514" s="88"/>
      <c r="K514" s="88"/>
      <c r="L514" s="88"/>
      <c r="M514" s="88"/>
      <c r="N514" s="88"/>
      <c r="O514" s="88"/>
      <c r="P514" s="88"/>
      <c r="Q514" s="88"/>
      <c r="R514" s="88"/>
      <c r="S514" s="88"/>
      <c r="T514" s="88"/>
      <c r="U514" s="88"/>
      <c r="V514" s="88"/>
      <c r="W514" s="16"/>
      <c r="X514" s="98"/>
      <c r="Y514" s="168"/>
      <c r="Z514" s="98"/>
      <c r="AA514" s="102"/>
      <c r="AB514" s="102"/>
      <c r="AC514" s="168" t="e">
        <f>CONCATENATE(E514," color: ",IF(VLOOKUP(C514,Colores!H:I,2,0)&gt;1,"Varios colores",Tabla5[[#This Row],[Caract: Color tapiz]]),IF(H514="","",CONCATENATE(", Tapiz: ",H514)),IF(I514="","",CONCATENATE(",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14" s="102"/>
      <c r="AE514" s="102" t="str">
        <f>CONCATENATE("&lt;p&gt;¿Cómo lavar un mueble con tapiz: ",X514,"?","&lt;p&gt;",CHAR(10),IFERROR(VLOOKUP(G514,'Base de datos'!A:B,2,0),"Humedecer un paño de tela y frotar la estructura del producto&lt;p&gt;"))</f>
        <v>&lt;p&gt;¿Cómo lavar un mueble con tapiz: ?&lt;p&gt;
Humedecer un paño de tela y frotar la estructura del producto&lt;p&gt;</v>
      </c>
      <c r="AF514" s="102"/>
      <c r="AG514" s="79"/>
      <c r="AH514" s="102"/>
    </row>
    <row r="515" spans="1:34" ht="20.25" customHeight="1" x14ac:dyDescent="0.2">
      <c r="A515" s="88"/>
      <c r="B515" s="88"/>
      <c r="C515" s="16"/>
      <c r="D515" s="116"/>
      <c r="E515" s="88"/>
      <c r="F515" s="88"/>
      <c r="G515" s="88"/>
      <c r="H515" s="88"/>
      <c r="I515" s="88"/>
      <c r="J515" s="88"/>
      <c r="K515" s="88"/>
      <c r="L515" s="88"/>
      <c r="M515" s="88"/>
      <c r="N515" s="88"/>
      <c r="O515" s="88"/>
      <c r="P515" s="88"/>
      <c r="Q515" s="88"/>
      <c r="R515" s="88"/>
      <c r="S515" s="88"/>
      <c r="T515" s="88"/>
      <c r="U515" s="88"/>
      <c r="V515" s="88"/>
      <c r="W515" s="16"/>
      <c r="X515" s="98"/>
      <c r="Y515" s="168"/>
      <c r="Z515" s="98"/>
      <c r="AA515" s="102"/>
      <c r="AB515" s="102"/>
      <c r="AC515" s="168" t="e">
        <f>CONCATENATE(E515," color: ",IF(VLOOKUP(C515,Colores!H:I,2,0)&gt;1,"Varios colores",Tabla5[[#This Row],[Caract: Color tapiz]]),IF(H515="","",CONCATENATE(", Tapiz: ",H515)),IF(I515="","",CONCATENATE(",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15" s="102"/>
      <c r="AE515" s="102" t="str">
        <f>CONCATENATE("&lt;p&gt;¿Cómo lavar un mueble con tapiz: ",X515,"?","&lt;p&gt;",CHAR(10),IFERROR(VLOOKUP(G515,'Base de datos'!A:B,2,0),"Humedecer un paño de tela y frotar la estructura del producto&lt;p&gt;"))</f>
        <v>&lt;p&gt;¿Cómo lavar un mueble con tapiz: ?&lt;p&gt;
Humedecer un paño de tela y frotar la estructura del producto&lt;p&gt;</v>
      </c>
      <c r="AF515" s="102"/>
      <c r="AG515" s="79"/>
      <c r="AH515" s="102"/>
    </row>
    <row r="516" spans="1:34" ht="20.25" customHeight="1" x14ac:dyDescent="0.2">
      <c r="A516" s="88"/>
      <c r="B516" s="88"/>
      <c r="C516" s="16"/>
      <c r="D516" s="116"/>
      <c r="E516" s="88"/>
      <c r="F516" s="88"/>
      <c r="G516" s="88"/>
      <c r="H516" s="88"/>
      <c r="I516" s="88"/>
      <c r="J516" s="88"/>
      <c r="K516" s="88"/>
      <c r="L516" s="88"/>
      <c r="M516" s="88"/>
      <c r="N516" s="88"/>
      <c r="O516" s="88"/>
      <c r="P516" s="88"/>
      <c r="Q516" s="88"/>
      <c r="R516" s="88"/>
      <c r="S516" s="88"/>
      <c r="T516" s="88"/>
      <c r="U516" s="88"/>
      <c r="V516" s="88"/>
      <c r="W516" s="16"/>
      <c r="X516" s="98"/>
      <c r="Y516" s="168"/>
      <c r="Z516" s="98"/>
      <c r="AA516" s="102"/>
      <c r="AB516" s="102"/>
      <c r="AC516" s="168" t="e">
        <f>CONCATENATE(E516," color: ",IF(VLOOKUP(C516,Colores!H:I,2,0)&gt;1,"Varios colores",Tabla5[[#This Row],[Caract: Color tapiz]]),IF(H516="","",CONCATENATE(", Tapiz: ",H516)),IF(I516="","",CONCATENATE(",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16" s="102"/>
      <c r="AE516" s="102" t="str">
        <f>CONCATENATE("&lt;p&gt;¿Cómo lavar un mueble con tapiz: ",X516,"?","&lt;p&gt;",CHAR(10),IFERROR(VLOOKUP(G516,'Base de datos'!A:B,2,0),"Humedecer un paño de tela y frotar la estructura del producto&lt;p&gt;"))</f>
        <v>&lt;p&gt;¿Cómo lavar un mueble con tapiz: ?&lt;p&gt;
Humedecer un paño de tela y frotar la estructura del producto&lt;p&gt;</v>
      </c>
      <c r="AF516" s="102"/>
      <c r="AG516" s="79"/>
      <c r="AH516" s="102"/>
    </row>
    <row r="517" spans="1:34" ht="20.25" customHeight="1" x14ac:dyDescent="0.2">
      <c r="A517" s="88"/>
      <c r="B517" s="88"/>
      <c r="C517" s="16"/>
      <c r="D517" s="116"/>
      <c r="E517" s="88"/>
      <c r="F517" s="88"/>
      <c r="G517" s="88"/>
      <c r="H517" s="88"/>
      <c r="I517" s="88"/>
      <c r="J517" s="88"/>
      <c r="K517" s="88"/>
      <c r="L517" s="88"/>
      <c r="M517" s="88"/>
      <c r="N517" s="88"/>
      <c r="O517" s="88"/>
      <c r="P517" s="88"/>
      <c r="Q517" s="88"/>
      <c r="R517" s="88"/>
      <c r="S517" s="88"/>
      <c r="T517" s="88"/>
      <c r="U517" s="88"/>
      <c r="V517" s="88"/>
      <c r="W517" s="16"/>
      <c r="X517" s="98"/>
      <c r="Y517" s="168"/>
      <c r="Z517" s="98"/>
      <c r="AA517" s="102"/>
      <c r="AB517" s="102"/>
      <c r="AC517" s="168" t="e">
        <f>CONCATENATE(E517," color: ",IF(VLOOKUP(C517,Colores!H:I,2,0)&gt;1,"Varios colores",Tabla5[[#This Row],[Caract: Color tapiz]]),IF(H517="","",CONCATENATE(", Tapiz: ",H517)),IF(I517="","",CONCATENATE(",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17" s="102"/>
      <c r="AE517" s="102" t="str">
        <f>CONCATENATE("&lt;p&gt;¿Cómo lavar un mueble con tapiz: ",X517,"?","&lt;p&gt;",CHAR(10),IFERROR(VLOOKUP(G517,'Base de datos'!A:B,2,0),"Humedecer un paño de tela y frotar la estructura del producto&lt;p&gt;"))</f>
        <v>&lt;p&gt;¿Cómo lavar un mueble con tapiz: ?&lt;p&gt;
Humedecer un paño de tela y frotar la estructura del producto&lt;p&gt;</v>
      </c>
      <c r="AF517" s="102"/>
      <c r="AG517" s="79"/>
      <c r="AH517" s="102"/>
    </row>
    <row r="518" spans="1:34" ht="20.25" customHeight="1" x14ac:dyDescent="0.2">
      <c r="A518" s="88"/>
      <c r="B518" s="88"/>
      <c r="C518" s="16"/>
      <c r="D518" s="116"/>
      <c r="E518" s="88"/>
      <c r="F518" s="88"/>
      <c r="G518" s="88"/>
      <c r="H518" s="88"/>
      <c r="I518" s="88"/>
      <c r="J518" s="88"/>
      <c r="K518" s="88"/>
      <c r="L518" s="88"/>
      <c r="M518" s="88"/>
      <c r="N518" s="88"/>
      <c r="O518" s="88"/>
      <c r="P518" s="88"/>
      <c r="Q518" s="88"/>
      <c r="R518" s="88"/>
      <c r="S518" s="88"/>
      <c r="T518" s="88"/>
      <c r="U518" s="88"/>
      <c r="V518" s="88"/>
      <c r="W518" s="16"/>
      <c r="X518" s="98"/>
      <c r="Y518" s="168"/>
      <c r="Z518" s="98"/>
      <c r="AA518" s="102"/>
      <c r="AB518" s="102"/>
      <c r="AC518" s="168" t="e">
        <f>CONCATENATE(E518," color: ",IF(VLOOKUP(C518,Colores!H:I,2,0)&gt;1,"Varios colores",Tabla5[[#This Row],[Caract: Color tapiz]]),IF(H518="","",CONCATENATE(", Tapiz: ",H518)),IF(I518="","",CONCATENATE(",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18" s="102"/>
      <c r="AE518" s="102" t="str">
        <f>CONCATENATE("&lt;p&gt;¿Cómo lavar un mueble con tapiz: ",X518,"?","&lt;p&gt;",CHAR(10),IFERROR(VLOOKUP(G518,'Base de datos'!A:B,2,0),"Humedecer un paño de tela y frotar la estructura del producto&lt;p&gt;"))</f>
        <v>&lt;p&gt;¿Cómo lavar un mueble con tapiz: ?&lt;p&gt;
Humedecer un paño de tela y frotar la estructura del producto&lt;p&gt;</v>
      </c>
      <c r="AF518" s="102"/>
      <c r="AG518" s="79"/>
      <c r="AH518" s="102"/>
    </row>
    <row r="519" spans="1:34" ht="20.25" customHeight="1" x14ac:dyDescent="0.2">
      <c r="A519" s="88"/>
      <c r="B519" s="88"/>
      <c r="C519" s="16"/>
      <c r="D519" s="116"/>
      <c r="E519" s="88"/>
      <c r="F519" s="88"/>
      <c r="G519" s="88"/>
      <c r="H519" s="88"/>
      <c r="I519" s="88"/>
      <c r="J519" s="88"/>
      <c r="K519" s="88"/>
      <c r="L519" s="88"/>
      <c r="M519" s="88"/>
      <c r="N519" s="88"/>
      <c r="O519" s="88"/>
      <c r="P519" s="88"/>
      <c r="Q519" s="88"/>
      <c r="R519" s="88"/>
      <c r="S519" s="88"/>
      <c r="T519" s="88"/>
      <c r="U519" s="88"/>
      <c r="V519" s="88"/>
      <c r="W519" s="16"/>
      <c r="X519" s="98"/>
      <c r="Y519" s="168"/>
      <c r="Z519" s="98"/>
      <c r="AA519" s="102"/>
      <c r="AB519" s="102"/>
      <c r="AC519" s="168" t="e">
        <f>CONCATENATE(E519," color: ",IF(VLOOKUP(C519,Colores!H:I,2,0)&gt;1,"Varios colores",Tabla5[[#This Row],[Caract: Color tapiz]]),IF(H519="","",CONCATENATE(", Tapiz: ",H519)),IF(I519="","",CONCATENATE(",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19" s="102"/>
      <c r="AE519" s="102" t="str">
        <f>CONCATENATE("&lt;p&gt;¿Cómo lavar un mueble con tapiz: ",X519,"?","&lt;p&gt;",CHAR(10),IFERROR(VLOOKUP(G519,'Base de datos'!A:B,2,0),"Humedecer un paño de tela y frotar la estructura del producto&lt;p&gt;"))</f>
        <v>&lt;p&gt;¿Cómo lavar un mueble con tapiz: ?&lt;p&gt;
Humedecer un paño de tela y frotar la estructura del producto&lt;p&gt;</v>
      </c>
      <c r="AF519" s="102"/>
      <c r="AG519" s="79"/>
      <c r="AH519" s="102"/>
    </row>
    <row r="520" spans="1:34" ht="20.25" customHeight="1" x14ac:dyDescent="0.2">
      <c r="A520" s="88"/>
      <c r="B520" s="88"/>
      <c r="C520" s="16"/>
      <c r="D520" s="116"/>
      <c r="E520" s="88"/>
      <c r="F520" s="88"/>
      <c r="G520" s="88"/>
      <c r="H520" s="88"/>
      <c r="I520" s="88"/>
      <c r="J520" s="88"/>
      <c r="K520" s="88"/>
      <c r="L520" s="88"/>
      <c r="M520" s="88"/>
      <c r="N520" s="88"/>
      <c r="O520" s="88"/>
      <c r="P520" s="88"/>
      <c r="Q520" s="88"/>
      <c r="R520" s="88"/>
      <c r="S520" s="88"/>
      <c r="T520" s="88"/>
      <c r="U520" s="88"/>
      <c r="V520" s="88"/>
      <c r="W520" s="16"/>
      <c r="X520" s="98"/>
      <c r="Y520" s="168"/>
      <c r="Z520" s="98"/>
      <c r="AA520" s="102"/>
      <c r="AB520" s="102"/>
      <c r="AC520" s="168" t="e">
        <f>CONCATENATE(E520," color: ",IF(VLOOKUP(C520,Colores!H:I,2,0)&gt;1,"Varios colores",Tabla5[[#This Row],[Caract: Color tapiz]]),IF(H520="","",CONCATENATE(", Tapiz: ",H520)),IF(I520="","",CONCATENATE(",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20" s="102"/>
      <c r="AE520" s="102" t="str">
        <f>CONCATENATE("&lt;p&gt;¿Cómo lavar un mueble con tapiz: ",X520,"?","&lt;p&gt;",CHAR(10),IFERROR(VLOOKUP(G520,'Base de datos'!A:B,2,0),"Humedecer un paño de tela y frotar la estructura del producto&lt;p&gt;"))</f>
        <v>&lt;p&gt;¿Cómo lavar un mueble con tapiz: ?&lt;p&gt;
Humedecer un paño de tela y frotar la estructura del producto&lt;p&gt;</v>
      </c>
      <c r="AF520" s="102"/>
      <c r="AG520" s="79"/>
      <c r="AH520" s="102"/>
    </row>
    <row r="521" spans="1:34" ht="20.25" customHeight="1" x14ac:dyDescent="0.2">
      <c r="A521" s="88"/>
      <c r="B521" s="88"/>
      <c r="C521" s="16"/>
      <c r="D521" s="116"/>
      <c r="E521" s="88"/>
      <c r="F521" s="88"/>
      <c r="G521" s="88"/>
      <c r="H521" s="88"/>
      <c r="I521" s="88"/>
      <c r="J521" s="88"/>
      <c r="K521" s="88"/>
      <c r="L521" s="88"/>
      <c r="M521" s="88"/>
      <c r="N521" s="88"/>
      <c r="O521" s="88"/>
      <c r="P521" s="88"/>
      <c r="Q521" s="88"/>
      <c r="R521" s="88"/>
      <c r="S521" s="88"/>
      <c r="T521" s="88"/>
      <c r="U521" s="88"/>
      <c r="V521" s="88"/>
      <c r="W521" s="16"/>
      <c r="X521" s="98"/>
      <c r="Y521" s="168"/>
      <c r="Z521" s="98"/>
      <c r="AA521" s="102"/>
      <c r="AB521" s="102"/>
      <c r="AC521" s="168" t="e">
        <f>CONCATENATE(E521," color: ",IF(VLOOKUP(C521,Colores!H:I,2,0)&gt;1,"Varios colores",Tabla5[[#This Row],[Caract: Color tapiz]]),IF(H521="","",CONCATENATE(", Tapiz: ",H521)),IF(I521="","",CONCATENATE(",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21" s="102"/>
      <c r="AE521" s="102" t="str">
        <f>CONCATENATE("&lt;p&gt;¿Cómo lavar un mueble con tapiz: ",X521,"?","&lt;p&gt;",CHAR(10),IFERROR(VLOOKUP(G521,'Base de datos'!A:B,2,0),"Humedecer un paño de tela y frotar la estructura del producto&lt;p&gt;"))</f>
        <v>&lt;p&gt;¿Cómo lavar un mueble con tapiz: ?&lt;p&gt;
Humedecer un paño de tela y frotar la estructura del producto&lt;p&gt;</v>
      </c>
      <c r="AF521" s="102"/>
      <c r="AG521" s="79"/>
      <c r="AH521" s="102"/>
    </row>
    <row r="522" spans="1:34" ht="20.25" customHeight="1" x14ac:dyDescent="0.2">
      <c r="A522" s="88"/>
      <c r="B522" s="88"/>
      <c r="C522" s="16"/>
      <c r="D522" s="116"/>
      <c r="E522" s="88"/>
      <c r="F522" s="88"/>
      <c r="G522" s="88"/>
      <c r="H522" s="88"/>
      <c r="I522" s="88"/>
      <c r="J522" s="88"/>
      <c r="K522" s="88"/>
      <c r="L522" s="88"/>
      <c r="M522" s="88"/>
      <c r="N522" s="88"/>
      <c r="O522" s="88"/>
      <c r="P522" s="88"/>
      <c r="Q522" s="88"/>
      <c r="R522" s="88"/>
      <c r="S522" s="88"/>
      <c r="T522" s="88"/>
      <c r="U522" s="88"/>
      <c r="V522" s="88"/>
      <c r="W522" s="16"/>
      <c r="X522" s="98"/>
      <c r="Y522" s="168"/>
      <c r="Z522" s="98"/>
      <c r="AA522" s="102"/>
      <c r="AB522" s="102"/>
      <c r="AC522" s="168" t="e">
        <f>CONCATENATE(E522," color: ",IF(VLOOKUP(C522,Colores!H:I,2,0)&gt;1,"Varios colores",Tabla5[[#This Row],[Caract: Color tapiz]]),IF(H522="","",CONCATENATE(", Tapiz: ",H522)),IF(I522="","",CONCATENATE(",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22" s="102"/>
      <c r="AE522" s="102" t="str">
        <f>CONCATENATE("&lt;p&gt;¿Cómo lavar un mueble con tapiz: ",X522,"?","&lt;p&gt;",CHAR(10),IFERROR(VLOOKUP(G522,'Base de datos'!A:B,2,0),"Humedecer un paño de tela y frotar la estructura del producto&lt;p&gt;"))</f>
        <v>&lt;p&gt;¿Cómo lavar un mueble con tapiz: ?&lt;p&gt;
Humedecer un paño de tela y frotar la estructura del producto&lt;p&gt;</v>
      </c>
      <c r="AF522" s="102"/>
      <c r="AG522" s="79"/>
      <c r="AH522" s="102"/>
    </row>
    <row r="523" spans="1:34" ht="20.25" customHeight="1" x14ac:dyDescent="0.2">
      <c r="A523" s="88"/>
      <c r="B523" s="88"/>
      <c r="C523" s="16"/>
      <c r="D523" s="116"/>
      <c r="E523" s="88"/>
      <c r="F523" s="88"/>
      <c r="G523" s="88"/>
      <c r="H523" s="88"/>
      <c r="I523" s="88"/>
      <c r="J523" s="88"/>
      <c r="K523" s="88"/>
      <c r="L523" s="88"/>
      <c r="M523" s="88"/>
      <c r="N523" s="88"/>
      <c r="O523" s="88"/>
      <c r="P523" s="88"/>
      <c r="Q523" s="88"/>
      <c r="R523" s="88"/>
      <c r="S523" s="88"/>
      <c r="T523" s="88"/>
      <c r="U523" s="88"/>
      <c r="V523" s="88"/>
      <c r="W523" s="16"/>
      <c r="X523" s="98"/>
      <c r="Y523" s="168"/>
      <c r="Z523" s="98"/>
      <c r="AA523" s="102"/>
      <c r="AB523" s="102"/>
      <c r="AC523" s="168" t="e">
        <f>CONCATENATE(E523," color: ",IF(VLOOKUP(C523,Colores!H:I,2,0)&gt;1,"Varios colores",Tabla5[[#This Row],[Caract: Color tapiz]]),IF(H523="","",CONCATENATE(", Tapiz: ",H523)),IF(I523="","",CONCATENATE(",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23" s="102"/>
      <c r="AE523" s="102" t="str">
        <f>CONCATENATE("&lt;p&gt;¿Cómo lavar un mueble con tapiz: ",X523,"?","&lt;p&gt;",CHAR(10),IFERROR(VLOOKUP(G523,'Base de datos'!A:B,2,0),"Humedecer un paño de tela y frotar la estructura del producto&lt;p&gt;"))</f>
        <v>&lt;p&gt;¿Cómo lavar un mueble con tapiz: ?&lt;p&gt;
Humedecer un paño de tela y frotar la estructura del producto&lt;p&gt;</v>
      </c>
      <c r="AF523" s="102"/>
      <c r="AG523" s="79"/>
      <c r="AH523" s="102"/>
    </row>
    <row r="524" spans="1:34" ht="20.25" customHeight="1" x14ac:dyDescent="0.2">
      <c r="A524" s="88"/>
      <c r="B524" s="88"/>
      <c r="C524" s="16"/>
      <c r="D524" s="116"/>
      <c r="E524" s="88"/>
      <c r="F524" s="88"/>
      <c r="G524" s="88"/>
      <c r="H524" s="88"/>
      <c r="I524" s="88"/>
      <c r="J524" s="88"/>
      <c r="K524" s="88"/>
      <c r="L524" s="88"/>
      <c r="M524" s="88"/>
      <c r="N524" s="88"/>
      <c r="O524" s="88"/>
      <c r="P524" s="88"/>
      <c r="Q524" s="88"/>
      <c r="R524" s="88"/>
      <c r="S524" s="88"/>
      <c r="T524" s="88"/>
      <c r="U524" s="88"/>
      <c r="V524" s="88"/>
      <c r="W524" s="16"/>
      <c r="X524" s="98"/>
      <c r="Y524" s="168"/>
      <c r="Z524" s="98"/>
      <c r="AA524" s="102"/>
      <c r="AB524" s="102"/>
      <c r="AC524" s="168" t="e">
        <f>CONCATENATE(E524," color: ",IF(VLOOKUP(C524,Colores!H:I,2,0)&gt;1,"Varios colores",Tabla5[[#This Row],[Caract: Color tapiz]]),IF(H524="","",CONCATENATE(", Tapiz: ",H524)),IF(I524="","",CONCATENATE(",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24" s="102"/>
      <c r="AE524" s="102" t="str">
        <f>CONCATENATE("&lt;p&gt;¿Cómo lavar un mueble con tapiz: ",X524,"?","&lt;p&gt;",CHAR(10),IFERROR(VLOOKUP(G524,'Base de datos'!A:B,2,0),"Humedecer un paño de tela y frotar la estructura del producto&lt;p&gt;"))</f>
        <v>&lt;p&gt;¿Cómo lavar un mueble con tapiz: ?&lt;p&gt;
Humedecer un paño de tela y frotar la estructura del producto&lt;p&gt;</v>
      </c>
      <c r="AF524" s="102"/>
      <c r="AG524" s="79"/>
      <c r="AH524" s="102"/>
    </row>
    <row r="525" spans="1:34" ht="20.25" customHeight="1" x14ac:dyDescent="0.2">
      <c r="A525" s="88"/>
      <c r="B525" s="88"/>
      <c r="C525" s="16"/>
      <c r="D525" s="116"/>
      <c r="E525" s="88"/>
      <c r="F525" s="88"/>
      <c r="G525" s="88"/>
      <c r="H525" s="88"/>
      <c r="I525" s="88"/>
      <c r="J525" s="88"/>
      <c r="K525" s="88"/>
      <c r="L525" s="88"/>
      <c r="M525" s="88"/>
      <c r="N525" s="88"/>
      <c r="O525" s="88"/>
      <c r="P525" s="88"/>
      <c r="Q525" s="88"/>
      <c r="R525" s="88"/>
      <c r="S525" s="88"/>
      <c r="T525" s="88"/>
      <c r="U525" s="88"/>
      <c r="V525" s="88"/>
      <c r="W525" s="16"/>
      <c r="X525" s="98"/>
      <c r="Y525" s="168"/>
      <c r="Z525" s="98"/>
      <c r="AA525" s="102"/>
      <c r="AB525" s="102"/>
      <c r="AC525" s="168" t="e">
        <f>CONCATENATE(E525," color: ",IF(VLOOKUP(C525,Colores!H:I,2,0)&gt;1,"Varios colores",Tabla5[[#This Row],[Caract: Color tapiz]]),IF(H525="","",CONCATENATE(", Tapiz: ",H525)),IF(I525="","",CONCATENATE(",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25" s="102"/>
      <c r="AE525" s="102" t="str">
        <f>CONCATENATE("&lt;p&gt;¿Cómo lavar un mueble con tapiz: ",X525,"?","&lt;p&gt;",CHAR(10),IFERROR(VLOOKUP(G525,'Base de datos'!A:B,2,0),"Humedecer un paño de tela y frotar la estructura del producto&lt;p&gt;"))</f>
        <v>&lt;p&gt;¿Cómo lavar un mueble con tapiz: ?&lt;p&gt;
Humedecer un paño de tela y frotar la estructura del producto&lt;p&gt;</v>
      </c>
      <c r="AF525" s="102"/>
      <c r="AG525" s="79"/>
      <c r="AH525" s="102"/>
    </row>
    <row r="526" spans="1:34" ht="20.25" customHeight="1" x14ac:dyDescent="0.2">
      <c r="A526" s="88"/>
      <c r="B526" s="88"/>
      <c r="C526" s="16"/>
      <c r="D526" s="116"/>
      <c r="E526" s="88"/>
      <c r="F526" s="88"/>
      <c r="G526" s="88"/>
      <c r="H526" s="88"/>
      <c r="I526" s="88"/>
      <c r="J526" s="88"/>
      <c r="K526" s="88"/>
      <c r="L526" s="88"/>
      <c r="M526" s="88"/>
      <c r="N526" s="88"/>
      <c r="O526" s="88"/>
      <c r="P526" s="88"/>
      <c r="Q526" s="88"/>
      <c r="R526" s="88"/>
      <c r="S526" s="88"/>
      <c r="T526" s="88"/>
      <c r="U526" s="88"/>
      <c r="V526" s="88"/>
      <c r="W526" s="16"/>
      <c r="X526" s="98"/>
      <c r="Y526" s="168"/>
      <c r="Z526" s="98"/>
      <c r="AA526" s="102"/>
      <c r="AB526" s="102"/>
      <c r="AC526" s="168" t="e">
        <f>CONCATENATE(E526," color: ",IF(VLOOKUP(C526,Colores!H:I,2,0)&gt;1,"Varios colores",Tabla5[[#This Row],[Caract: Color tapiz]]),IF(H526="","",CONCATENATE(", Tapiz: ",H526)),IF(I526="","",CONCATENATE(",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26" s="102"/>
      <c r="AE526" s="102" t="str">
        <f>CONCATENATE("&lt;p&gt;¿Cómo lavar un mueble con tapiz: ",X526,"?","&lt;p&gt;",CHAR(10),IFERROR(VLOOKUP(G526,'Base de datos'!A:B,2,0),"Humedecer un paño de tela y frotar la estructura del producto&lt;p&gt;"))</f>
        <v>&lt;p&gt;¿Cómo lavar un mueble con tapiz: ?&lt;p&gt;
Humedecer un paño de tela y frotar la estructura del producto&lt;p&gt;</v>
      </c>
      <c r="AF526" s="102"/>
      <c r="AG526" s="79"/>
      <c r="AH526" s="102"/>
    </row>
    <row r="527" spans="1:34" ht="20.25" customHeight="1" x14ac:dyDescent="0.2">
      <c r="A527" s="88"/>
      <c r="B527" s="88"/>
      <c r="C527" s="16"/>
      <c r="D527" s="116"/>
      <c r="E527" s="88"/>
      <c r="F527" s="88"/>
      <c r="G527" s="88"/>
      <c r="H527" s="88"/>
      <c r="I527" s="88"/>
      <c r="J527" s="88"/>
      <c r="K527" s="88"/>
      <c r="L527" s="88"/>
      <c r="M527" s="88"/>
      <c r="N527" s="88"/>
      <c r="O527" s="88"/>
      <c r="P527" s="88"/>
      <c r="Q527" s="88"/>
      <c r="R527" s="88"/>
      <c r="S527" s="88"/>
      <c r="T527" s="88"/>
      <c r="U527" s="88"/>
      <c r="V527" s="88"/>
      <c r="W527" s="16"/>
      <c r="X527" s="98"/>
      <c r="Y527" s="168"/>
      <c r="Z527" s="98"/>
      <c r="AA527" s="102"/>
      <c r="AB527" s="102"/>
      <c r="AC527" s="168" t="e">
        <f>CONCATENATE(E527," color: ",IF(VLOOKUP(C527,Colores!H:I,2,0)&gt;1,"Varios colores",Tabla5[[#This Row],[Caract: Color tapiz]]),IF(H527="","",CONCATENATE(", Tapiz: ",H527)),IF(I527="","",CONCATENATE(",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27" s="102"/>
      <c r="AE527" s="102" t="str">
        <f>CONCATENATE("&lt;p&gt;¿Cómo lavar un mueble con tapiz: ",X527,"?","&lt;p&gt;",CHAR(10),IFERROR(VLOOKUP(G527,'Base de datos'!A:B,2,0),"Humedecer un paño de tela y frotar la estructura del producto&lt;p&gt;"))</f>
        <v>&lt;p&gt;¿Cómo lavar un mueble con tapiz: ?&lt;p&gt;
Humedecer un paño de tela y frotar la estructura del producto&lt;p&gt;</v>
      </c>
      <c r="AF527" s="102"/>
      <c r="AG527" s="79"/>
      <c r="AH527" s="102"/>
    </row>
    <row r="528" spans="1:34" ht="20.25" customHeight="1" x14ac:dyDescent="0.2">
      <c r="A528" s="88"/>
      <c r="B528" s="88"/>
      <c r="C528" s="16"/>
      <c r="D528" s="116"/>
      <c r="E528" s="88"/>
      <c r="F528" s="88"/>
      <c r="G528" s="88"/>
      <c r="H528" s="88"/>
      <c r="I528" s="88"/>
      <c r="J528" s="88"/>
      <c r="K528" s="88"/>
      <c r="L528" s="88"/>
      <c r="M528" s="88"/>
      <c r="N528" s="88"/>
      <c r="O528" s="88"/>
      <c r="P528" s="88"/>
      <c r="Q528" s="88"/>
      <c r="R528" s="88"/>
      <c r="S528" s="88"/>
      <c r="T528" s="88"/>
      <c r="U528" s="88"/>
      <c r="V528" s="88"/>
      <c r="W528" s="16"/>
      <c r="X528" s="98"/>
      <c r="Y528" s="168"/>
      <c r="Z528" s="98"/>
      <c r="AA528" s="102"/>
      <c r="AB528" s="102"/>
      <c r="AC528" s="168" t="e">
        <f>CONCATENATE(E528," color: ",IF(VLOOKUP(C528,Colores!H:I,2,0)&gt;1,"Varios colores",Tabla5[[#This Row],[Caract: Color tapiz]]),IF(H528="","",CONCATENATE(", Tapiz: ",H528)),IF(I528="","",CONCATENATE(",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28" s="102"/>
      <c r="AE528" s="102" t="str">
        <f>CONCATENATE("&lt;p&gt;¿Cómo lavar un mueble con tapiz: ",X528,"?","&lt;p&gt;",CHAR(10),IFERROR(VLOOKUP(G528,'Base de datos'!A:B,2,0),"Humedecer un paño de tela y frotar la estructura del producto&lt;p&gt;"))</f>
        <v>&lt;p&gt;¿Cómo lavar un mueble con tapiz: ?&lt;p&gt;
Humedecer un paño de tela y frotar la estructura del producto&lt;p&gt;</v>
      </c>
      <c r="AF528" s="102"/>
      <c r="AG528" s="79"/>
      <c r="AH528" s="102"/>
    </row>
    <row r="529" spans="1:34" ht="20.25" customHeight="1" x14ac:dyDescent="0.2">
      <c r="A529" s="88"/>
      <c r="B529" s="88"/>
      <c r="C529" s="16"/>
      <c r="D529" s="116"/>
      <c r="E529" s="88"/>
      <c r="F529" s="88"/>
      <c r="G529" s="88"/>
      <c r="H529" s="88"/>
      <c r="I529" s="88"/>
      <c r="J529" s="88"/>
      <c r="K529" s="88"/>
      <c r="L529" s="88"/>
      <c r="M529" s="88"/>
      <c r="N529" s="88"/>
      <c r="O529" s="88"/>
      <c r="P529" s="88"/>
      <c r="Q529" s="88"/>
      <c r="R529" s="88"/>
      <c r="S529" s="88"/>
      <c r="T529" s="88"/>
      <c r="U529" s="88"/>
      <c r="V529" s="88"/>
      <c r="W529" s="16"/>
      <c r="X529" s="98"/>
      <c r="Y529" s="168"/>
      <c r="Z529" s="98"/>
      <c r="AA529" s="102"/>
      <c r="AB529" s="102"/>
      <c r="AC529" s="168" t="e">
        <f>CONCATENATE(E529," color: ",IF(VLOOKUP(C529,Colores!H:I,2,0)&gt;1,"Varios colores",Tabla5[[#This Row],[Caract: Color tapiz]]),IF(H529="","",CONCATENATE(", Tapiz: ",H529)),IF(I529="","",CONCATENATE(",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29" s="102"/>
      <c r="AE529" s="102" t="str">
        <f>CONCATENATE("&lt;p&gt;¿Cómo lavar un mueble con tapiz: ",X529,"?","&lt;p&gt;",CHAR(10),IFERROR(VLOOKUP(G529,'Base de datos'!A:B,2,0),"Humedecer un paño de tela y frotar la estructura del producto&lt;p&gt;"))</f>
        <v>&lt;p&gt;¿Cómo lavar un mueble con tapiz: ?&lt;p&gt;
Humedecer un paño de tela y frotar la estructura del producto&lt;p&gt;</v>
      </c>
      <c r="AF529" s="102"/>
      <c r="AG529" s="79"/>
      <c r="AH529" s="102"/>
    </row>
    <row r="530" spans="1:34" ht="20.25" customHeight="1" x14ac:dyDescent="0.2">
      <c r="A530" s="88"/>
      <c r="B530" s="88"/>
      <c r="C530" s="16"/>
      <c r="D530" s="116"/>
      <c r="E530" s="88"/>
      <c r="F530" s="88"/>
      <c r="G530" s="88"/>
      <c r="H530" s="88"/>
      <c r="I530" s="88"/>
      <c r="J530" s="88"/>
      <c r="K530" s="88"/>
      <c r="L530" s="88"/>
      <c r="M530" s="88"/>
      <c r="N530" s="88"/>
      <c r="O530" s="88"/>
      <c r="P530" s="88"/>
      <c r="Q530" s="88"/>
      <c r="R530" s="88"/>
      <c r="S530" s="88"/>
      <c r="T530" s="88"/>
      <c r="U530" s="88"/>
      <c r="V530" s="88"/>
      <c r="W530" s="16"/>
      <c r="X530" s="98"/>
      <c r="Y530" s="168"/>
      <c r="Z530" s="98"/>
      <c r="AA530" s="102"/>
      <c r="AB530" s="102"/>
      <c r="AC530" s="168" t="e">
        <f>CONCATENATE(E530," color: ",IF(VLOOKUP(C530,Colores!H:I,2,0)&gt;1,"Varios colores",Tabla5[[#This Row],[Caract: Color tapiz]]),IF(H530="","",CONCATENATE(", Tapiz: ",H530)),IF(I530="","",CONCATENATE(",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30" s="102"/>
      <c r="AE530" s="102" t="str">
        <f>CONCATENATE("&lt;p&gt;¿Cómo lavar un mueble con tapiz: ",X530,"?","&lt;p&gt;",CHAR(10),IFERROR(VLOOKUP(G530,'Base de datos'!A:B,2,0),"Humedecer un paño de tela y frotar la estructura del producto&lt;p&gt;"))</f>
        <v>&lt;p&gt;¿Cómo lavar un mueble con tapiz: ?&lt;p&gt;
Humedecer un paño de tela y frotar la estructura del producto&lt;p&gt;</v>
      </c>
      <c r="AF530" s="102"/>
      <c r="AG530" s="79"/>
      <c r="AH530" s="102"/>
    </row>
    <row r="531" spans="1:34" ht="20.25" customHeight="1" x14ac:dyDescent="0.2">
      <c r="A531" s="88"/>
      <c r="B531" s="88"/>
      <c r="C531" s="16"/>
      <c r="D531" s="116"/>
      <c r="E531" s="88"/>
      <c r="F531" s="88"/>
      <c r="G531" s="88"/>
      <c r="H531" s="88"/>
      <c r="I531" s="88"/>
      <c r="J531" s="88"/>
      <c r="K531" s="88"/>
      <c r="L531" s="88"/>
      <c r="M531" s="88"/>
      <c r="N531" s="88"/>
      <c r="O531" s="88"/>
      <c r="P531" s="88"/>
      <c r="Q531" s="88"/>
      <c r="R531" s="88"/>
      <c r="S531" s="88"/>
      <c r="T531" s="88"/>
      <c r="U531" s="88"/>
      <c r="V531" s="88"/>
      <c r="W531" s="16"/>
      <c r="X531" s="98"/>
      <c r="Y531" s="168"/>
      <c r="Z531" s="98"/>
      <c r="AA531" s="102"/>
      <c r="AB531" s="102"/>
      <c r="AC531" s="168" t="e">
        <f>CONCATENATE(E531," color: ",IF(VLOOKUP(C531,Colores!H:I,2,0)&gt;1,"Varios colores",Tabla5[[#This Row],[Caract: Color tapiz]]),IF(H531="","",CONCATENATE(", Tapiz: ",H531)),IF(I531="","",CONCATENATE(",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31" s="102"/>
      <c r="AE531" s="102" t="str">
        <f>CONCATENATE("&lt;p&gt;¿Cómo lavar un mueble con tapiz: ",X531,"?","&lt;p&gt;",CHAR(10),IFERROR(VLOOKUP(G531,'Base de datos'!A:B,2,0),"Humedecer un paño de tela y frotar la estructura del producto&lt;p&gt;"))</f>
        <v>&lt;p&gt;¿Cómo lavar un mueble con tapiz: ?&lt;p&gt;
Humedecer un paño de tela y frotar la estructura del producto&lt;p&gt;</v>
      </c>
      <c r="AF531" s="102"/>
      <c r="AG531" s="79"/>
      <c r="AH531" s="102"/>
    </row>
    <row r="532" spans="1:34" ht="20.25" customHeight="1" x14ac:dyDescent="0.2">
      <c r="A532" s="88"/>
      <c r="B532" s="88"/>
      <c r="C532" s="16"/>
      <c r="D532" s="116"/>
      <c r="E532" s="88"/>
      <c r="F532" s="88"/>
      <c r="G532" s="88"/>
      <c r="H532" s="88"/>
      <c r="I532" s="88"/>
      <c r="J532" s="88"/>
      <c r="K532" s="88"/>
      <c r="L532" s="88"/>
      <c r="M532" s="88"/>
      <c r="N532" s="88"/>
      <c r="O532" s="88"/>
      <c r="P532" s="88"/>
      <c r="Q532" s="88"/>
      <c r="R532" s="88"/>
      <c r="S532" s="88"/>
      <c r="T532" s="88"/>
      <c r="U532" s="88"/>
      <c r="V532" s="88"/>
      <c r="W532" s="16"/>
      <c r="X532" s="98"/>
      <c r="Y532" s="168"/>
      <c r="Z532" s="98"/>
      <c r="AA532" s="102"/>
      <c r="AB532" s="102"/>
      <c r="AC532" s="168" t="e">
        <f>CONCATENATE(E532," color: ",IF(VLOOKUP(C532,Colores!H:I,2,0)&gt;1,"Varios colores",Tabla5[[#This Row],[Caract: Color tapiz]]),IF(H532="","",CONCATENATE(", Tapiz: ",H532)),IF(I532="","",CONCATENATE(",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32" s="102"/>
      <c r="AE532" s="102" t="str">
        <f>CONCATENATE("&lt;p&gt;¿Cómo lavar un mueble con tapiz: ",X532,"?","&lt;p&gt;",CHAR(10),IFERROR(VLOOKUP(G532,'Base de datos'!A:B,2,0),"Humedecer un paño de tela y frotar la estructura del producto&lt;p&gt;"))</f>
        <v>&lt;p&gt;¿Cómo lavar un mueble con tapiz: ?&lt;p&gt;
Humedecer un paño de tela y frotar la estructura del producto&lt;p&gt;</v>
      </c>
      <c r="AF532" s="102"/>
      <c r="AG532" s="79"/>
      <c r="AH532" s="102"/>
    </row>
    <row r="533" spans="1:34" ht="20.25" customHeight="1" x14ac:dyDescent="0.2">
      <c r="A533" s="88"/>
      <c r="B533" s="88"/>
      <c r="C533" s="16"/>
      <c r="D533" s="116"/>
      <c r="E533" s="88"/>
      <c r="F533" s="88"/>
      <c r="G533" s="88"/>
      <c r="H533" s="88"/>
      <c r="I533" s="88"/>
      <c r="J533" s="88"/>
      <c r="K533" s="88"/>
      <c r="L533" s="88"/>
      <c r="M533" s="88"/>
      <c r="N533" s="88"/>
      <c r="O533" s="88"/>
      <c r="P533" s="88"/>
      <c r="Q533" s="88"/>
      <c r="R533" s="88"/>
      <c r="S533" s="88"/>
      <c r="T533" s="88"/>
      <c r="U533" s="88"/>
      <c r="V533" s="88"/>
      <c r="W533" s="16"/>
      <c r="X533" s="98"/>
      <c r="Y533" s="168"/>
      <c r="Z533" s="98"/>
      <c r="AA533" s="102"/>
      <c r="AB533" s="102"/>
      <c r="AC533" s="168" t="e">
        <f>CONCATENATE(E533," color: ",IF(VLOOKUP(C533,Colores!H:I,2,0)&gt;1,"Varios colores",Tabla5[[#This Row],[Caract: Color tapiz]]),IF(H533="","",CONCATENATE(", Tapiz: ",H533)),IF(I533="","",CONCATENATE(",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33" s="102"/>
      <c r="AE533" s="102" t="str">
        <f>CONCATENATE("&lt;p&gt;¿Cómo lavar un mueble con tapiz: ",X533,"?","&lt;p&gt;",CHAR(10),IFERROR(VLOOKUP(G533,'Base de datos'!A:B,2,0),"Humedecer un paño de tela y frotar la estructura del producto&lt;p&gt;"))</f>
        <v>&lt;p&gt;¿Cómo lavar un mueble con tapiz: ?&lt;p&gt;
Humedecer un paño de tela y frotar la estructura del producto&lt;p&gt;</v>
      </c>
      <c r="AF533" s="102"/>
      <c r="AG533" s="79"/>
      <c r="AH533" s="102"/>
    </row>
    <row r="534" spans="1:34" ht="20.25" customHeight="1" x14ac:dyDescent="0.2">
      <c r="A534" s="88"/>
      <c r="B534" s="88"/>
      <c r="C534" s="16"/>
      <c r="D534" s="116"/>
      <c r="E534" s="88"/>
      <c r="F534" s="88"/>
      <c r="G534" s="88"/>
      <c r="H534" s="88"/>
      <c r="I534" s="88"/>
      <c r="J534" s="88"/>
      <c r="K534" s="88"/>
      <c r="L534" s="88"/>
      <c r="M534" s="88"/>
      <c r="N534" s="88"/>
      <c r="O534" s="88"/>
      <c r="P534" s="88"/>
      <c r="Q534" s="88"/>
      <c r="R534" s="88"/>
      <c r="S534" s="88"/>
      <c r="T534" s="88"/>
      <c r="U534" s="88"/>
      <c r="V534" s="88"/>
      <c r="W534" s="16"/>
      <c r="X534" s="98"/>
      <c r="Y534" s="168"/>
      <c r="Z534" s="98"/>
      <c r="AA534" s="102"/>
      <c r="AB534" s="102"/>
      <c r="AC534" s="168" t="e">
        <f>CONCATENATE(E534," color: ",IF(VLOOKUP(C534,Colores!H:I,2,0)&gt;1,"Varios colores",Tabla5[[#This Row],[Caract: Color tapiz]]),IF(H534="","",CONCATENATE(", Tapiz: ",H534)),IF(I534="","",CONCATENATE(",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34" s="102"/>
      <c r="AE534" s="102" t="str">
        <f>CONCATENATE("&lt;p&gt;¿Cómo lavar un mueble con tapiz: ",X534,"?","&lt;p&gt;",CHAR(10),IFERROR(VLOOKUP(G534,'Base de datos'!A:B,2,0),"Humedecer un paño de tela y frotar la estructura del producto&lt;p&gt;"))</f>
        <v>&lt;p&gt;¿Cómo lavar un mueble con tapiz: ?&lt;p&gt;
Humedecer un paño de tela y frotar la estructura del producto&lt;p&gt;</v>
      </c>
      <c r="AF534" s="102"/>
      <c r="AG534" s="79"/>
      <c r="AH534" s="102"/>
    </row>
    <row r="535" spans="1:34" ht="20.25" customHeight="1" x14ac:dyDescent="0.2">
      <c r="A535" s="88"/>
      <c r="B535" s="88"/>
      <c r="C535" s="16"/>
      <c r="D535" s="116"/>
      <c r="E535" s="88"/>
      <c r="F535" s="88"/>
      <c r="G535" s="88"/>
      <c r="H535" s="88"/>
      <c r="I535" s="88"/>
      <c r="J535" s="88"/>
      <c r="K535" s="88"/>
      <c r="L535" s="88"/>
      <c r="M535" s="88"/>
      <c r="N535" s="88"/>
      <c r="O535" s="88"/>
      <c r="P535" s="88"/>
      <c r="Q535" s="88"/>
      <c r="R535" s="88"/>
      <c r="S535" s="88"/>
      <c r="T535" s="88"/>
      <c r="U535" s="88"/>
      <c r="V535" s="88"/>
      <c r="W535" s="16"/>
      <c r="X535" s="98"/>
      <c r="Y535" s="168"/>
      <c r="Z535" s="98"/>
      <c r="AA535" s="102"/>
      <c r="AB535" s="102"/>
      <c r="AC535" s="168" t="e">
        <f>CONCATENATE(E535," color: ",IF(VLOOKUP(C535,Colores!H:I,2,0)&gt;1,"Varios colores",Tabla5[[#This Row],[Caract: Color tapiz]]),IF(H535="","",CONCATENATE(", Tapiz: ",H535)),IF(I535="","",CONCATENATE(",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35" s="102"/>
      <c r="AE535" s="102" t="str">
        <f>CONCATENATE("&lt;p&gt;¿Cómo lavar un mueble con tapiz: ",X535,"?","&lt;p&gt;",CHAR(10),IFERROR(VLOOKUP(G535,'Base de datos'!A:B,2,0),"Humedecer un paño de tela y frotar la estructura del producto&lt;p&gt;"))</f>
        <v>&lt;p&gt;¿Cómo lavar un mueble con tapiz: ?&lt;p&gt;
Humedecer un paño de tela y frotar la estructura del producto&lt;p&gt;</v>
      </c>
      <c r="AF535" s="102"/>
      <c r="AG535" s="79"/>
      <c r="AH535" s="102"/>
    </row>
    <row r="536" spans="1:34" ht="20.25" customHeight="1" x14ac:dyDescent="0.2">
      <c r="A536" s="88"/>
      <c r="B536" s="88"/>
      <c r="C536" s="16"/>
      <c r="D536" s="116"/>
      <c r="E536" s="88"/>
      <c r="F536" s="88"/>
      <c r="G536" s="88"/>
      <c r="H536" s="88"/>
      <c r="I536" s="88"/>
      <c r="J536" s="88"/>
      <c r="K536" s="88"/>
      <c r="L536" s="88"/>
      <c r="M536" s="88"/>
      <c r="N536" s="88"/>
      <c r="O536" s="88"/>
      <c r="P536" s="88"/>
      <c r="Q536" s="88"/>
      <c r="R536" s="88"/>
      <c r="S536" s="88"/>
      <c r="T536" s="88"/>
      <c r="U536" s="88"/>
      <c r="V536" s="88"/>
      <c r="W536" s="16"/>
      <c r="X536" s="98"/>
      <c r="Y536" s="168"/>
      <c r="Z536" s="98"/>
      <c r="AA536" s="102"/>
      <c r="AB536" s="102"/>
      <c r="AC536" s="168" t="e">
        <f>CONCATENATE(E536," color: ",IF(VLOOKUP(C536,Colores!H:I,2,0)&gt;1,"Varios colores",Tabla5[[#This Row],[Caract: Color tapiz]]),IF(H536="","",CONCATENATE(", Tapiz: ",H536)),IF(I536="","",CONCATENATE(",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36" s="102"/>
      <c r="AE536" s="102" t="str">
        <f>CONCATENATE("&lt;p&gt;¿Cómo lavar un mueble con tapiz: ",X536,"?","&lt;p&gt;",CHAR(10),IFERROR(VLOOKUP(G536,'Base de datos'!A:B,2,0),"Humedecer un paño de tela y frotar la estructura del producto&lt;p&gt;"))</f>
        <v>&lt;p&gt;¿Cómo lavar un mueble con tapiz: ?&lt;p&gt;
Humedecer un paño de tela y frotar la estructura del producto&lt;p&gt;</v>
      </c>
      <c r="AF536" s="102"/>
      <c r="AG536" s="79"/>
      <c r="AH536" s="102"/>
    </row>
    <row r="537" spans="1:34" ht="20.25" customHeight="1" x14ac:dyDescent="0.2">
      <c r="A537" s="88"/>
      <c r="B537" s="88"/>
      <c r="C537" s="16"/>
      <c r="D537" s="116"/>
      <c r="E537" s="88"/>
      <c r="F537" s="88"/>
      <c r="G537" s="88"/>
      <c r="H537" s="88"/>
      <c r="I537" s="88"/>
      <c r="J537" s="88"/>
      <c r="K537" s="88"/>
      <c r="L537" s="88"/>
      <c r="M537" s="88"/>
      <c r="N537" s="88"/>
      <c r="O537" s="88"/>
      <c r="P537" s="88"/>
      <c r="Q537" s="88"/>
      <c r="R537" s="88"/>
      <c r="S537" s="88"/>
      <c r="T537" s="88"/>
      <c r="U537" s="88"/>
      <c r="V537" s="88"/>
      <c r="W537" s="16"/>
      <c r="X537" s="98"/>
      <c r="Y537" s="168"/>
      <c r="Z537" s="98"/>
      <c r="AA537" s="102"/>
      <c r="AB537" s="102"/>
      <c r="AC537" s="168" t="e">
        <f>CONCATENATE(E537," color: ",IF(VLOOKUP(C537,Colores!H:I,2,0)&gt;1,"Varios colores",Tabla5[[#This Row],[Caract: Color tapiz]]),IF(H537="","",CONCATENATE(", Tapiz: ",H537)),IF(I537="","",CONCATENATE(",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37" s="102"/>
      <c r="AE537" s="102" t="str">
        <f>CONCATENATE("&lt;p&gt;¿Cómo lavar un mueble con tapiz: ",X537,"?","&lt;p&gt;",CHAR(10),IFERROR(VLOOKUP(G537,'Base de datos'!A:B,2,0),"Humedecer un paño de tela y frotar la estructura del producto&lt;p&gt;"))</f>
        <v>&lt;p&gt;¿Cómo lavar un mueble con tapiz: ?&lt;p&gt;
Humedecer un paño de tela y frotar la estructura del producto&lt;p&gt;</v>
      </c>
      <c r="AF537" s="102"/>
      <c r="AG537" s="79"/>
      <c r="AH537" s="102"/>
    </row>
    <row r="538" spans="1:34" ht="20.25" customHeight="1" x14ac:dyDescent="0.2">
      <c r="A538" s="88"/>
      <c r="B538" s="88"/>
      <c r="C538" s="16"/>
      <c r="D538" s="116"/>
      <c r="E538" s="88"/>
      <c r="F538" s="88"/>
      <c r="G538" s="88"/>
      <c r="H538" s="88"/>
      <c r="I538" s="88"/>
      <c r="J538" s="88"/>
      <c r="K538" s="88"/>
      <c r="L538" s="88"/>
      <c r="M538" s="88"/>
      <c r="N538" s="88"/>
      <c r="O538" s="88"/>
      <c r="P538" s="88"/>
      <c r="Q538" s="88"/>
      <c r="R538" s="88"/>
      <c r="S538" s="88"/>
      <c r="T538" s="88"/>
      <c r="U538" s="88"/>
      <c r="V538" s="88"/>
      <c r="W538" s="16"/>
      <c r="X538" s="98"/>
      <c r="Y538" s="168"/>
      <c r="Z538" s="98"/>
      <c r="AA538" s="102"/>
      <c r="AB538" s="102"/>
      <c r="AC538" s="168" t="e">
        <f>CONCATENATE(E538," color: ",IF(VLOOKUP(C538,Colores!H:I,2,0)&gt;1,"Varios colores",Tabla5[[#This Row],[Caract: Color tapiz]]),IF(H538="","",CONCATENATE(", Tapiz: ",H538)),IF(I538="","",CONCATENATE(",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38" s="102"/>
      <c r="AE538" s="102" t="str">
        <f>CONCATENATE("&lt;p&gt;¿Cómo lavar un mueble con tapiz: ",X538,"?","&lt;p&gt;",CHAR(10),IFERROR(VLOOKUP(G538,'Base de datos'!A:B,2,0),"Humedecer un paño de tela y frotar la estructura del producto&lt;p&gt;"))</f>
        <v>&lt;p&gt;¿Cómo lavar un mueble con tapiz: ?&lt;p&gt;
Humedecer un paño de tela y frotar la estructura del producto&lt;p&gt;</v>
      </c>
      <c r="AF538" s="102"/>
      <c r="AG538" s="79"/>
      <c r="AH538" s="102"/>
    </row>
    <row r="539" spans="1:34" ht="20.25" customHeight="1" x14ac:dyDescent="0.2">
      <c r="A539" s="88"/>
      <c r="B539" s="88"/>
      <c r="C539" s="16"/>
      <c r="D539" s="116"/>
      <c r="E539" s="88"/>
      <c r="F539" s="88"/>
      <c r="G539" s="88"/>
      <c r="H539" s="88"/>
      <c r="I539" s="88"/>
      <c r="J539" s="88"/>
      <c r="K539" s="88"/>
      <c r="L539" s="88"/>
      <c r="M539" s="88"/>
      <c r="N539" s="88"/>
      <c r="O539" s="88"/>
      <c r="P539" s="88"/>
      <c r="Q539" s="88"/>
      <c r="R539" s="88"/>
      <c r="S539" s="88"/>
      <c r="T539" s="88"/>
      <c r="U539" s="88"/>
      <c r="V539" s="88"/>
      <c r="W539" s="16"/>
      <c r="X539" s="98"/>
      <c r="Y539" s="168"/>
      <c r="Z539" s="98"/>
      <c r="AA539" s="102"/>
      <c r="AB539" s="102"/>
      <c r="AC539" s="168" t="e">
        <f>CONCATENATE(E539," color: ",IF(VLOOKUP(C539,Colores!H:I,2,0)&gt;1,"Varios colores",Tabla5[[#This Row],[Caract: Color tapiz]]),IF(H539="","",CONCATENATE(", Tapiz: ",H539)),IF(I539="","",CONCATENATE(",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39" s="102"/>
      <c r="AE539" s="102" t="str">
        <f>CONCATENATE("&lt;p&gt;¿Cómo lavar un mueble con tapiz: ",X539,"?","&lt;p&gt;",CHAR(10),IFERROR(VLOOKUP(G539,'Base de datos'!A:B,2,0),"Humedecer un paño de tela y frotar la estructura del producto&lt;p&gt;"))</f>
        <v>&lt;p&gt;¿Cómo lavar un mueble con tapiz: ?&lt;p&gt;
Humedecer un paño de tela y frotar la estructura del producto&lt;p&gt;</v>
      </c>
      <c r="AF539" s="102"/>
      <c r="AG539" s="79"/>
      <c r="AH539" s="102"/>
    </row>
    <row r="540" spans="1:34" ht="20.25" customHeight="1" x14ac:dyDescent="0.2">
      <c r="A540" s="88"/>
      <c r="B540" s="88"/>
      <c r="C540" s="16"/>
      <c r="D540" s="116"/>
      <c r="E540" s="88"/>
      <c r="F540" s="88"/>
      <c r="G540" s="88"/>
      <c r="H540" s="88"/>
      <c r="I540" s="88"/>
      <c r="J540" s="88"/>
      <c r="K540" s="88"/>
      <c r="L540" s="88"/>
      <c r="M540" s="88"/>
      <c r="N540" s="88"/>
      <c r="O540" s="88"/>
      <c r="P540" s="88"/>
      <c r="Q540" s="88"/>
      <c r="R540" s="88"/>
      <c r="S540" s="88"/>
      <c r="T540" s="88"/>
      <c r="U540" s="88"/>
      <c r="V540" s="88"/>
      <c r="W540" s="16"/>
      <c r="X540" s="98"/>
      <c r="Y540" s="168"/>
      <c r="Z540" s="98"/>
      <c r="AA540" s="102"/>
      <c r="AB540" s="102"/>
      <c r="AC540" s="168" t="e">
        <f>CONCATENATE(E540," color: ",IF(VLOOKUP(C540,Colores!H:I,2,0)&gt;1,"Varios colores",Tabla5[[#This Row],[Caract: Color tapiz]]),IF(H540="","",CONCATENATE(", Tapiz: ",H540)),IF(I540="","",CONCATENATE(",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40" s="102"/>
      <c r="AE540" s="102" t="str">
        <f>CONCATENATE("&lt;p&gt;¿Cómo lavar un mueble con tapiz: ",X540,"?","&lt;p&gt;",CHAR(10),IFERROR(VLOOKUP(G540,'Base de datos'!A:B,2,0),"Humedecer un paño de tela y frotar la estructura del producto&lt;p&gt;"))</f>
        <v>&lt;p&gt;¿Cómo lavar un mueble con tapiz: ?&lt;p&gt;
Humedecer un paño de tela y frotar la estructura del producto&lt;p&gt;</v>
      </c>
      <c r="AF540" s="102"/>
      <c r="AG540" s="79"/>
      <c r="AH540" s="102"/>
    </row>
    <row r="541" spans="1:34" ht="20.25" customHeight="1" x14ac:dyDescent="0.2">
      <c r="A541" s="88"/>
      <c r="B541" s="88"/>
      <c r="C541" s="16"/>
      <c r="D541" s="116"/>
      <c r="E541" s="88"/>
      <c r="F541" s="88"/>
      <c r="G541" s="88"/>
      <c r="H541" s="88"/>
      <c r="I541" s="88"/>
      <c r="J541" s="88"/>
      <c r="K541" s="88"/>
      <c r="L541" s="88"/>
      <c r="M541" s="88"/>
      <c r="N541" s="88"/>
      <c r="O541" s="88"/>
      <c r="P541" s="88"/>
      <c r="Q541" s="88"/>
      <c r="R541" s="88"/>
      <c r="S541" s="88"/>
      <c r="T541" s="88"/>
      <c r="U541" s="88"/>
      <c r="V541" s="88"/>
      <c r="W541" s="16"/>
      <c r="X541" s="98"/>
      <c r="Y541" s="168"/>
      <c r="Z541" s="98"/>
      <c r="AA541" s="102"/>
      <c r="AB541" s="102"/>
      <c r="AC541" s="168" t="e">
        <f>CONCATENATE(E541," color: ",IF(VLOOKUP(C541,Colores!H:I,2,0)&gt;1,"Varios colores",Tabla5[[#This Row],[Caract: Color tapiz]]),IF(H541="","",CONCATENATE(", Tapiz: ",H541)),IF(I541="","",CONCATENATE(",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41" s="102"/>
      <c r="AE541" s="102" t="str">
        <f>CONCATENATE("&lt;p&gt;¿Cómo lavar un mueble con tapiz: ",X541,"?","&lt;p&gt;",CHAR(10),IFERROR(VLOOKUP(G541,'Base de datos'!A:B,2,0),"Humedecer un paño de tela y frotar la estructura del producto&lt;p&gt;"))</f>
        <v>&lt;p&gt;¿Cómo lavar un mueble con tapiz: ?&lt;p&gt;
Humedecer un paño de tela y frotar la estructura del producto&lt;p&gt;</v>
      </c>
      <c r="AF541" s="102"/>
      <c r="AG541" s="79"/>
      <c r="AH541" s="102"/>
    </row>
    <row r="542" spans="1:34" ht="20.25" customHeight="1" x14ac:dyDescent="0.2">
      <c r="A542" s="88"/>
      <c r="B542" s="88"/>
      <c r="C542" s="16"/>
      <c r="D542" s="116"/>
      <c r="E542" s="88"/>
      <c r="F542" s="88"/>
      <c r="G542" s="88"/>
      <c r="H542" s="88"/>
      <c r="I542" s="88"/>
      <c r="J542" s="88"/>
      <c r="K542" s="88"/>
      <c r="L542" s="88"/>
      <c r="M542" s="88"/>
      <c r="N542" s="88"/>
      <c r="O542" s="88"/>
      <c r="P542" s="88"/>
      <c r="Q542" s="88"/>
      <c r="R542" s="88"/>
      <c r="S542" s="88"/>
      <c r="T542" s="88"/>
      <c r="U542" s="88"/>
      <c r="V542" s="88"/>
      <c r="W542" s="16"/>
      <c r="X542" s="98"/>
      <c r="Y542" s="168"/>
      <c r="Z542" s="98"/>
      <c r="AA542" s="102"/>
      <c r="AB542" s="102"/>
      <c r="AC542" s="168" t="e">
        <f>CONCATENATE(E542," color: ",IF(VLOOKUP(C542,Colores!H:I,2,0)&gt;1,"Varios colores",Tabla5[[#This Row],[Caract: Color tapiz]]),IF(H542="","",CONCATENATE(", Tapiz: ",H542)),IF(I542="","",CONCATENATE(",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42" s="102"/>
      <c r="AE542" s="102" t="str">
        <f>CONCATENATE("&lt;p&gt;¿Cómo lavar un mueble con tapiz: ",X542,"?","&lt;p&gt;",CHAR(10),IFERROR(VLOOKUP(G542,'Base de datos'!A:B,2,0),"Humedecer un paño de tela y frotar la estructura del producto&lt;p&gt;"))</f>
        <v>&lt;p&gt;¿Cómo lavar un mueble con tapiz: ?&lt;p&gt;
Humedecer un paño de tela y frotar la estructura del producto&lt;p&gt;</v>
      </c>
      <c r="AF542" s="102"/>
      <c r="AG542" s="79"/>
      <c r="AH542" s="102"/>
    </row>
    <row r="543" spans="1:34" ht="20.25" customHeight="1" x14ac:dyDescent="0.2">
      <c r="A543" s="88"/>
      <c r="B543" s="88"/>
      <c r="C543" s="16"/>
      <c r="D543" s="116"/>
      <c r="E543" s="88"/>
      <c r="F543" s="88"/>
      <c r="G543" s="88"/>
      <c r="H543" s="88"/>
      <c r="I543" s="88"/>
      <c r="J543" s="88"/>
      <c r="K543" s="88"/>
      <c r="L543" s="88"/>
      <c r="M543" s="88"/>
      <c r="N543" s="88"/>
      <c r="O543" s="88"/>
      <c r="P543" s="88"/>
      <c r="Q543" s="88"/>
      <c r="R543" s="88"/>
      <c r="S543" s="88"/>
      <c r="T543" s="88"/>
      <c r="U543" s="88"/>
      <c r="V543" s="88"/>
      <c r="W543" s="16"/>
      <c r="X543" s="98"/>
      <c r="Y543" s="168"/>
      <c r="Z543" s="98"/>
      <c r="AA543" s="102"/>
      <c r="AB543" s="102"/>
      <c r="AC543" s="168" t="e">
        <f>CONCATENATE(E543," color: ",IF(VLOOKUP(C543,Colores!H:I,2,0)&gt;1,"Varios colores",Tabla5[[#This Row],[Caract: Color tapiz]]),IF(H543="","",CONCATENATE(", Tapiz: ",H543)),IF(I543="","",CONCATENATE(",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43" s="102"/>
      <c r="AE543" s="102" t="str">
        <f>CONCATENATE("&lt;p&gt;¿Cómo lavar un mueble con tapiz: ",X543,"?","&lt;p&gt;",CHAR(10),IFERROR(VLOOKUP(G543,'Base de datos'!A:B,2,0),"Humedecer un paño de tela y frotar la estructura del producto&lt;p&gt;"))</f>
        <v>&lt;p&gt;¿Cómo lavar un mueble con tapiz: ?&lt;p&gt;
Humedecer un paño de tela y frotar la estructura del producto&lt;p&gt;</v>
      </c>
      <c r="AF543" s="102"/>
      <c r="AG543" s="79"/>
      <c r="AH543" s="102"/>
    </row>
    <row r="544" spans="1:34" ht="20.25" customHeight="1" x14ac:dyDescent="0.2">
      <c r="A544" s="88"/>
      <c r="B544" s="88"/>
      <c r="C544" s="16"/>
      <c r="D544" s="116"/>
      <c r="E544" s="88"/>
      <c r="F544" s="88"/>
      <c r="G544" s="88"/>
      <c r="H544" s="88"/>
      <c r="I544" s="88"/>
      <c r="J544" s="88"/>
      <c r="K544" s="88"/>
      <c r="L544" s="88"/>
      <c r="M544" s="88"/>
      <c r="N544" s="88"/>
      <c r="O544" s="88"/>
      <c r="P544" s="88"/>
      <c r="Q544" s="88"/>
      <c r="R544" s="88"/>
      <c r="S544" s="88"/>
      <c r="T544" s="88"/>
      <c r="U544" s="88"/>
      <c r="V544" s="88"/>
      <c r="W544" s="16"/>
      <c r="X544" s="98"/>
      <c r="Y544" s="168"/>
      <c r="Z544" s="98"/>
      <c r="AA544" s="102"/>
      <c r="AB544" s="102"/>
      <c r="AC544" s="168" t="e">
        <f>CONCATENATE(E544," color: ",IF(VLOOKUP(C544,Colores!H:I,2,0)&gt;1,"Varios colores",Tabla5[[#This Row],[Caract: Color tapiz]]),IF(H544="","",CONCATENATE(", Tapiz: ",H544)),IF(I544="","",CONCATENATE(",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44" s="102"/>
      <c r="AE544" s="102" t="str">
        <f>CONCATENATE("&lt;p&gt;¿Cómo lavar un mueble con tapiz: ",X544,"?","&lt;p&gt;",CHAR(10),IFERROR(VLOOKUP(G544,'Base de datos'!A:B,2,0),"Humedecer un paño de tela y frotar la estructura del producto&lt;p&gt;"))</f>
        <v>&lt;p&gt;¿Cómo lavar un mueble con tapiz: ?&lt;p&gt;
Humedecer un paño de tela y frotar la estructura del producto&lt;p&gt;</v>
      </c>
      <c r="AF544" s="102"/>
      <c r="AG544" s="79"/>
      <c r="AH544" s="102"/>
    </row>
    <row r="545" spans="1:34" ht="20.25" customHeight="1" x14ac:dyDescent="0.2">
      <c r="A545" s="88"/>
      <c r="B545" s="88"/>
      <c r="C545" s="16"/>
      <c r="D545" s="116"/>
      <c r="E545" s="88"/>
      <c r="F545" s="88"/>
      <c r="G545" s="88"/>
      <c r="H545" s="88"/>
      <c r="I545" s="88"/>
      <c r="J545" s="88"/>
      <c r="K545" s="88"/>
      <c r="L545" s="88"/>
      <c r="M545" s="88"/>
      <c r="N545" s="88"/>
      <c r="O545" s="88"/>
      <c r="P545" s="88"/>
      <c r="Q545" s="88"/>
      <c r="R545" s="88"/>
      <c r="S545" s="88"/>
      <c r="T545" s="88"/>
      <c r="U545" s="88"/>
      <c r="V545" s="88"/>
      <c r="W545" s="16"/>
      <c r="X545" s="98"/>
      <c r="Y545" s="168"/>
      <c r="Z545" s="98"/>
      <c r="AA545" s="102"/>
      <c r="AB545" s="102"/>
      <c r="AC545" s="168" t="e">
        <f>CONCATENATE(E545," color: ",IF(VLOOKUP(C545,Colores!H:I,2,0)&gt;1,"Varios colores",Tabla5[[#This Row],[Caract: Color tapiz]]),IF(H545="","",CONCATENATE(", Tapiz: ",H545)),IF(I545="","",CONCATENATE(",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45" s="102"/>
      <c r="AE545" s="102" t="str">
        <f>CONCATENATE("&lt;p&gt;¿Cómo lavar un mueble con tapiz: ",X545,"?","&lt;p&gt;",CHAR(10),IFERROR(VLOOKUP(G545,'Base de datos'!A:B,2,0),"Humedecer un paño de tela y frotar la estructura del producto&lt;p&gt;"))</f>
        <v>&lt;p&gt;¿Cómo lavar un mueble con tapiz: ?&lt;p&gt;
Humedecer un paño de tela y frotar la estructura del producto&lt;p&gt;</v>
      </c>
      <c r="AF545" s="102"/>
      <c r="AG545" s="79"/>
      <c r="AH545" s="102"/>
    </row>
    <row r="546" spans="1:34" ht="20.25" customHeight="1" x14ac:dyDescent="0.2">
      <c r="A546" s="88"/>
      <c r="B546" s="88"/>
      <c r="C546" s="16"/>
      <c r="D546" s="116"/>
      <c r="E546" s="88"/>
      <c r="F546" s="88"/>
      <c r="G546" s="88"/>
      <c r="H546" s="88"/>
      <c r="I546" s="88"/>
      <c r="J546" s="88"/>
      <c r="K546" s="88"/>
      <c r="L546" s="88"/>
      <c r="M546" s="88"/>
      <c r="N546" s="88"/>
      <c r="O546" s="88"/>
      <c r="P546" s="88"/>
      <c r="Q546" s="88"/>
      <c r="R546" s="88"/>
      <c r="S546" s="88"/>
      <c r="T546" s="88"/>
      <c r="U546" s="88"/>
      <c r="V546" s="88"/>
      <c r="W546" s="16"/>
      <c r="X546" s="98"/>
      <c r="Y546" s="168"/>
      <c r="Z546" s="98"/>
      <c r="AA546" s="102"/>
      <c r="AB546" s="102"/>
      <c r="AC546" s="168" t="e">
        <f>CONCATENATE(E546," color: ",IF(VLOOKUP(C546,Colores!H:I,2,0)&gt;1,"Varios colores",Tabla5[[#This Row],[Caract: Color tapiz]]),IF(H546="","",CONCATENATE(", Tapiz: ",H546)),IF(I546="","",CONCATENATE(",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46" s="102"/>
      <c r="AE546" s="102" t="str">
        <f>CONCATENATE("&lt;p&gt;¿Cómo lavar un mueble con tapiz: ",X546,"?","&lt;p&gt;",CHAR(10),IFERROR(VLOOKUP(G546,'Base de datos'!A:B,2,0),"Humedecer un paño de tela y frotar la estructura del producto&lt;p&gt;"))</f>
        <v>&lt;p&gt;¿Cómo lavar un mueble con tapiz: ?&lt;p&gt;
Humedecer un paño de tela y frotar la estructura del producto&lt;p&gt;</v>
      </c>
      <c r="AF546" s="102"/>
      <c r="AG546" s="79"/>
      <c r="AH546" s="102"/>
    </row>
    <row r="547" spans="1:34" ht="20.25" customHeight="1" x14ac:dyDescent="0.2">
      <c r="A547" s="88"/>
      <c r="B547" s="88"/>
      <c r="C547" s="16"/>
      <c r="D547" s="116"/>
      <c r="E547" s="88"/>
      <c r="F547" s="88"/>
      <c r="G547" s="88"/>
      <c r="H547" s="88"/>
      <c r="I547" s="88"/>
      <c r="J547" s="88"/>
      <c r="K547" s="88"/>
      <c r="L547" s="88"/>
      <c r="M547" s="88"/>
      <c r="N547" s="88"/>
      <c r="O547" s="88"/>
      <c r="P547" s="88"/>
      <c r="Q547" s="88"/>
      <c r="R547" s="88"/>
      <c r="S547" s="88"/>
      <c r="T547" s="88"/>
      <c r="U547" s="88"/>
      <c r="V547" s="88"/>
      <c r="W547" s="16"/>
      <c r="X547" s="98"/>
      <c r="Y547" s="168"/>
      <c r="Z547" s="98"/>
      <c r="AA547" s="102"/>
      <c r="AB547" s="102"/>
      <c r="AC547" s="168" t="e">
        <f>CONCATENATE(E547," color: ",IF(VLOOKUP(C547,Colores!H:I,2,0)&gt;1,"Varios colores",Tabla5[[#This Row],[Caract: Color tapiz]]),IF(H547="","",CONCATENATE(", Tapiz: ",H547)),IF(I547="","",CONCATENATE(",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47" s="102"/>
      <c r="AE547" s="102" t="str">
        <f>CONCATENATE("&lt;p&gt;¿Cómo lavar un mueble con tapiz: ",X547,"?","&lt;p&gt;",CHAR(10),IFERROR(VLOOKUP(G547,'Base de datos'!A:B,2,0),"Humedecer un paño de tela y frotar la estructura del producto&lt;p&gt;"))</f>
        <v>&lt;p&gt;¿Cómo lavar un mueble con tapiz: ?&lt;p&gt;
Humedecer un paño de tela y frotar la estructura del producto&lt;p&gt;</v>
      </c>
      <c r="AF547" s="102"/>
      <c r="AG547" s="79"/>
      <c r="AH547" s="102"/>
    </row>
    <row r="548" spans="1:34" ht="20.25" customHeight="1" x14ac:dyDescent="0.2">
      <c r="A548" s="88"/>
      <c r="B548" s="88"/>
      <c r="C548" s="16"/>
      <c r="D548" s="116"/>
      <c r="E548" s="88"/>
      <c r="F548" s="88"/>
      <c r="G548" s="88"/>
      <c r="H548" s="88"/>
      <c r="I548" s="88"/>
      <c r="J548" s="88"/>
      <c r="K548" s="88"/>
      <c r="L548" s="88"/>
      <c r="M548" s="88"/>
      <c r="N548" s="88"/>
      <c r="O548" s="88"/>
      <c r="P548" s="88"/>
      <c r="Q548" s="88"/>
      <c r="R548" s="88"/>
      <c r="S548" s="88"/>
      <c r="T548" s="88"/>
      <c r="U548" s="88"/>
      <c r="V548" s="88"/>
      <c r="W548" s="16"/>
      <c r="X548" s="98"/>
      <c r="Y548" s="168"/>
      <c r="Z548" s="98"/>
      <c r="AA548" s="102"/>
      <c r="AB548" s="102"/>
      <c r="AC548" s="168" t="e">
        <f>CONCATENATE(E548," color: ",IF(VLOOKUP(C548,Colores!H:I,2,0)&gt;1,"Varios colores",Tabla5[[#This Row],[Caract: Color tapiz]]),IF(H548="","",CONCATENATE(", Tapiz: ",H548)),IF(I548="","",CONCATENATE(",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48" s="102"/>
      <c r="AE548" s="102" t="str">
        <f>CONCATENATE("&lt;p&gt;¿Cómo lavar un mueble con tapiz: ",X548,"?","&lt;p&gt;",CHAR(10),IFERROR(VLOOKUP(G548,'Base de datos'!A:B,2,0),"Humedecer un paño de tela y frotar la estructura del producto&lt;p&gt;"))</f>
        <v>&lt;p&gt;¿Cómo lavar un mueble con tapiz: ?&lt;p&gt;
Humedecer un paño de tela y frotar la estructura del producto&lt;p&gt;</v>
      </c>
      <c r="AF548" s="102"/>
      <c r="AG548" s="79"/>
      <c r="AH548" s="102"/>
    </row>
    <row r="549" spans="1:34" ht="20.25" customHeight="1" x14ac:dyDescent="0.2">
      <c r="A549" s="88"/>
      <c r="B549" s="88"/>
      <c r="C549" s="16"/>
      <c r="D549" s="116"/>
      <c r="E549" s="88"/>
      <c r="F549" s="88"/>
      <c r="G549" s="88"/>
      <c r="H549" s="88"/>
      <c r="I549" s="88"/>
      <c r="J549" s="88"/>
      <c r="K549" s="88"/>
      <c r="L549" s="88"/>
      <c r="M549" s="88"/>
      <c r="N549" s="88"/>
      <c r="O549" s="88"/>
      <c r="P549" s="88"/>
      <c r="Q549" s="88"/>
      <c r="R549" s="88"/>
      <c r="S549" s="88"/>
      <c r="T549" s="88"/>
      <c r="U549" s="88"/>
      <c r="V549" s="88"/>
      <c r="W549" s="16"/>
      <c r="X549" s="98"/>
      <c r="Y549" s="168"/>
      <c r="Z549" s="98"/>
      <c r="AA549" s="102"/>
      <c r="AB549" s="102"/>
      <c r="AC549" s="168" t="e">
        <f>CONCATENATE(E549," color: ",IF(VLOOKUP(C549,Colores!H:I,2,0)&gt;1,"Varios colores",Tabla5[[#This Row],[Caract: Color tapiz]]),IF(H549="","",CONCATENATE(", Tapiz: ",H549)),IF(I549="","",CONCATENATE(",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49" s="102"/>
      <c r="AE549" s="102" t="str">
        <f>CONCATENATE("&lt;p&gt;¿Cómo lavar un mueble con tapiz: ",X549,"?","&lt;p&gt;",CHAR(10),IFERROR(VLOOKUP(G549,'Base de datos'!A:B,2,0),"Humedecer un paño de tela y frotar la estructura del producto&lt;p&gt;"))</f>
        <v>&lt;p&gt;¿Cómo lavar un mueble con tapiz: ?&lt;p&gt;
Humedecer un paño de tela y frotar la estructura del producto&lt;p&gt;</v>
      </c>
      <c r="AF549" s="102"/>
      <c r="AG549" s="79"/>
      <c r="AH549" s="102"/>
    </row>
    <row r="550" spans="1:34" ht="20.25" customHeight="1" x14ac:dyDescent="0.2">
      <c r="A550" s="88"/>
      <c r="B550" s="88"/>
      <c r="C550" s="16"/>
      <c r="D550" s="116"/>
      <c r="E550" s="88"/>
      <c r="F550" s="88"/>
      <c r="G550" s="88"/>
      <c r="H550" s="88"/>
      <c r="I550" s="88"/>
      <c r="J550" s="88"/>
      <c r="K550" s="88"/>
      <c r="L550" s="88"/>
      <c r="M550" s="88"/>
      <c r="N550" s="88"/>
      <c r="O550" s="88"/>
      <c r="P550" s="88"/>
      <c r="Q550" s="88"/>
      <c r="R550" s="88"/>
      <c r="S550" s="88"/>
      <c r="T550" s="88"/>
      <c r="U550" s="88"/>
      <c r="V550" s="88"/>
      <c r="W550" s="16"/>
      <c r="X550" s="98"/>
      <c r="Y550" s="168"/>
      <c r="Z550" s="98"/>
      <c r="AA550" s="102"/>
      <c r="AB550" s="102"/>
      <c r="AC550" s="168" t="e">
        <f>CONCATENATE(E550," color: ",IF(VLOOKUP(C550,Colores!H:I,2,0)&gt;1,"Varios colores",Tabla5[[#This Row],[Caract: Color tapiz]]),IF(H550="","",CONCATENATE(", Tapiz: ",H550)),IF(I550="","",CONCATENATE(",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50" s="102"/>
      <c r="AE550" s="102" t="str">
        <f>CONCATENATE("&lt;p&gt;¿Cómo lavar un mueble con tapiz: ",X550,"?","&lt;p&gt;",CHAR(10),IFERROR(VLOOKUP(G550,'Base de datos'!A:B,2,0),"Humedecer un paño de tela y frotar la estructura del producto&lt;p&gt;"))</f>
        <v>&lt;p&gt;¿Cómo lavar un mueble con tapiz: ?&lt;p&gt;
Humedecer un paño de tela y frotar la estructura del producto&lt;p&gt;</v>
      </c>
      <c r="AF550" s="102"/>
      <c r="AG550" s="79"/>
      <c r="AH550" s="102"/>
    </row>
    <row r="551" spans="1:34" ht="20.25" customHeight="1" x14ac:dyDescent="0.2">
      <c r="A551" s="88"/>
      <c r="B551" s="88"/>
      <c r="C551" s="16"/>
      <c r="D551" s="116"/>
      <c r="E551" s="88"/>
      <c r="F551" s="88"/>
      <c r="G551" s="88"/>
      <c r="H551" s="88"/>
      <c r="I551" s="88"/>
      <c r="J551" s="88"/>
      <c r="K551" s="88"/>
      <c r="L551" s="88"/>
      <c r="M551" s="88"/>
      <c r="N551" s="88"/>
      <c r="O551" s="88"/>
      <c r="P551" s="88"/>
      <c r="Q551" s="88"/>
      <c r="R551" s="88"/>
      <c r="S551" s="88"/>
      <c r="T551" s="88"/>
      <c r="U551" s="88"/>
      <c r="V551" s="88"/>
      <c r="W551" s="16"/>
      <c r="X551" s="98"/>
      <c r="Y551" s="168"/>
      <c r="Z551" s="98"/>
      <c r="AA551" s="102"/>
      <c r="AB551" s="102"/>
      <c r="AC551" s="168" t="e">
        <f>CONCATENATE(E551," color: ",IF(VLOOKUP(C551,Colores!H:I,2,0)&gt;1,"Varios colores",Tabla5[[#This Row],[Caract: Color tapiz]]),IF(H551="","",CONCATENATE(", Tapiz: ",H551)),IF(I551="","",CONCATENATE(",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51" s="102"/>
      <c r="AE551" s="102" t="str">
        <f>CONCATENATE("&lt;p&gt;¿Cómo lavar un mueble con tapiz: ",X551,"?","&lt;p&gt;",CHAR(10),IFERROR(VLOOKUP(G551,'Base de datos'!A:B,2,0),"Humedecer un paño de tela y frotar la estructura del producto&lt;p&gt;"))</f>
        <v>&lt;p&gt;¿Cómo lavar un mueble con tapiz: ?&lt;p&gt;
Humedecer un paño de tela y frotar la estructura del producto&lt;p&gt;</v>
      </c>
      <c r="AF551" s="102"/>
      <c r="AG551" s="79"/>
      <c r="AH551" s="102"/>
    </row>
    <row r="552" spans="1:34" ht="20.25" customHeight="1" x14ac:dyDescent="0.2">
      <c r="A552" s="88"/>
      <c r="B552" s="88"/>
      <c r="C552" s="16"/>
      <c r="D552" s="116"/>
      <c r="E552" s="88"/>
      <c r="F552" s="88"/>
      <c r="G552" s="88"/>
      <c r="H552" s="88"/>
      <c r="I552" s="88"/>
      <c r="J552" s="88"/>
      <c r="K552" s="88"/>
      <c r="L552" s="88"/>
      <c r="M552" s="88"/>
      <c r="N552" s="88"/>
      <c r="O552" s="88"/>
      <c r="P552" s="88"/>
      <c r="Q552" s="88"/>
      <c r="R552" s="88"/>
      <c r="S552" s="88"/>
      <c r="T552" s="88"/>
      <c r="U552" s="88"/>
      <c r="V552" s="88"/>
      <c r="W552" s="16"/>
      <c r="X552" s="98"/>
      <c r="Y552" s="168"/>
      <c r="Z552" s="98"/>
      <c r="AA552" s="102"/>
      <c r="AB552" s="102"/>
      <c r="AC552" s="168" t="e">
        <f>CONCATENATE(E552," color: ",IF(VLOOKUP(C552,Colores!H:I,2,0)&gt;1,"Varios colores",Tabla5[[#This Row],[Caract: Color tapiz]]),IF(H552="","",CONCATENATE(", Tapiz: ",H552)),IF(I552="","",CONCATENATE(",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52" s="102"/>
      <c r="AE552" s="102" t="str">
        <f>CONCATENATE("&lt;p&gt;¿Cómo lavar un mueble con tapiz: ",X552,"?","&lt;p&gt;",CHAR(10),IFERROR(VLOOKUP(G552,'Base de datos'!A:B,2,0),"Humedecer un paño de tela y frotar la estructura del producto&lt;p&gt;"))</f>
        <v>&lt;p&gt;¿Cómo lavar un mueble con tapiz: ?&lt;p&gt;
Humedecer un paño de tela y frotar la estructura del producto&lt;p&gt;</v>
      </c>
      <c r="AF552" s="102"/>
      <c r="AG552" s="79"/>
      <c r="AH552" s="102"/>
    </row>
    <row r="553" spans="1:34" ht="20.25" customHeight="1" x14ac:dyDescent="0.2">
      <c r="A553" s="88"/>
      <c r="B553" s="88"/>
      <c r="C553" s="16"/>
      <c r="D553" s="116"/>
      <c r="E553" s="88"/>
      <c r="F553" s="88"/>
      <c r="G553" s="88"/>
      <c r="H553" s="88"/>
      <c r="I553" s="88"/>
      <c r="J553" s="88"/>
      <c r="K553" s="88"/>
      <c r="L553" s="88"/>
      <c r="M553" s="88"/>
      <c r="N553" s="88"/>
      <c r="O553" s="88"/>
      <c r="P553" s="88"/>
      <c r="Q553" s="88"/>
      <c r="R553" s="88"/>
      <c r="S553" s="88"/>
      <c r="T553" s="88"/>
      <c r="U553" s="88"/>
      <c r="V553" s="88"/>
      <c r="W553" s="16"/>
      <c r="X553" s="98"/>
      <c r="Y553" s="168"/>
      <c r="Z553" s="98"/>
      <c r="AA553" s="102"/>
      <c r="AB553" s="102"/>
      <c r="AC553" s="168" t="e">
        <f>CONCATENATE(E553," color: ",IF(VLOOKUP(C553,Colores!H:I,2,0)&gt;1,"Varios colores",Tabla5[[#This Row],[Caract: Color tapiz]]),IF(H553="","",CONCATENATE(", Tapiz: ",H553)),IF(I553="","",CONCATENATE(",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53" s="102"/>
      <c r="AE553" s="102" t="str">
        <f>CONCATENATE("&lt;p&gt;¿Cómo lavar un mueble con tapiz: ",X553,"?","&lt;p&gt;",CHAR(10),IFERROR(VLOOKUP(G553,'Base de datos'!A:B,2,0),"Humedecer un paño de tela y frotar la estructura del producto&lt;p&gt;"))</f>
        <v>&lt;p&gt;¿Cómo lavar un mueble con tapiz: ?&lt;p&gt;
Humedecer un paño de tela y frotar la estructura del producto&lt;p&gt;</v>
      </c>
      <c r="AF553" s="102"/>
      <c r="AG553" s="79"/>
      <c r="AH553" s="102"/>
    </row>
    <row r="554" spans="1:34" ht="20.25" customHeight="1" x14ac:dyDescent="0.2">
      <c r="A554" s="88"/>
      <c r="B554" s="88"/>
      <c r="C554" s="16"/>
      <c r="D554" s="116"/>
      <c r="E554" s="88"/>
      <c r="F554" s="88"/>
      <c r="G554" s="88"/>
      <c r="H554" s="88"/>
      <c r="I554" s="88"/>
      <c r="J554" s="88"/>
      <c r="K554" s="88"/>
      <c r="L554" s="88"/>
      <c r="M554" s="88"/>
      <c r="N554" s="88"/>
      <c r="O554" s="88"/>
      <c r="P554" s="88"/>
      <c r="Q554" s="88"/>
      <c r="R554" s="88"/>
      <c r="S554" s="88"/>
      <c r="T554" s="88"/>
      <c r="U554" s="88"/>
      <c r="V554" s="88"/>
      <c r="W554" s="16"/>
      <c r="X554" s="98"/>
      <c r="Y554" s="168"/>
      <c r="Z554" s="98"/>
      <c r="AA554" s="102"/>
      <c r="AB554" s="102"/>
      <c r="AC554" s="168" t="e">
        <f>CONCATENATE(E554," color: ",IF(VLOOKUP(C554,Colores!H:I,2,0)&gt;1,"Varios colores",Tabla5[[#This Row],[Caract: Color tapiz]]),IF(H554="","",CONCATENATE(", Tapiz: ",H554)),IF(I554="","",CONCATENATE(",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54" s="102"/>
      <c r="AE554" s="102" t="str">
        <f>CONCATENATE("&lt;p&gt;¿Cómo lavar un mueble con tapiz: ",X554,"?","&lt;p&gt;",CHAR(10),IFERROR(VLOOKUP(G554,'Base de datos'!A:B,2,0),"Humedecer un paño de tela y frotar la estructura del producto&lt;p&gt;"))</f>
        <v>&lt;p&gt;¿Cómo lavar un mueble con tapiz: ?&lt;p&gt;
Humedecer un paño de tela y frotar la estructura del producto&lt;p&gt;</v>
      </c>
      <c r="AF554" s="102"/>
      <c r="AG554" s="79"/>
      <c r="AH554" s="102"/>
    </row>
    <row r="555" spans="1:34" ht="20.25" customHeight="1" x14ac:dyDescent="0.2">
      <c r="A555" s="88"/>
      <c r="B555" s="88"/>
      <c r="C555" s="16"/>
      <c r="D555" s="116"/>
      <c r="E555" s="88"/>
      <c r="F555" s="88"/>
      <c r="G555" s="88"/>
      <c r="H555" s="88"/>
      <c r="I555" s="88"/>
      <c r="J555" s="88"/>
      <c r="K555" s="88"/>
      <c r="L555" s="88"/>
      <c r="M555" s="88"/>
      <c r="N555" s="88"/>
      <c r="O555" s="88"/>
      <c r="P555" s="88"/>
      <c r="Q555" s="88"/>
      <c r="R555" s="88"/>
      <c r="S555" s="88"/>
      <c r="T555" s="88"/>
      <c r="U555" s="88"/>
      <c r="V555" s="88"/>
      <c r="W555" s="16"/>
      <c r="X555" s="98"/>
      <c r="Y555" s="168"/>
      <c r="Z555" s="98"/>
      <c r="AA555" s="102"/>
      <c r="AB555" s="102"/>
      <c r="AC555" s="168" t="e">
        <f>CONCATENATE(E555," color: ",IF(VLOOKUP(C555,Colores!H:I,2,0)&gt;1,"Varios colores",Tabla5[[#This Row],[Caract: Color tapiz]]),IF(H555="","",CONCATENATE(", Tapiz: ",H555)),IF(I555="","",CONCATENATE(",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55" s="102"/>
      <c r="AE555" s="102" t="str">
        <f>CONCATENATE("&lt;p&gt;¿Cómo lavar un mueble con tapiz: ",X555,"?","&lt;p&gt;",CHAR(10),IFERROR(VLOOKUP(G555,'Base de datos'!A:B,2,0),"Humedecer un paño de tela y frotar la estructura del producto&lt;p&gt;"))</f>
        <v>&lt;p&gt;¿Cómo lavar un mueble con tapiz: ?&lt;p&gt;
Humedecer un paño de tela y frotar la estructura del producto&lt;p&gt;</v>
      </c>
      <c r="AF555" s="102"/>
      <c r="AG555" s="79"/>
      <c r="AH555" s="102"/>
    </row>
    <row r="556" spans="1:34" ht="20.25" customHeight="1" x14ac:dyDescent="0.2">
      <c r="A556" s="88"/>
      <c r="B556" s="88"/>
      <c r="C556" s="16"/>
      <c r="D556" s="116"/>
      <c r="E556" s="88"/>
      <c r="F556" s="88"/>
      <c r="G556" s="88"/>
      <c r="H556" s="88"/>
      <c r="I556" s="88"/>
      <c r="J556" s="88"/>
      <c r="K556" s="88"/>
      <c r="L556" s="88"/>
      <c r="M556" s="88"/>
      <c r="N556" s="88"/>
      <c r="O556" s="88"/>
      <c r="P556" s="88"/>
      <c r="Q556" s="88"/>
      <c r="R556" s="88"/>
      <c r="S556" s="88"/>
      <c r="T556" s="88"/>
      <c r="U556" s="88"/>
      <c r="V556" s="88"/>
      <c r="W556" s="16"/>
      <c r="X556" s="98"/>
      <c r="Y556" s="168"/>
      <c r="Z556" s="98"/>
      <c r="AA556" s="102"/>
      <c r="AB556" s="102"/>
      <c r="AC556" s="168" t="e">
        <f>CONCATENATE(E556," color: ",IF(VLOOKUP(C556,Colores!H:I,2,0)&gt;1,"Varios colores",Tabla5[[#This Row],[Caract: Color tapiz]]),IF(H556="","",CONCATENATE(", Tapiz: ",H556)),IF(I556="","",CONCATENATE(",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56" s="102"/>
      <c r="AE556" s="102" t="str">
        <f>CONCATENATE("&lt;p&gt;¿Cómo lavar un mueble con tapiz: ",X556,"?","&lt;p&gt;",CHAR(10),IFERROR(VLOOKUP(G556,'Base de datos'!A:B,2,0),"Humedecer un paño de tela y frotar la estructura del producto&lt;p&gt;"))</f>
        <v>&lt;p&gt;¿Cómo lavar un mueble con tapiz: ?&lt;p&gt;
Humedecer un paño de tela y frotar la estructura del producto&lt;p&gt;</v>
      </c>
      <c r="AF556" s="102"/>
      <c r="AG556" s="79"/>
      <c r="AH556" s="102"/>
    </row>
    <row r="557" spans="1:34" ht="20.25" customHeight="1" x14ac:dyDescent="0.2">
      <c r="A557" s="88"/>
      <c r="B557" s="88"/>
      <c r="C557" s="16"/>
      <c r="D557" s="116"/>
      <c r="E557" s="88"/>
      <c r="F557" s="88"/>
      <c r="G557" s="88"/>
      <c r="H557" s="88"/>
      <c r="I557" s="88"/>
      <c r="J557" s="88"/>
      <c r="K557" s="88"/>
      <c r="L557" s="88"/>
      <c r="M557" s="88"/>
      <c r="N557" s="88"/>
      <c r="O557" s="88"/>
      <c r="P557" s="88"/>
      <c r="Q557" s="88"/>
      <c r="R557" s="88"/>
      <c r="S557" s="88"/>
      <c r="T557" s="88"/>
      <c r="U557" s="88"/>
      <c r="V557" s="88"/>
      <c r="W557" s="16"/>
      <c r="X557" s="98"/>
      <c r="Y557" s="168"/>
      <c r="Z557" s="98"/>
      <c r="AA557" s="102"/>
      <c r="AB557" s="102"/>
      <c r="AC557" s="168" t="e">
        <f>CONCATENATE(E557," color: ",IF(VLOOKUP(C557,Colores!H:I,2,0)&gt;1,"Varios colores",Tabla5[[#This Row],[Caract: Color tapiz]]),IF(H557="","",CONCATENATE(", Tapiz: ",H557)),IF(I557="","",CONCATENATE(",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57" s="102"/>
      <c r="AE557" s="102" t="str">
        <f>CONCATENATE("&lt;p&gt;¿Cómo lavar un mueble con tapiz: ",X557,"?","&lt;p&gt;",CHAR(10),IFERROR(VLOOKUP(G557,'Base de datos'!A:B,2,0),"Humedecer un paño de tela y frotar la estructura del producto&lt;p&gt;"))</f>
        <v>&lt;p&gt;¿Cómo lavar un mueble con tapiz: ?&lt;p&gt;
Humedecer un paño de tela y frotar la estructura del producto&lt;p&gt;</v>
      </c>
      <c r="AF557" s="102"/>
      <c r="AG557" s="79"/>
      <c r="AH557" s="102"/>
    </row>
    <row r="558" spans="1:34" ht="20.25" customHeight="1" x14ac:dyDescent="0.2">
      <c r="A558" s="88"/>
      <c r="B558" s="88"/>
      <c r="C558" s="16"/>
      <c r="D558" s="116"/>
      <c r="E558" s="88"/>
      <c r="F558" s="88"/>
      <c r="G558" s="88"/>
      <c r="H558" s="88"/>
      <c r="I558" s="88"/>
      <c r="J558" s="88"/>
      <c r="K558" s="88"/>
      <c r="L558" s="88"/>
      <c r="M558" s="88"/>
      <c r="N558" s="88"/>
      <c r="O558" s="88"/>
      <c r="P558" s="88"/>
      <c r="Q558" s="88"/>
      <c r="R558" s="88"/>
      <c r="S558" s="88"/>
      <c r="T558" s="88"/>
      <c r="U558" s="88"/>
      <c r="V558" s="88"/>
      <c r="W558" s="16"/>
      <c r="X558" s="98"/>
      <c r="Y558" s="168"/>
      <c r="Z558" s="98"/>
      <c r="AA558" s="102"/>
      <c r="AB558" s="102"/>
      <c r="AC558" s="168" t="e">
        <f>CONCATENATE(E558," color: ",IF(VLOOKUP(C558,Colores!H:I,2,0)&gt;1,"Varios colores",Tabla5[[#This Row],[Caract: Color tapiz]]),IF(H558="","",CONCATENATE(", Tapiz: ",H558)),IF(I558="","",CONCATENATE(",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58" s="102"/>
      <c r="AE558" s="102" t="str">
        <f>CONCATENATE("&lt;p&gt;¿Cómo lavar un mueble con tapiz: ",X558,"?","&lt;p&gt;",CHAR(10),IFERROR(VLOOKUP(G558,'Base de datos'!A:B,2,0),"Humedecer un paño de tela y frotar la estructura del producto&lt;p&gt;"))</f>
        <v>&lt;p&gt;¿Cómo lavar un mueble con tapiz: ?&lt;p&gt;
Humedecer un paño de tela y frotar la estructura del producto&lt;p&gt;</v>
      </c>
      <c r="AF558" s="102"/>
      <c r="AG558" s="79"/>
      <c r="AH558" s="102"/>
    </row>
    <row r="559" spans="1:34" ht="20.25" customHeight="1" x14ac:dyDescent="0.2">
      <c r="A559" s="88"/>
      <c r="B559" s="88"/>
      <c r="C559" s="16"/>
      <c r="D559" s="116"/>
      <c r="E559" s="88"/>
      <c r="F559" s="88"/>
      <c r="G559" s="88"/>
      <c r="H559" s="88"/>
      <c r="I559" s="88"/>
      <c r="J559" s="88"/>
      <c r="K559" s="88"/>
      <c r="L559" s="88"/>
      <c r="M559" s="88"/>
      <c r="N559" s="88"/>
      <c r="O559" s="88"/>
      <c r="P559" s="88"/>
      <c r="Q559" s="88"/>
      <c r="R559" s="88"/>
      <c r="S559" s="88"/>
      <c r="T559" s="88"/>
      <c r="U559" s="88"/>
      <c r="V559" s="88"/>
      <c r="W559" s="16"/>
      <c r="X559" s="98"/>
      <c r="Y559" s="168"/>
      <c r="Z559" s="98"/>
      <c r="AA559" s="102"/>
      <c r="AB559" s="102"/>
      <c r="AC559" s="168" t="e">
        <f>CONCATENATE(E559," color: ",IF(VLOOKUP(C559,Colores!H:I,2,0)&gt;1,"Varios colores",Tabla5[[#This Row],[Caract: Color tapiz]]),IF(H559="","",CONCATENATE(", Tapiz: ",H559)),IF(I559="","",CONCATENATE(",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59" s="102"/>
      <c r="AE559" s="102" t="str">
        <f>CONCATENATE("&lt;p&gt;¿Cómo lavar un mueble con tapiz: ",X559,"?","&lt;p&gt;",CHAR(10),IFERROR(VLOOKUP(G559,'Base de datos'!A:B,2,0),"Humedecer un paño de tela y frotar la estructura del producto&lt;p&gt;"))</f>
        <v>&lt;p&gt;¿Cómo lavar un mueble con tapiz: ?&lt;p&gt;
Humedecer un paño de tela y frotar la estructura del producto&lt;p&gt;</v>
      </c>
      <c r="AF559" s="102"/>
      <c r="AG559" s="79"/>
      <c r="AH559" s="102"/>
    </row>
    <row r="560" spans="1:34" ht="20.25" customHeight="1" x14ac:dyDescent="0.2">
      <c r="A560" s="88"/>
      <c r="B560" s="88"/>
      <c r="C560" s="16"/>
      <c r="D560" s="116"/>
      <c r="E560" s="88"/>
      <c r="F560" s="88"/>
      <c r="G560" s="88"/>
      <c r="H560" s="88"/>
      <c r="I560" s="88"/>
      <c r="J560" s="88"/>
      <c r="K560" s="88"/>
      <c r="L560" s="88"/>
      <c r="M560" s="88"/>
      <c r="N560" s="88"/>
      <c r="O560" s="88"/>
      <c r="P560" s="88"/>
      <c r="Q560" s="88"/>
      <c r="R560" s="88"/>
      <c r="S560" s="88"/>
      <c r="T560" s="88"/>
      <c r="U560" s="88"/>
      <c r="V560" s="88"/>
      <c r="W560" s="16"/>
      <c r="X560" s="98"/>
      <c r="Y560" s="168"/>
      <c r="Z560" s="98"/>
      <c r="AA560" s="102"/>
      <c r="AB560" s="102"/>
      <c r="AC560" s="168" t="e">
        <f>CONCATENATE(E560," color: ",IF(VLOOKUP(C560,Colores!H:I,2,0)&gt;1,"Varios colores",Tabla5[[#This Row],[Caract: Color tapiz]]),IF(H560="","",CONCATENATE(", Tapiz: ",H560)),IF(I560="","",CONCATENATE(",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60" s="102"/>
      <c r="AE560" s="102" t="str">
        <f>CONCATENATE("&lt;p&gt;¿Cómo lavar un mueble con tapiz: ",X560,"?","&lt;p&gt;",CHAR(10),IFERROR(VLOOKUP(G560,'Base de datos'!A:B,2,0),"Humedecer un paño de tela y frotar la estructura del producto&lt;p&gt;"))</f>
        <v>&lt;p&gt;¿Cómo lavar un mueble con tapiz: ?&lt;p&gt;
Humedecer un paño de tela y frotar la estructura del producto&lt;p&gt;</v>
      </c>
      <c r="AF560" s="102"/>
      <c r="AG560" s="79"/>
      <c r="AH560" s="102"/>
    </row>
    <row r="561" spans="1:34" ht="20.25" customHeight="1" x14ac:dyDescent="0.2">
      <c r="A561" s="88"/>
      <c r="B561" s="88"/>
      <c r="C561" s="16"/>
      <c r="D561" s="116"/>
      <c r="E561" s="88"/>
      <c r="F561" s="88"/>
      <c r="G561" s="88"/>
      <c r="H561" s="88"/>
      <c r="I561" s="88"/>
      <c r="J561" s="88"/>
      <c r="K561" s="88"/>
      <c r="L561" s="88"/>
      <c r="M561" s="88"/>
      <c r="N561" s="88"/>
      <c r="O561" s="88"/>
      <c r="P561" s="88"/>
      <c r="Q561" s="88"/>
      <c r="R561" s="88"/>
      <c r="S561" s="88"/>
      <c r="T561" s="88"/>
      <c r="U561" s="88"/>
      <c r="V561" s="88"/>
      <c r="W561" s="16"/>
      <c r="X561" s="98"/>
      <c r="Y561" s="168"/>
      <c r="Z561" s="98"/>
      <c r="AA561" s="102"/>
      <c r="AB561" s="102"/>
      <c r="AC561" s="168" t="e">
        <f>CONCATENATE(E561," color: ",IF(VLOOKUP(C561,Colores!H:I,2,0)&gt;1,"Varios colores",Tabla5[[#This Row],[Caract: Color tapiz]]),IF(H561="","",CONCATENATE(", Tapiz: ",H561)),IF(I561="","",CONCATENATE(",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61" s="102"/>
      <c r="AE561" s="102" t="str">
        <f>CONCATENATE("&lt;p&gt;¿Cómo lavar un mueble con tapiz: ",X561,"?","&lt;p&gt;",CHAR(10),IFERROR(VLOOKUP(G561,'Base de datos'!A:B,2,0),"Humedecer un paño de tela y frotar la estructura del producto&lt;p&gt;"))</f>
        <v>&lt;p&gt;¿Cómo lavar un mueble con tapiz: ?&lt;p&gt;
Humedecer un paño de tela y frotar la estructura del producto&lt;p&gt;</v>
      </c>
      <c r="AF561" s="102"/>
      <c r="AG561" s="79"/>
      <c r="AH561" s="102"/>
    </row>
    <row r="562" spans="1:34" ht="20.25" customHeight="1" x14ac:dyDescent="0.2">
      <c r="A562" s="88"/>
      <c r="B562" s="88"/>
      <c r="C562" s="16"/>
      <c r="D562" s="116"/>
      <c r="E562" s="88"/>
      <c r="F562" s="88"/>
      <c r="G562" s="88"/>
      <c r="H562" s="88"/>
      <c r="I562" s="88"/>
      <c r="J562" s="88"/>
      <c r="K562" s="88"/>
      <c r="L562" s="88"/>
      <c r="M562" s="88"/>
      <c r="N562" s="88"/>
      <c r="O562" s="88"/>
      <c r="P562" s="88"/>
      <c r="Q562" s="88"/>
      <c r="R562" s="88"/>
      <c r="S562" s="88"/>
      <c r="T562" s="88"/>
      <c r="U562" s="88"/>
      <c r="V562" s="88"/>
      <c r="W562" s="16"/>
      <c r="X562" s="98"/>
      <c r="Y562" s="168"/>
      <c r="Z562" s="98"/>
      <c r="AA562" s="102"/>
      <c r="AB562" s="102"/>
      <c r="AC562" s="168" t="e">
        <f>CONCATENATE(E562," color: ",IF(VLOOKUP(C562,Colores!H:I,2,0)&gt;1,"Varios colores",Tabla5[[#This Row],[Caract: Color tapiz]]),IF(H562="","",CONCATENATE(", Tapiz: ",H562)),IF(I562="","",CONCATENATE(",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62" s="102"/>
      <c r="AE562" s="102" t="str">
        <f>CONCATENATE("&lt;p&gt;¿Cómo lavar un mueble con tapiz: ",X562,"?","&lt;p&gt;",CHAR(10),IFERROR(VLOOKUP(G562,'Base de datos'!A:B,2,0),"Humedecer un paño de tela y frotar la estructura del producto&lt;p&gt;"))</f>
        <v>&lt;p&gt;¿Cómo lavar un mueble con tapiz: ?&lt;p&gt;
Humedecer un paño de tela y frotar la estructura del producto&lt;p&gt;</v>
      </c>
      <c r="AF562" s="102"/>
      <c r="AG562" s="79"/>
      <c r="AH562" s="102"/>
    </row>
    <row r="563" spans="1:34" ht="20.25" customHeight="1" x14ac:dyDescent="0.2">
      <c r="A563" s="88"/>
      <c r="B563" s="88"/>
      <c r="C563" s="16"/>
      <c r="D563" s="116"/>
      <c r="E563" s="88"/>
      <c r="F563" s="88"/>
      <c r="G563" s="88"/>
      <c r="H563" s="88"/>
      <c r="I563" s="88"/>
      <c r="J563" s="88"/>
      <c r="K563" s="88"/>
      <c r="L563" s="88"/>
      <c r="M563" s="88"/>
      <c r="N563" s="88"/>
      <c r="O563" s="88"/>
      <c r="P563" s="88"/>
      <c r="Q563" s="88"/>
      <c r="R563" s="88"/>
      <c r="S563" s="88"/>
      <c r="T563" s="88"/>
      <c r="U563" s="88"/>
      <c r="V563" s="88"/>
      <c r="W563" s="16"/>
      <c r="X563" s="98"/>
      <c r="Y563" s="168"/>
      <c r="Z563" s="98"/>
      <c r="AA563" s="102"/>
      <c r="AB563" s="102"/>
      <c r="AC563" s="168" t="e">
        <f>CONCATENATE(E563," color: ",IF(VLOOKUP(C563,Colores!H:I,2,0)&gt;1,"Varios colores",Tabla5[[#This Row],[Caract: Color tapiz]]),IF(H563="","",CONCATENATE(", Tapiz: ",H563)),IF(I563="","",CONCATENATE(",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63" s="102"/>
      <c r="AE563" s="102" t="str">
        <f>CONCATENATE("&lt;p&gt;¿Cómo lavar un mueble con tapiz: ",X563,"?","&lt;p&gt;",CHAR(10),IFERROR(VLOOKUP(G563,'Base de datos'!A:B,2,0),"Humedecer un paño de tela y frotar la estructura del producto&lt;p&gt;"))</f>
        <v>&lt;p&gt;¿Cómo lavar un mueble con tapiz: ?&lt;p&gt;
Humedecer un paño de tela y frotar la estructura del producto&lt;p&gt;</v>
      </c>
      <c r="AF563" s="102"/>
      <c r="AG563" s="79"/>
      <c r="AH563" s="102"/>
    </row>
    <row r="564" spans="1:34" ht="20.25" customHeight="1" x14ac:dyDescent="0.2">
      <c r="A564" s="88"/>
      <c r="B564" s="88"/>
      <c r="C564" s="16"/>
      <c r="D564" s="116"/>
      <c r="E564" s="88"/>
      <c r="F564" s="88"/>
      <c r="G564" s="88"/>
      <c r="H564" s="88"/>
      <c r="I564" s="88"/>
      <c r="J564" s="88"/>
      <c r="K564" s="88"/>
      <c r="L564" s="88"/>
      <c r="M564" s="88"/>
      <c r="N564" s="88"/>
      <c r="O564" s="88"/>
      <c r="P564" s="88"/>
      <c r="Q564" s="88"/>
      <c r="R564" s="88"/>
      <c r="S564" s="88"/>
      <c r="T564" s="88"/>
      <c r="U564" s="88"/>
      <c r="V564" s="88"/>
      <c r="W564" s="16"/>
      <c r="X564" s="98"/>
      <c r="Y564" s="168"/>
      <c r="Z564" s="98"/>
      <c r="AA564" s="102"/>
      <c r="AB564" s="102"/>
      <c r="AC564" s="168" t="e">
        <f>CONCATENATE(E564," color: ",IF(VLOOKUP(C564,Colores!H:I,2,0)&gt;1,"Varios colores",Tabla5[[#This Row],[Caract: Color tapiz]]),IF(H564="","",CONCATENATE(", Tapiz: ",H564)),IF(I564="","",CONCATENATE(",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64" s="102"/>
      <c r="AE564" s="102" t="str">
        <f>CONCATENATE("&lt;p&gt;¿Cómo lavar un mueble con tapiz: ",X564,"?","&lt;p&gt;",CHAR(10),IFERROR(VLOOKUP(G564,'Base de datos'!A:B,2,0),"Humedecer un paño de tela y frotar la estructura del producto&lt;p&gt;"))</f>
        <v>&lt;p&gt;¿Cómo lavar un mueble con tapiz: ?&lt;p&gt;
Humedecer un paño de tela y frotar la estructura del producto&lt;p&gt;</v>
      </c>
      <c r="AF564" s="102"/>
      <c r="AG564" s="79"/>
      <c r="AH564" s="102"/>
    </row>
    <row r="565" spans="1:34" ht="20.25" customHeight="1" x14ac:dyDescent="0.2">
      <c r="A565" s="88"/>
      <c r="B565" s="88"/>
      <c r="C565" s="16"/>
      <c r="D565" s="116"/>
      <c r="E565" s="88"/>
      <c r="F565" s="88"/>
      <c r="G565" s="88"/>
      <c r="H565" s="88"/>
      <c r="I565" s="88"/>
      <c r="J565" s="88"/>
      <c r="K565" s="88"/>
      <c r="L565" s="88"/>
      <c r="M565" s="88"/>
      <c r="N565" s="88"/>
      <c r="O565" s="88"/>
      <c r="P565" s="88"/>
      <c r="Q565" s="88"/>
      <c r="R565" s="88"/>
      <c r="S565" s="88"/>
      <c r="T565" s="88"/>
      <c r="U565" s="88"/>
      <c r="V565" s="88"/>
      <c r="W565" s="16"/>
      <c r="X565" s="98"/>
      <c r="Y565" s="168"/>
      <c r="Z565" s="98"/>
      <c r="AA565" s="102"/>
      <c r="AB565" s="102"/>
      <c r="AC565" s="168" t="e">
        <f>CONCATENATE(E565," color: ",IF(VLOOKUP(C565,Colores!H:I,2,0)&gt;1,"Varios colores",Tabla5[[#This Row],[Caract: Color tapiz]]),IF(H565="","",CONCATENATE(", Tapiz: ",H565)),IF(I565="","",CONCATENATE(",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65" s="102"/>
      <c r="AE565" s="102" t="str">
        <f>CONCATENATE("&lt;p&gt;¿Cómo lavar un mueble con tapiz: ",X565,"?","&lt;p&gt;",CHAR(10),IFERROR(VLOOKUP(G565,'Base de datos'!A:B,2,0),"Humedecer un paño de tela y frotar la estructura del producto&lt;p&gt;"))</f>
        <v>&lt;p&gt;¿Cómo lavar un mueble con tapiz: ?&lt;p&gt;
Humedecer un paño de tela y frotar la estructura del producto&lt;p&gt;</v>
      </c>
      <c r="AF565" s="102"/>
      <c r="AG565" s="79"/>
      <c r="AH565" s="102"/>
    </row>
    <row r="566" spans="1:34" ht="20.25" customHeight="1" x14ac:dyDescent="0.2">
      <c r="A566" s="88"/>
      <c r="B566" s="88"/>
      <c r="C566" s="16"/>
      <c r="D566" s="116"/>
      <c r="E566" s="88"/>
      <c r="F566" s="88"/>
      <c r="G566" s="88"/>
      <c r="H566" s="88"/>
      <c r="I566" s="88"/>
      <c r="J566" s="88"/>
      <c r="K566" s="88"/>
      <c r="L566" s="88"/>
      <c r="M566" s="88"/>
      <c r="N566" s="88"/>
      <c r="O566" s="88"/>
      <c r="P566" s="88"/>
      <c r="Q566" s="88"/>
      <c r="R566" s="88"/>
      <c r="S566" s="88"/>
      <c r="T566" s="88"/>
      <c r="U566" s="88"/>
      <c r="V566" s="88"/>
      <c r="W566" s="16"/>
      <c r="X566" s="98"/>
      <c r="Y566" s="168"/>
      <c r="Z566" s="98"/>
      <c r="AA566" s="102"/>
      <c r="AB566" s="102"/>
      <c r="AC566" s="168" t="e">
        <f>CONCATENATE(E566," color: ",IF(VLOOKUP(C566,Colores!H:I,2,0)&gt;1,"Varios colores",Tabla5[[#This Row],[Caract: Color tapiz]]),IF(H566="","",CONCATENATE(", Tapiz: ",H566)),IF(I566="","",CONCATENATE(",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66" s="102"/>
      <c r="AE566" s="102" t="str">
        <f>CONCATENATE("&lt;p&gt;¿Cómo lavar un mueble con tapiz: ",X566,"?","&lt;p&gt;",CHAR(10),IFERROR(VLOOKUP(G566,'Base de datos'!A:B,2,0),"Humedecer un paño de tela y frotar la estructura del producto&lt;p&gt;"))</f>
        <v>&lt;p&gt;¿Cómo lavar un mueble con tapiz: ?&lt;p&gt;
Humedecer un paño de tela y frotar la estructura del producto&lt;p&gt;</v>
      </c>
      <c r="AF566" s="102"/>
      <c r="AG566" s="79"/>
      <c r="AH566" s="102"/>
    </row>
    <row r="567" spans="1:34" ht="20.25" customHeight="1" x14ac:dyDescent="0.2">
      <c r="A567" s="88"/>
      <c r="B567" s="88"/>
      <c r="C567" s="16"/>
      <c r="D567" s="116"/>
      <c r="E567" s="88"/>
      <c r="F567" s="88"/>
      <c r="G567" s="88"/>
      <c r="H567" s="88"/>
      <c r="I567" s="88"/>
      <c r="J567" s="88"/>
      <c r="K567" s="88"/>
      <c r="L567" s="88"/>
      <c r="M567" s="88"/>
      <c r="N567" s="88"/>
      <c r="O567" s="88"/>
      <c r="P567" s="88"/>
      <c r="Q567" s="88"/>
      <c r="R567" s="88"/>
      <c r="S567" s="88"/>
      <c r="T567" s="88"/>
      <c r="U567" s="88"/>
      <c r="V567" s="88"/>
      <c r="W567" s="16"/>
      <c r="X567" s="98"/>
      <c r="Y567" s="168"/>
      <c r="Z567" s="98"/>
      <c r="AA567" s="102"/>
      <c r="AB567" s="102"/>
      <c r="AC567" s="168" t="e">
        <f>CONCATENATE(E567," color: ",IF(VLOOKUP(C567,Colores!H:I,2,0)&gt;1,"Varios colores",Tabla5[[#This Row],[Caract: Color tapiz]]),IF(H567="","",CONCATENATE(", Tapiz: ",H567)),IF(I567="","",CONCATENATE(",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67" s="102"/>
      <c r="AE567" s="102" t="str">
        <f>CONCATENATE("&lt;p&gt;¿Cómo lavar un mueble con tapiz: ",X567,"?","&lt;p&gt;",CHAR(10),IFERROR(VLOOKUP(G567,'Base de datos'!A:B,2,0),"Humedecer un paño de tela y frotar la estructura del producto&lt;p&gt;"))</f>
        <v>&lt;p&gt;¿Cómo lavar un mueble con tapiz: ?&lt;p&gt;
Humedecer un paño de tela y frotar la estructura del producto&lt;p&gt;</v>
      </c>
      <c r="AF567" s="102"/>
      <c r="AG567" s="79"/>
      <c r="AH567" s="102"/>
    </row>
    <row r="568" spans="1:34" ht="20.25" customHeight="1" x14ac:dyDescent="0.2">
      <c r="A568" s="88"/>
      <c r="B568" s="88"/>
      <c r="C568" s="16"/>
      <c r="D568" s="116"/>
      <c r="E568" s="88"/>
      <c r="F568" s="88"/>
      <c r="G568" s="88"/>
      <c r="H568" s="88"/>
      <c r="I568" s="88"/>
      <c r="J568" s="88"/>
      <c r="K568" s="88"/>
      <c r="L568" s="88"/>
      <c r="M568" s="88"/>
      <c r="N568" s="88"/>
      <c r="O568" s="88"/>
      <c r="P568" s="88"/>
      <c r="Q568" s="88"/>
      <c r="R568" s="88"/>
      <c r="S568" s="88"/>
      <c r="T568" s="88"/>
      <c r="U568" s="88"/>
      <c r="V568" s="88"/>
      <c r="W568" s="16"/>
      <c r="X568" s="98"/>
      <c r="Y568" s="168"/>
      <c r="Z568" s="98"/>
      <c r="AA568" s="102"/>
      <c r="AB568" s="102"/>
      <c r="AC568" s="168" t="e">
        <f>CONCATENATE(E568," color: ",IF(VLOOKUP(C568,Colores!H:I,2,0)&gt;1,"Varios colores",Tabla5[[#This Row],[Caract: Color tapiz]]),IF(H568="","",CONCATENATE(", Tapiz: ",H568)),IF(I568="","",CONCATENATE(",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68" s="102"/>
      <c r="AE568" s="102" t="str">
        <f>CONCATENATE("&lt;p&gt;¿Cómo lavar un mueble con tapiz: ",X568,"?","&lt;p&gt;",CHAR(10),IFERROR(VLOOKUP(G568,'Base de datos'!A:B,2,0),"Humedecer un paño de tela y frotar la estructura del producto&lt;p&gt;"))</f>
        <v>&lt;p&gt;¿Cómo lavar un mueble con tapiz: ?&lt;p&gt;
Humedecer un paño de tela y frotar la estructura del producto&lt;p&gt;</v>
      </c>
      <c r="AF568" s="102"/>
      <c r="AG568" s="79"/>
      <c r="AH568" s="102"/>
    </row>
    <row r="569" spans="1:34" ht="20.25" customHeight="1" x14ac:dyDescent="0.2">
      <c r="A569" s="88"/>
      <c r="B569" s="88"/>
      <c r="C569" s="16"/>
      <c r="D569" s="116"/>
      <c r="E569" s="88"/>
      <c r="F569" s="88"/>
      <c r="G569" s="88"/>
      <c r="H569" s="88"/>
      <c r="I569" s="88"/>
      <c r="J569" s="88"/>
      <c r="K569" s="88"/>
      <c r="L569" s="88"/>
      <c r="M569" s="88"/>
      <c r="N569" s="88"/>
      <c r="O569" s="88"/>
      <c r="P569" s="88"/>
      <c r="Q569" s="88"/>
      <c r="R569" s="88"/>
      <c r="S569" s="88"/>
      <c r="T569" s="88"/>
      <c r="U569" s="88"/>
      <c r="V569" s="88"/>
      <c r="W569" s="16"/>
      <c r="X569" s="98"/>
      <c r="Y569" s="168"/>
      <c r="Z569" s="98"/>
      <c r="AA569" s="102"/>
      <c r="AB569" s="102"/>
      <c r="AC569" s="168" t="e">
        <f>CONCATENATE(E569," color: ",IF(VLOOKUP(C569,Colores!H:I,2,0)&gt;1,"Varios colores",Tabla5[[#This Row],[Caract: Color tapiz]]),IF(H569="","",CONCATENATE(", Tapiz: ",H569)),IF(I569="","",CONCATENATE(",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69" s="102"/>
      <c r="AE569" s="102" t="str">
        <f>CONCATENATE("&lt;p&gt;¿Cómo lavar un mueble con tapiz: ",X569,"?","&lt;p&gt;",CHAR(10),IFERROR(VLOOKUP(G569,'Base de datos'!A:B,2,0),"Humedecer un paño de tela y frotar la estructura del producto&lt;p&gt;"))</f>
        <v>&lt;p&gt;¿Cómo lavar un mueble con tapiz: ?&lt;p&gt;
Humedecer un paño de tela y frotar la estructura del producto&lt;p&gt;</v>
      </c>
      <c r="AF569" s="102"/>
      <c r="AG569" s="79"/>
      <c r="AH569" s="102"/>
    </row>
    <row r="570" spans="1:34" ht="20.25" customHeight="1" x14ac:dyDescent="0.2">
      <c r="A570" s="88"/>
      <c r="B570" s="88"/>
      <c r="C570" s="16"/>
      <c r="D570" s="116"/>
      <c r="E570" s="88"/>
      <c r="F570" s="88"/>
      <c r="G570" s="88"/>
      <c r="H570" s="88"/>
      <c r="I570" s="88"/>
      <c r="J570" s="88"/>
      <c r="K570" s="88"/>
      <c r="L570" s="88"/>
      <c r="M570" s="88"/>
      <c r="N570" s="88"/>
      <c r="O570" s="88"/>
      <c r="P570" s="88"/>
      <c r="Q570" s="88"/>
      <c r="R570" s="88"/>
      <c r="S570" s="88"/>
      <c r="T570" s="88"/>
      <c r="U570" s="88"/>
      <c r="V570" s="88"/>
      <c r="W570" s="16"/>
      <c r="X570" s="98"/>
      <c r="Y570" s="168"/>
      <c r="Z570" s="98"/>
      <c r="AA570" s="102"/>
      <c r="AB570" s="102"/>
      <c r="AC570" s="168" t="e">
        <f>CONCATENATE(E570," color: ",IF(VLOOKUP(C570,Colores!H:I,2,0)&gt;1,"Varios colores",Tabla5[[#This Row],[Caract: Color tapiz]]),IF(H570="","",CONCATENATE(", Tapiz: ",H570)),IF(I570="","",CONCATENATE(",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70" s="102"/>
      <c r="AE570" s="102" t="str">
        <f>CONCATENATE("&lt;p&gt;¿Cómo lavar un mueble con tapiz: ",X570,"?","&lt;p&gt;",CHAR(10),IFERROR(VLOOKUP(G570,'Base de datos'!A:B,2,0),"Humedecer un paño de tela y frotar la estructura del producto&lt;p&gt;"))</f>
        <v>&lt;p&gt;¿Cómo lavar un mueble con tapiz: ?&lt;p&gt;
Humedecer un paño de tela y frotar la estructura del producto&lt;p&gt;</v>
      </c>
      <c r="AF570" s="102"/>
      <c r="AG570" s="79"/>
      <c r="AH570" s="102"/>
    </row>
    <row r="571" spans="1:34" ht="20.25" customHeight="1" x14ac:dyDescent="0.2">
      <c r="A571" s="88"/>
      <c r="B571" s="88"/>
      <c r="C571" s="16"/>
      <c r="D571" s="116"/>
      <c r="E571" s="88"/>
      <c r="F571" s="88"/>
      <c r="G571" s="88"/>
      <c r="H571" s="88"/>
      <c r="I571" s="88"/>
      <c r="J571" s="88"/>
      <c r="K571" s="88"/>
      <c r="L571" s="88"/>
      <c r="M571" s="88"/>
      <c r="N571" s="88"/>
      <c r="O571" s="88"/>
      <c r="P571" s="88"/>
      <c r="Q571" s="88"/>
      <c r="R571" s="88"/>
      <c r="S571" s="88"/>
      <c r="T571" s="88"/>
      <c r="U571" s="88"/>
      <c r="V571" s="88"/>
      <c r="W571" s="16"/>
      <c r="X571" s="98"/>
      <c r="Y571" s="168"/>
      <c r="Z571" s="98"/>
      <c r="AA571" s="102"/>
      <c r="AB571" s="102"/>
      <c r="AC571" s="168" t="e">
        <f>CONCATENATE(E571," color: ",IF(VLOOKUP(C571,Colores!H:I,2,0)&gt;1,"Varios colores",Tabla5[[#This Row],[Caract: Color tapiz]]),IF(H571="","",CONCATENATE(", Tapiz: ",H571)),IF(I571="","",CONCATENATE(",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71" s="102"/>
      <c r="AE571" s="102" t="str">
        <f>CONCATENATE("&lt;p&gt;¿Cómo lavar un mueble con tapiz: ",X571,"?","&lt;p&gt;",CHAR(10),IFERROR(VLOOKUP(G571,'Base de datos'!A:B,2,0),"Humedecer un paño de tela y frotar la estructura del producto&lt;p&gt;"))</f>
        <v>&lt;p&gt;¿Cómo lavar un mueble con tapiz: ?&lt;p&gt;
Humedecer un paño de tela y frotar la estructura del producto&lt;p&gt;</v>
      </c>
      <c r="AF571" s="102"/>
      <c r="AG571" s="79"/>
      <c r="AH571" s="102"/>
    </row>
    <row r="572" spans="1:34" ht="20.25" customHeight="1" x14ac:dyDescent="0.2">
      <c r="A572" s="88"/>
      <c r="B572" s="88"/>
      <c r="C572" s="16"/>
      <c r="D572" s="116"/>
      <c r="E572" s="88"/>
      <c r="F572" s="88"/>
      <c r="G572" s="88"/>
      <c r="H572" s="88"/>
      <c r="I572" s="88"/>
      <c r="J572" s="88"/>
      <c r="K572" s="88"/>
      <c r="L572" s="88"/>
      <c r="M572" s="88"/>
      <c r="N572" s="88"/>
      <c r="O572" s="88"/>
      <c r="P572" s="88"/>
      <c r="Q572" s="88"/>
      <c r="R572" s="88"/>
      <c r="S572" s="88"/>
      <c r="T572" s="88"/>
      <c r="U572" s="88"/>
      <c r="V572" s="88"/>
      <c r="W572" s="16"/>
      <c r="X572" s="98"/>
      <c r="Y572" s="168"/>
      <c r="Z572" s="98"/>
      <c r="AA572" s="102"/>
      <c r="AB572" s="102"/>
      <c r="AC572" s="168" t="e">
        <f>CONCATENATE(E572," color: ",IF(VLOOKUP(C572,Colores!H:I,2,0)&gt;1,"Varios colores",Tabla5[[#This Row],[Caract: Color tapiz]]),IF(H572="","",CONCATENATE(", Tapiz: ",H572)),IF(I572="","",CONCATENATE(",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72" s="102"/>
      <c r="AE572" s="102" t="str">
        <f>CONCATENATE("&lt;p&gt;¿Cómo lavar un mueble con tapiz: ",X572,"?","&lt;p&gt;",CHAR(10),IFERROR(VLOOKUP(G572,'Base de datos'!A:B,2,0),"Humedecer un paño de tela y frotar la estructura del producto&lt;p&gt;"))</f>
        <v>&lt;p&gt;¿Cómo lavar un mueble con tapiz: ?&lt;p&gt;
Humedecer un paño de tela y frotar la estructura del producto&lt;p&gt;</v>
      </c>
      <c r="AF572" s="102"/>
      <c r="AG572" s="79"/>
      <c r="AH572" s="102"/>
    </row>
    <row r="573" spans="1:34" ht="20.25" customHeight="1" x14ac:dyDescent="0.2">
      <c r="A573" s="88"/>
      <c r="B573" s="88"/>
      <c r="C573" s="16"/>
      <c r="D573" s="116"/>
      <c r="E573" s="88"/>
      <c r="F573" s="88"/>
      <c r="G573" s="88"/>
      <c r="H573" s="88"/>
      <c r="I573" s="88"/>
      <c r="J573" s="88"/>
      <c r="K573" s="88"/>
      <c r="L573" s="88"/>
      <c r="M573" s="88"/>
      <c r="N573" s="88"/>
      <c r="O573" s="88"/>
      <c r="P573" s="88"/>
      <c r="Q573" s="88"/>
      <c r="R573" s="88"/>
      <c r="S573" s="88"/>
      <c r="T573" s="88"/>
      <c r="U573" s="88"/>
      <c r="V573" s="88"/>
      <c r="W573" s="16"/>
      <c r="X573" s="98"/>
      <c r="Y573" s="168"/>
      <c r="Z573" s="98"/>
      <c r="AA573" s="102"/>
      <c r="AB573" s="102"/>
      <c r="AC573" s="168" t="e">
        <f>CONCATENATE(E573," color: ",IF(VLOOKUP(C573,Colores!H:I,2,0)&gt;1,"Varios colores",Tabla5[[#This Row],[Caract: Color tapiz]]),IF(H573="","",CONCATENATE(", Tapiz: ",H573)),IF(I573="","",CONCATENATE(",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73" s="102"/>
      <c r="AE573" s="102" t="str">
        <f>CONCATENATE("&lt;p&gt;¿Cómo lavar un mueble con tapiz: ",X573,"?","&lt;p&gt;",CHAR(10),IFERROR(VLOOKUP(G573,'Base de datos'!A:B,2,0),"Humedecer un paño de tela y frotar la estructura del producto&lt;p&gt;"))</f>
        <v>&lt;p&gt;¿Cómo lavar un mueble con tapiz: ?&lt;p&gt;
Humedecer un paño de tela y frotar la estructura del producto&lt;p&gt;</v>
      </c>
      <c r="AF573" s="102"/>
      <c r="AG573" s="79"/>
      <c r="AH573" s="102"/>
    </row>
    <row r="574" spans="1:34" ht="20.25" customHeight="1" x14ac:dyDescent="0.2">
      <c r="A574" s="88"/>
      <c r="B574" s="88"/>
      <c r="C574" s="16"/>
      <c r="D574" s="116"/>
      <c r="E574" s="88"/>
      <c r="F574" s="88"/>
      <c r="G574" s="88"/>
      <c r="H574" s="88"/>
      <c r="I574" s="88"/>
      <c r="J574" s="88"/>
      <c r="K574" s="88"/>
      <c r="L574" s="88"/>
      <c r="M574" s="88"/>
      <c r="N574" s="88"/>
      <c r="O574" s="88"/>
      <c r="P574" s="88"/>
      <c r="Q574" s="88"/>
      <c r="R574" s="88"/>
      <c r="S574" s="88"/>
      <c r="T574" s="88"/>
      <c r="U574" s="88"/>
      <c r="V574" s="88"/>
      <c r="W574" s="16"/>
      <c r="X574" s="98"/>
      <c r="Y574" s="168"/>
      <c r="Z574" s="98"/>
      <c r="AA574" s="102"/>
      <c r="AB574" s="102"/>
      <c r="AC574" s="168" t="e">
        <f>CONCATENATE(E574," color: ",IF(VLOOKUP(C574,Colores!H:I,2,0)&gt;1,"Varios colores",Tabla5[[#This Row],[Caract: Color tapiz]]),IF(H574="","",CONCATENATE(", Tapiz: ",H574)),IF(I574="","",CONCATENATE(",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74" s="102"/>
      <c r="AE574" s="102" t="str">
        <f>CONCATENATE("&lt;p&gt;¿Cómo lavar un mueble con tapiz: ",X574,"?","&lt;p&gt;",CHAR(10),IFERROR(VLOOKUP(G574,'Base de datos'!A:B,2,0),"Humedecer un paño de tela y frotar la estructura del producto&lt;p&gt;"))</f>
        <v>&lt;p&gt;¿Cómo lavar un mueble con tapiz: ?&lt;p&gt;
Humedecer un paño de tela y frotar la estructura del producto&lt;p&gt;</v>
      </c>
      <c r="AF574" s="102"/>
      <c r="AG574" s="79"/>
      <c r="AH574" s="102"/>
    </row>
    <row r="575" spans="1:34" ht="20.25" customHeight="1" x14ac:dyDescent="0.2">
      <c r="A575" s="88"/>
      <c r="B575" s="88"/>
      <c r="C575" s="16"/>
      <c r="D575" s="116"/>
      <c r="E575" s="88"/>
      <c r="F575" s="88"/>
      <c r="G575" s="88"/>
      <c r="H575" s="88"/>
      <c r="I575" s="88"/>
      <c r="J575" s="88"/>
      <c r="K575" s="88"/>
      <c r="L575" s="88"/>
      <c r="M575" s="88"/>
      <c r="N575" s="88"/>
      <c r="O575" s="88"/>
      <c r="P575" s="88"/>
      <c r="Q575" s="88"/>
      <c r="R575" s="88"/>
      <c r="S575" s="88"/>
      <c r="T575" s="88"/>
      <c r="U575" s="88"/>
      <c r="V575" s="88"/>
      <c r="W575" s="16"/>
      <c r="X575" s="98"/>
      <c r="Y575" s="168"/>
      <c r="Z575" s="98"/>
      <c r="AA575" s="102"/>
      <c r="AB575" s="102"/>
      <c r="AC575" s="168" t="e">
        <f>CONCATENATE(E575," color: ",IF(VLOOKUP(C575,Colores!H:I,2,0)&gt;1,"Varios colores",Tabla5[[#This Row],[Caract: Color tapiz]]),IF(H575="","",CONCATENATE(", Tapiz: ",H575)),IF(I575="","",CONCATENATE(",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75" s="102"/>
      <c r="AE575" s="102" t="str">
        <f>CONCATENATE("&lt;p&gt;¿Cómo lavar un mueble con tapiz: ",X575,"?","&lt;p&gt;",CHAR(10),IFERROR(VLOOKUP(G575,'Base de datos'!A:B,2,0),"Humedecer un paño de tela y frotar la estructura del producto&lt;p&gt;"))</f>
        <v>&lt;p&gt;¿Cómo lavar un mueble con tapiz: ?&lt;p&gt;
Humedecer un paño de tela y frotar la estructura del producto&lt;p&gt;</v>
      </c>
      <c r="AF575" s="102"/>
      <c r="AG575" s="79"/>
      <c r="AH575" s="102"/>
    </row>
    <row r="576" spans="1:34" ht="20.25" customHeight="1" x14ac:dyDescent="0.2">
      <c r="A576" s="88"/>
      <c r="B576" s="88"/>
      <c r="C576" s="16"/>
      <c r="D576" s="116"/>
      <c r="E576" s="88"/>
      <c r="F576" s="88"/>
      <c r="G576" s="88"/>
      <c r="H576" s="88"/>
      <c r="I576" s="88"/>
      <c r="J576" s="88"/>
      <c r="K576" s="88"/>
      <c r="L576" s="88"/>
      <c r="M576" s="88"/>
      <c r="N576" s="88"/>
      <c r="O576" s="88"/>
      <c r="P576" s="88"/>
      <c r="Q576" s="88"/>
      <c r="R576" s="88"/>
      <c r="S576" s="88"/>
      <c r="T576" s="88"/>
      <c r="U576" s="88"/>
      <c r="V576" s="88"/>
      <c r="W576" s="16"/>
      <c r="X576" s="98"/>
      <c r="Y576" s="168"/>
      <c r="Z576" s="98"/>
      <c r="AA576" s="102"/>
      <c r="AB576" s="102"/>
      <c r="AC576" s="168" t="e">
        <f>CONCATENATE(E576," color: ",IF(VLOOKUP(C576,Colores!H:I,2,0)&gt;1,"Varios colores",Tabla5[[#This Row],[Caract: Color tapiz]]),IF(H576="","",CONCATENATE(", Tapiz: ",H576)),IF(I576="","",CONCATENATE(",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76" s="102"/>
      <c r="AE576" s="102" t="str">
        <f>CONCATENATE("&lt;p&gt;¿Cómo lavar un mueble con tapiz: ",X576,"?","&lt;p&gt;",CHAR(10),IFERROR(VLOOKUP(G576,'Base de datos'!A:B,2,0),"Humedecer un paño de tela y frotar la estructura del producto&lt;p&gt;"))</f>
        <v>&lt;p&gt;¿Cómo lavar un mueble con tapiz: ?&lt;p&gt;
Humedecer un paño de tela y frotar la estructura del producto&lt;p&gt;</v>
      </c>
      <c r="AF576" s="102"/>
      <c r="AG576" s="79"/>
      <c r="AH576" s="102"/>
    </row>
    <row r="577" spans="1:34" ht="20.25" customHeight="1" x14ac:dyDescent="0.2">
      <c r="A577" s="88"/>
      <c r="B577" s="88"/>
      <c r="C577" s="16"/>
      <c r="D577" s="116"/>
      <c r="E577" s="88"/>
      <c r="F577" s="88"/>
      <c r="G577" s="88"/>
      <c r="H577" s="88"/>
      <c r="I577" s="88"/>
      <c r="J577" s="88"/>
      <c r="K577" s="88"/>
      <c r="L577" s="88"/>
      <c r="M577" s="88"/>
      <c r="N577" s="88"/>
      <c r="O577" s="88"/>
      <c r="P577" s="88"/>
      <c r="Q577" s="88"/>
      <c r="R577" s="88"/>
      <c r="S577" s="88"/>
      <c r="T577" s="88"/>
      <c r="U577" s="88"/>
      <c r="V577" s="88"/>
      <c r="W577" s="16"/>
      <c r="X577" s="98"/>
      <c r="Y577" s="168"/>
      <c r="Z577" s="98"/>
      <c r="AA577" s="102"/>
      <c r="AB577" s="102"/>
      <c r="AC577" s="168" t="e">
        <f>CONCATENATE(E577," color: ",IF(VLOOKUP(C577,Colores!H:I,2,0)&gt;1,"Varios colores",Tabla5[[#This Row],[Caract: Color tapiz]]),IF(H577="","",CONCATENATE(", Tapiz: ",H577)),IF(I577="","",CONCATENATE(",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77" s="102"/>
      <c r="AE577" s="102" t="str">
        <f>CONCATENATE("&lt;p&gt;¿Cómo lavar un mueble con tapiz: ",X577,"?","&lt;p&gt;",CHAR(10),IFERROR(VLOOKUP(G577,'Base de datos'!A:B,2,0),"Humedecer un paño de tela y frotar la estructura del producto&lt;p&gt;"))</f>
        <v>&lt;p&gt;¿Cómo lavar un mueble con tapiz: ?&lt;p&gt;
Humedecer un paño de tela y frotar la estructura del producto&lt;p&gt;</v>
      </c>
      <c r="AF577" s="102"/>
      <c r="AG577" s="79"/>
      <c r="AH577" s="102"/>
    </row>
    <row r="578" spans="1:34" ht="20.25" customHeight="1" x14ac:dyDescent="0.2">
      <c r="A578" s="88"/>
      <c r="B578" s="88"/>
      <c r="C578" s="16"/>
      <c r="D578" s="116"/>
      <c r="E578" s="88"/>
      <c r="F578" s="88"/>
      <c r="G578" s="88"/>
      <c r="H578" s="88"/>
      <c r="I578" s="88"/>
      <c r="J578" s="88"/>
      <c r="K578" s="88"/>
      <c r="L578" s="88"/>
      <c r="M578" s="88"/>
      <c r="N578" s="88"/>
      <c r="O578" s="88"/>
      <c r="P578" s="88"/>
      <c r="Q578" s="88"/>
      <c r="R578" s="88"/>
      <c r="S578" s="88"/>
      <c r="T578" s="88"/>
      <c r="U578" s="88"/>
      <c r="V578" s="88"/>
      <c r="W578" s="16"/>
      <c r="X578" s="98"/>
      <c r="Y578" s="168"/>
      <c r="Z578" s="98"/>
      <c r="AA578" s="102"/>
      <c r="AB578" s="102"/>
      <c r="AC578" s="168" t="e">
        <f>CONCATENATE(E578," color: ",IF(VLOOKUP(C578,Colores!H:I,2,0)&gt;1,"Varios colores",Tabla5[[#This Row],[Caract: Color tapiz]]),IF(H578="","",CONCATENATE(", Tapiz: ",H578)),IF(I578="","",CONCATENATE(",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78" s="102"/>
      <c r="AE578" s="102" t="str">
        <f>CONCATENATE("&lt;p&gt;¿Cómo lavar un mueble con tapiz: ",X578,"?","&lt;p&gt;",CHAR(10),IFERROR(VLOOKUP(G578,'Base de datos'!A:B,2,0),"Humedecer un paño de tela y frotar la estructura del producto&lt;p&gt;"))</f>
        <v>&lt;p&gt;¿Cómo lavar un mueble con tapiz: ?&lt;p&gt;
Humedecer un paño de tela y frotar la estructura del producto&lt;p&gt;</v>
      </c>
      <c r="AF578" s="102"/>
      <c r="AG578" s="79"/>
      <c r="AH578" s="102"/>
    </row>
    <row r="579" spans="1:34" ht="20.25" customHeight="1" x14ac:dyDescent="0.2">
      <c r="A579" s="88"/>
      <c r="B579" s="88"/>
      <c r="C579" s="16"/>
      <c r="D579" s="116"/>
      <c r="E579" s="88"/>
      <c r="F579" s="88"/>
      <c r="G579" s="88"/>
      <c r="H579" s="88"/>
      <c r="I579" s="88"/>
      <c r="J579" s="88"/>
      <c r="K579" s="88"/>
      <c r="L579" s="88"/>
      <c r="M579" s="88"/>
      <c r="N579" s="88"/>
      <c r="O579" s="88"/>
      <c r="P579" s="88"/>
      <c r="Q579" s="88"/>
      <c r="R579" s="88"/>
      <c r="S579" s="88"/>
      <c r="T579" s="88"/>
      <c r="U579" s="88"/>
      <c r="V579" s="88"/>
      <c r="W579" s="16"/>
      <c r="X579" s="98"/>
      <c r="Y579" s="168"/>
      <c r="Z579" s="98"/>
      <c r="AA579" s="102"/>
      <c r="AB579" s="102"/>
      <c r="AC579" s="168" t="e">
        <f>CONCATENATE(E579," color: ",IF(VLOOKUP(C579,Colores!H:I,2,0)&gt;1,"Varios colores",Tabla5[[#This Row],[Caract: Color tapiz]]),IF(H579="","",CONCATENATE(", Tapiz: ",H579)),IF(I579="","",CONCATENATE(",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79" s="102"/>
      <c r="AE579" s="102" t="str">
        <f>CONCATENATE("&lt;p&gt;¿Cómo lavar un mueble con tapiz: ",X579,"?","&lt;p&gt;",CHAR(10),IFERROR(VLOOKUP(G579,'Base de datos'!A:B,2,0),"Humedecer un paño de tela y frotar la estructura del producto&lt;p&gt;"))</f>
        <v>&lt;p&gt;¿Cómo lavar un mueble con tapiz: ?&lt;p&gt;
Humedecer un paño de tela y frotar la estructura del producto&lt;p&gt;</v>
      </c>
      <c r="AF579" s="102"/>
      <c r="AG579" s="79"/>
      <c r="AH579" s="102"/>
    </row>
    <row r="580" spans="1:34" ht="20.25" customHeight="1" x14ac:dyDescent="0.2">
      <c r="A580" s="88"/>
      <c r="B580" s="88"/>
      <c r="C580" s="16"/>
      <c r="D580" s="116"/>
      <c r="E580" s="88"/>
      <c r="F580" s="88"/>
      <c r="G580" s="88"/>
      <c r="H580" s="88"/>
      <c r="I580" s="88"/>
      <c r="J580" s="88"/>
      <c r="K580" s="88"/>
      <c r="L580" s="88"/>
      <c r="M580" s="88"/>
      <c r="N580" s="88"/>
      <c r="O580" s="88"/>
      <c r="P580" s="88"/>
      <c r="Q580" s="88"/>
      <c r="R580" s="88"/>
      <c r="S580" s="88"/>
      <c r="T580" s="88"/>
      <c r="U580" s="88"/>
      <c r="V580" s="88"/>
      <c r="W580" s="16"/>
      <c r="X580" s="98"/>
      <c r="Y580" s="168"/>
      <c r="Z580" s="98"/>
      <c r="AA580" s="102"/>
      <c r="AB580" s="102"/>
      <c r="AC580" s="168" t="e">
        <f>CONCATENATE(E580," color: ",IF(VLOOKUP(C580,Colores!H:I,2,0)&gt;1,"Varios colores",Tabla5[[#This Row],[Caract: Color tapiz]]),IF(H580="","",CONCATENATE(", Tapiz: ",H580)),IF(I580="","",CONCATENATE(",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80" s="102"/>
      <c r="AE580" s="102" t="str">
        <f>CONCATENATE("&lt;p&gt;¿Cómo lavar un mueble con tapiz: ",X580,"?","&lt;p&gt;",CHAR(10),IFERROR(VLOOKUP(G580,'Base de datos'!A:B,2,0),"Humedecer un paño de tela y frotar la estructura del producto&lt;p&gt;"))</f>
        <v>&lt;p&gt;¿Cómo lavar un mueble con tapiz: ?&lt;p&gt;
Humedecer un paño de tela y frotar la estructura del producto&lt;p&gt;</v>
      </c>
      <c r="AF580" s="102"/>
      <c r="AG580" s="79"/>
      <c r="AH580" s="102"/>
    </row>
    <row r="581" spans="1:34" ht="20.25" customHeight="1" x14ac:dyDescent="0.2">
      <c r="A581" s="88"/>
      <c r="B581" s="88"/>
      <c r="C581" s="16"/>
      <c r="D581" s="116"/>
      <c r="E581" s="88"/>
      <c r="F581" s="88"/>
      <c r="G581" s="88"/>
      <c r="H581" s="88"/>
      <c r="I581" s="88"/>
      <c r="J581" s="88"/>
      <c r="K581" s="88"/>
      <c r="L581" s="88"/>
      <c r="M581" s="88"/>
      <c r="N581" s="88"/>
      <c r="O581" s="88"/>
      <c r="P581" s="88"/>
      <c r="Q581" s="88"/>
      <c r="R581" s="88"/>
      <c r="S581" s="88"/>
      <c r="T581" s="88"/>
      <c r="U581" s="88"/>
      <c r="V581" s="88"/>
      <c r="W581" s="16"/>
      <c r="X581" s="98"/>
      <c r="Y581" s="168"/>
      <c r="Z581" s="98"/>
      <c r="AA581" s="102"/>
      <c r="AB581" s="102"/>
      <c r="AC581" s="168" t="e">
        <f>CONCATENATE(E581," color: ",IF(VLOOKUP(C581,Colores!H:I,2,0)&gt;1,"Varios colores",Tabla5[[#This Row],[Caract: Color tapiz]]),IF(H581="","",CONCATENATE(", Tapiz: ",H581)),IF(I581="","",CONCATENATE(",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81" s="102"/>
      <c r="AE581" s="102" t="str">
        <f>CONCATENATE("&lt;p&gt;¿Cómo lavar un mueble con tapiz: ",X581,"?","&lt;p&gt;",CHAR(10),IFERROR(VLOOKUP(G581,'Base de datos'!A:B,2,0),"Humedecer un paño de tela y frotar la estructura del producto&lt;p&gt;"))</f>
        <v>&lt;p&gt;¿Cómo lavar un mueble con tapiz: ?&lt;p&gt;
Humedecer un paño de tela y frotar la estructura del producto&lt;p&gt;</v>
      </c>
      <c r="AF581" s="102"/>
      <c r="AG581" s="79"/>
      <c r="AH581" s="102"/>
    </row>
    <row r="582" spans="1:34" ht="20.25" customHeight="1" x14ac:dyDescent="0.2">
      <c r="A582" s="88"/>
      <c r="B582" s="88"/>
      <c r="C582" s="16"/>
      <c r="D582" s="116"/>
      <c r="E582" s="88"/>
      <c r="F582" s="88"/>
      <c r="G582" s="88"/>
      <c r="H582" s="88"/>
      <c r="I582" s="88"/>
      <c r="J582" s="88"/>
      <c r="K582" s="88"/>
      <c r="L582" s="88"/>
      <c r="M582" s="88"/>
      <c r="N582" s="88"/>
      <c r="O582" s="88"/>
      <c r="P582" s="88"/>
      <c r="Q582" s="88"/>
      <c r="R582" s="88"/>
      <c r="S582" s="88"/>
      <c r="T582" s="88"/>
      <c r="U582" s="88"/>
      <c r="V582" s="88"/>
      <c r="W582" s="16"/>
      <c r="X582" s="98"/>
      <c r="Y582" s="168"/>
      <c r="Z582" s="98"/>
      <c r="AA582" s="102"/>
      <c r="AB582" s="102"/>
      <c r="AC582" s="168" t="e">
        <f>CONCATENATE(E582," color: ",IF(VLOOKUP(C582,Colores!H:I,2,0)&gt;1,"Varios colores",Tabla5[[#This Row],[Caract: Color tapiz]]),IF(H582="","",CONCATENATE(", Tapiz: ",H582)),IF(I582="","",CONCATENATE(",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82" s="102"/>
      <c r="AE582" s="102" t="str">
        <f>CONCATENATE("&lt;p&gt;¿Cómo lavar un mueble con tapiz: ",X582,"?","&lt;p&gt;",CHAR(10),IFERROR(VLOOKUP(G582,'Base de datos'!A:B,2,0),"Humedecer un paño de tela y frotar la estructura del producto&lt;p&gt;"))</f>
        <v>&lt;p&gt;¿Cómo lavar un mueble con tapiz: ?&lt;p&gt;
Humedecer un paño de tela y frotar la estructura del producto&lt;p&gt;</v>
      </c>
      <c r="AF582" s="102"/>
      <c r="AG582" s="79"/>
      <c r="AH582" s="102"/>
    </row>
    <row r="583" spans="1:34" ht="20.25" customHeight="1" x14ac:dyDescent="0.2">
      <c r="A583" s="88"/>
      <c r="B583" s="88"/>
      <c r="C583" s="16"/>
      <c r="D583" s="116"/>
      <c r="E583" s="88"/>
      <c r="F583" s="88"/>
      <c r="G583" s="88"/>
      <c r="H583" s="88"/>
      <c r="I583" s="88"/>
      <c r="J583" s="88"/>
      <c r="K583" s="88"/>
      <c r="L583" s="88"/>
      <c r="M583" s="88"/>
      <c r="N583" s="88"/>
      <c r="O583" s="88"/>
      <c r="P583" s="88"/>
      <c r="Q583" s="88"/>
      <c r="R583" s="88"/>
      <c r="S583" s="88"/>
      <c r="T583" s="88"/>
      <c r="U583" s="88"/>
      <c r="V583" s="88"/>
      <c r="W583" s="16"/>
      <c r="X583" s="98"/>
      <c r="Y583" s="168"/>
      <c r="Z583" s="98"/>
      <c r="AA583" s="102"/>
      <c r="AB583" s="102"/>
      <c r="AC583" s="168" t="e">
        <f>CONCATENATE(E583," color: ",IF(VLOOKUP(C583,Colores!H:I,2,0)&gt;1,"Varios colores",Tabla5[[#This Row],[Caract: Color tapiz]]),IF(H583="","",CONCATENATE(", Tapiz: ",H583)),IF(I583="","",CONCATENATE(",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83" s="102"/>
      <c r="AE583" s="102" t="str">
        <f>CONCATENATE("&lt;p&gt;¿Cómo lavar un mueble con tapiz: ",X583,"?","&lt;p&gt;",CHAR(10),IFERROR(VLOOKUP(G583,'Base de datos'!A:B,2,0),"Humedecer un paño de tela y frotar la estructura del producto&lt;p&gt;"))</f>
        <v>&lt;p&gt;¿Cómo lavar un mueble con tapiz: ?&lt;p&gt;
Humedecer un paño de tela y frotar la estructura del producto&lt;p&gt;</v>
      </c>
      <c r="AF583" s="102"/>
      <c r="AG583" s="79"/>
      <c r="AH583" s="102"/>
    </row>
    <row r="584" spans="1:34" ht="20.25" customHeight="1" x14ac:dyDescent="0.2">
      <c r="A584" s="88"/>
      <c r="B584" s="88"/>
      <c r="C584" s="16"/>
      <c r="D584" s="116"/>
      <c r="E584" s="88"/>
      <c r="F584" s="88"/>
      <c r="G584" s="88"/>
      <c r="H584" s="88"/>
      <c r="I584" s="88"/>
      <c r="J584" s="88"/>
      <c r="K584" s="88"/>
      <c r="L584" s="88"/>
      <c r="M584" s="88"/>
      <c r="N584" s="88"/>
      <c r="O584" s="88"/>
      <c r="P584" s="88"/>
      <c r="Q584" s="88"/>
      <c r="R584" s="88"/>
      <c r="S584" s="88"/>
      <c r="T584" s="88"/>
      <c r="U584" s="88"/>
      <c r="V584" s="88"/>
      <c r="W584" s="16"/>
      <c r="X584" s="98"/>
      <c r="Y584" s="168"/>
      <c r="Z584" s="98"/>
      <c r="AA584" s="102"/>
      <c r="AB584" s="102"/>
      <c r="AC584" s="168" t="e">
        <f>CONCATENATE(E584," color: ",IF(VLOOKUP(C584,Colores!H:I,2,0)&gt;1,"Varios colores",Tabla5[[#This Row],[Caract: Color tapiz]]),IF(H584="","",CONCATENATE(", Tapiz: ",H584)),IF(I584="","",CONCATENATE(",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84" s="102"/>
      <c r="AE584" s="102" t="str">
        <f>CONCATENATE("&lt;p&gt;¿Cómo lavar un mueble con tapiz: ",X584,"?","&lt;p&gt;",CHAR(10),IFERROR(VLOOKUP(G584,'Base de datos'!A:B,2,0),"Humedecer un paño de tela y frotar la estructura del producto&lt;p&gt;"))</f>
        <v>&lt;p&gt;¿Cómo lavar un mueble con tapiz: ?&lt;p&gt;
Humedecer un paño de tela y frotar la estructura del producto&lt;p&gt;</v>
      </c>
      <c r="AF584" s="102"/>
      <c r="AG584" s="79"/>
      <c r="AH584" s="102"/>
    </row>
    <row r="585" spans="1:34" ht="20.25" customHeight="1" x14ac:dyDescent="0.2">
      <c r="A585" s="88"/>
      <c r="B585" s="88"/>
      <c r="C585" s="16"/>
      <c r="D585" s="116"/>
      <c r="E585" s="88"/>
      <c r="F585" s="88"/>
      <c r="G585" s="88"/>
      <c r="H585" s="88"/>
      <c r="I585" s="88"/>
      <c r="J585" s="88"/>
      <c r="K585" s="88"/>
      <c r="L585" s="88"/>
      <c r="M585" s="88"/>
      <c r="N585" s="88"/>
      <c r="O585" s="88"/>
      <c r="P585" s="88"/>
      <c r="Q585" s="88"/>
      <c r="R585" s="88"/>
      <c r="S585" s="88"/>
      <c r="T585" s="88"/>
      <c r="U585" s="88"/>
      <c r="V585" s="88"/>
      <c r="W585" s="16"/>
      <c r="X585" s="98"/>
      <c r="Y585" s="168"/>
      <c r="Z585" s="98"/>
      <c r="AA585" s="102"/>
      <c r="AB585" s="102"/>
      <c r="AC585" s="168" t="e">
        <f>CONCATENATE(E585," color: ",IF(VLOOKUP(C585,Colores!H:I,2,0)&gt;1,"Varios colores",Tabla5[[#This Row],[Caract: Color tapiz]]),IF(H585="","",CONCATENATE(", Tapiz: ",H585)),IF(I585="","",CONCATENATE(",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85" s="102"/>
      <c r="AE585" s="102" t="str">
        <f>CONCATENATE("&lt;p&gt;¿Cómo lavar un mueble con tapiz: ",X585,"?","&lt;p&gt;",CHAR(10),IFERROR(VLOOKUP(G585,'Base de datos'!A:B,2,0),"Humedecer un paño de tela y frotar la estructura del producto&lt;p&gt;"))</f>
        <v>&lt;p&gt;¿Cómo lavar un mueble con tapiz: ?&lt;p&gt;
Humedecer un paño de tela y frotar la estructura del producto&lt;p&gt;</v>
      </c>
      <c r="AF585" s="102"/>
      <c r="AG585" s="79"/>
      <c r="AH585" s="102"/>
    </row>
    <row r="586" spans="1:34" ht="20.25" customHeight="1" x14ac:dyDescent="0.2">
      <c r="A586" s="88"/>
      <c r="B586" s="88"/>
      <c r="C586" s="16"/>
      <c r="D586" s="116"/>
      <c r="E586" s="88"/>
      <c r="F586" s="88"/>
      <c r="G586" s="88"/>
      <c r="H586" s="88"/>
      <c r="I586" s="88"/>
      <c r="J586" s="88"/>
      <c r="K586" s="88"/>
      <c r="L586" s="88"/>
      <c r="M586" s="88"/>
      <c r="N586" s="88"/>
      <c r="O586" s="88"/>
      <c r="P586" s="88"/>
      <c r="Q586" s="88"/>
      <c r="R586" s="88"/>
      <c r="S586" s="88"/>
      <c r="T586" s="88"/>
      <c r="U586" s="88"/>
      <c r="V586" s="88"/>
      <c r="W586" s="16"/>
      <c r="X586" s="98"/>
      <c r="Y586" s="168"/>
      <c r="Z586" s="98"/>
      <c r="AA586" s="102"/>
      <c r="AB586" s="102"/>
      <c r="AC586" s="168" t="e">
        <f>CONCATENATE(E586," color: ",IF(VLOOKUP(C586,Colores!H:I,2,0)&gt;1,"Varios colores",Tabla5[[#This Row],[Caract: Color tapiz]]),IF(H586="","",CONCATENATE(", Tapiz: ",H586)),IF(I586="","",CONCATENATE(",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86" s="102"/>
      <c r="AE586" s="102" t="str">
        <f>CONCATENATE("&lt;p&gt;¿Cómo lavar un mueble con tapiz: ",X586,"?","&lt;p&gt;",CHAR(10),IFERROR(VLOOKUP(G586,'Base de datos'!A:B,2,0),"Humedecer un paño de tela y frotar la estructura del producto&lt;p&gt;"))</f>
        <v>&lt;p&gt;¿Cómo lavar un mueble con tapiz: ?&lt;p&gt;
Humedecer un paño de tela y frotar la estructura del producto&lt;p&gt;</v>
      </c>
      <c r="AF586" s="102"/>
      <c r="AG586" s="79"/>
      <c r="AH586" s="102"/>
    </row>
    <row r="587" spans="1:34" ht="20.25" customHeight="1" x14ac:dyDescent="0.2">
      <c r="A587" s="88"/>
      <c r="B587" s="88"/>
      <c r="C587" s="16"/>
      <c r="D587" s="116"/>
      <c r="E587" s="88"/>
      <c r="F587" s="88"/>
      <c r="G587" s="88"/>
      <c r="H587" s="88"/>
      <c r="I587" s="88"/>
      <c r="J587" s="88"/>
      <c r="K587" s="88"/>
      <c r="L587" s="88"/>
      <c r="M587" s="88"/>
      <c r="N587" s="88"/>
      <c r="O587" s="88"/>
      <c r="P587" s="88"/>
      <c r="Q587" s="88"/>
      <c r="R587" s="88"/>
      <c r="S587" s="88"/>
      <c r="T587" s="88"/>
      <c r="U587" s="88"/>
      <c r="V587" s="88"/>
      <c r="W587" s="16"/>
      <c r="X587" s="98"/>
      <c r="Y587" s="168"/>
      <c r="Z587" s="98"/>
      <c r="AA587" s="102"/>
      <c r="AB587" s="102"/>
      <c r="AC587" s="168" t="e">
        <f>CONCATENATE(E587," color: ",IF(VLOOKUP(C587,Colores!H:I,2,0)&gt;1,"Varios colores",Tabla5[[#This Row],[Caract: Color tapiz]]),IF(H587="","",CONCATENATE(", Tapiz: ",H587)),IF(I587="","",CONCATENATE(",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87" s="102"/>
      <c r="AE587" s="102" t="str">
        <f>CONCATENATE("&lt;p&gt;¿Cómo lavar un mueble con tapiz: ",X587,"?","&lt;p&gt;",CHAR(10),IFERROR(VLOOKUP(G587,'Base de datos'!A:B,2,0),"Humedecer un paño de tela y frotar la estructura del producto&lt;p&gt;"))</f>
        <v>&lt;p&gt;¿Cómo lavar un mueble con tapiz: ?&lt;p&gt;
Humedecer un paño de tela y frotar la estructura del producto&lt;p&gt;</v>
      </c>
      <c r="AF587" s="102"/>
      <c r="AG587" s="79"/>
      <c r="AH587" s="102"/>
    </row>
    <row r="588" spans="1:34" ht="20.25" customHeight="1" x14ac:dyDescent="0.2">
      <c r="A588" s="88"/>
      <c r="B588" s="88"/>
      <c r="C588" s="16"/>
      <c r="D588" s="116"/>
      <c r="E588" s="88"/>
      <c r="F588" s="88"/>
      <c r="G588" s="88"/>
      <c r="H588" s="88"/>
      <c r="I588" s="88"/>
      <c r="J588" s="88"/>
      <c r="K588" s="88"/>
      <c r="L588" s="88"/>
      <c r="M588" s="88"/>
      <c r="N588" s="88"/>
      <c r="O588" s="88"/>
      <c r="P588" s="88"/>
      <c r="Q588" s="88"/>
      <c r="R588" s="88"/>
      <c r="S588" s="88"/>
      <c r="T588" s="88"/>
      <c r="U588" s="88"/>
      <c r="V588" s="88"/>
      <c r="W588" s="16"/>
      <c r="X588" s="98"/>
      <c r="Y588" s="168"/>
      <c r="Z588" s="98"/>
      <c r="AA588" s="102"/>
      <c r="AB588" s="102"/>
      <c r="AC588" s="168" t="e">
        <f>CONCATENATE(E588," color: ",IF(VLOOKUP(C588,Colores!H:I,2,0)&gt;1,"Varios colores",Tabla5[[#This Row],[Caract: Color tapiz]]),IF(H588="","",CONCATENATE(", Tapiz: ",H588)),IF(I588="","",CONCATENATE(",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88" s="102"/>
      <c r="AE588" s="102" t="str">
        <f>CONCATENATE("&lt;p&gt;¿Cómo lavar un mueble con tapiz: ",X588,"?","&lt;p&gt;",CHAR(10),IFERROR(VLOOKUP(G588,'Base de datos'!A:B,2,0),"Humedecer un paño de tela y frotar la estructura del producto&lt;p&gt;"))</f>
        <v>&lt;p&gt;¿Cómo lavar un mueble con tapiz: ?&lt;p&gt;
Humedecer un paño de tela y frotar la estructura del producto&lt;p&gt;</v>
      </c>
      <c r="AF588" s="102"/>
      <c r="AG588" s="79"/>
      <c r="AH588" s="102"/>
    </row>
    <row r="589" spans="1:34" ht="20.25" customHeight="1" x14ac:dyDescent="0.2">
      <c r="A589" s="88"/>
      <c r="B589" s="88"/>
      <c r="C589" s="16"/>
      <c r="D589" s="116"/>
      <c r="E589" s="88"/>
      <c r="F589" s="88"/>
      <c r="G589" s="88"/>
      <c r="H589" s="88"/>
      <c r="I589" s="88"/>
      <c r="J589" s="88"/>
      <c r="K589" s="88"/>
      <c r="L589" s="88"/>
      <c r="M589" s="88"/>
      <c r="N589" s="88"/>
      <c r="O589" s="88"/>
      <c r="P589" s="88"/>
      <c r="Q589" s="88"/>
      <c r="R589" s="88"/>
      <c r="S589" s="88"/>
      <c r="T589" s="88"/>
      <c r="U589" s="88"/>
      <c r="V589" s="88"/>
      <c r="W589" s="16"/>
      <c r="X589" s="98"/>
      <c r="Y589" s="168"/>
      <c r="Z589" s="98"/>
      <c r="AA589" s="102"/>
      <c r="AB589" s="102"/>
      <c r="AC589" s="168" t="e">
        <f>CONCATENATE(E589," color: ",IF(VLOOKUP(C589,Colores!H:I,2,0)&gt;1,"Varios colores",Tabla5[[#This Row],[Caract: Color tapiz]]),IF(H589="","",CONCATENATE(", Tapiz: ",H589)),IF(I589="","",CONCATENATE(",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89" s="102"/>
      <c r="AE589" s="102" t="str">
        <f>CONCATENATE("&lt;p&gt;¿Cómo lavar un mueble con tapiz: ",X589,"?","&lt;p&gt;",CHAR(10),IFERROR(VLOOKUP(G589,'Base de datos'!A:B,2,0),"Humedecer un paño de tela y frotar la estructura del producto&lt;p&gt;"))</f>
        <v>&lt;p&gt;¿Cómo lavar un mueble con tapiz: ?&lt;p&gt;
Humedecer un paño de tela y frotar la estructura del producto&lt;p&gt;</v>
      </c>
      <c r="AF589" s="102"/>
      <c r="AG589" s="79"/>
      <c r="AH589" s="102"/>
    </row>
    <row r="590" spans="1:34" ht="20.25" customHeight="1" x14ac:dyDescent="0.2">
      <c r="A590" s="88"/>
      <c r="B590" s="88"/>
      <c r="C590" s="16"/>
      <c r="D590" s="116"/>
      <c r="E590" s="88"/>
      <c r="F590" s="88"/>
      <c r="G590" s="88"/>
      <c r="H590" s="88"/>
      <c r="I590" s="88"/>
      <c r="J590" s="88"/>
      <c r="K590" s="88"/>
      <c r="L590" s="88"/>
      <c r="M590" s="88"/>
      <c r="N590" s="88"/>
      <c r="O590" s="88"/>
      <c r="P590" s="88"/>
      <c r="Q590" s="88"/>
      <c r="R590" s="88"/>
      <c r="S590" s="88"/>
      <c r="T590" s="88"/>
      <c r="U590" s="88"/>
      <c r="V590" s="88"/>
      <c r="W590" s="16"/>
      <c r="X590" s="98"/>
      <c r="Y590" s="168"/>
      <c r="Z590" s="98"/>
      <c r="AA590" s="102"/>
      <c r="AB590" s="102"/>
      <c r="AC590" s="168" t="e">
        <f>CONCATENATE(E590," color: ",IF(VLOOKUP(C590,Colores!H:I,2,0)&gt;1,"Varios colores",Tabla5[[#This Row],[Caract: Color tapiz]]),IF(H590="","",CONCATENATE(", Tapiz: ",H590)),IF(I590="","",CONCATENATE(",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90" s="102"/>
      <c r="AE590" s="102" t="str">
        <f>CONCATENATE("&lt;p&gt;¿Cómo lavar un mueble con tapiz: ",X590,"?","&lt;p&gt;",CHAR(10),IFERROR(VLOOKUP(G590,'Base de datos'!A:B,2,0),"Humedecer un paño de tela y frotar la estructura del producto&lt;p&gt;"))</f>
        <v>&lt;p&gt;¿Cómo lavar un mueble con tapiz: ?&lt;p&gt;
Humedecer un paño de tela y frotar la estructura del producto&lt;p&gt;</v>
      </c>
      <c r="AF590" s="102"/>
      <c r="AG590" s="79"/>
      <c r="AH590" s="102"/>
    </row>
    <row r="591" spans="1:34" ht="20.25" customHeight="1" x14ac:dyDescent="0.2">
      <c r="A591" s="88"/>
      <c r="B591" s="88"/>
      <c r="C591" s="16"/>
      <c r="D591" s="116"/>
      <c r="E591" s="88"/>
      <c r="F591" s="88"/>
      <c r="G591" s="88"/>
      <c r="H591" s="88"/>
      <c r="I591" s="88"/>
      <c r="J591" s="88"/>
      <c r="K591" s="88"/>
      <c r="L591" s="88"/>
      <c r="M591" s="88"/>
      <c r="N591" s="88"/>
      <c r="O591" s="88"/>
      <c r="P591" s="88"/>
      <c r="Q591" s="88"/>
      <c r="R591" s="88"/>
      <c r="S591" s="88"/>
      <c r="T591" s="88"/>
      <c r="U591" s="88"/>
      <c r="V591" s="88"/>
      <c r="W591" s="16"/>
      <c r="X591" s="98"/>
      <c r="Y591" s="168"/>
      <c r="Z591" s="98"/>
      <c r="AA591" s="102"/>
      <c r="AB591" s="102"/>
      <c r="AC591" s="168" t="e">
        <f>CONCATENATE(E591," color: ",IF(VLOOKUP(C591,Colores!H:I,2,0)&gt;1,"Varios colores",Tabla5[[#This Row],[Caract: Color tapiz]]),IF(H591="","",CONCATENATE(", Tapiz: ",H591)),IF(I591="","",CONCATENATE(",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91" s="102"/>
      <c r="AE591" s="102" t="str">
        <f>CONCATENATE("&lt;p&gt;¿Cómo lavar un mueble con tapiz: ",X591,"?","&lt;p&gt;",CHAR(10),IFERROR(VLOOKUP(G591,'Base de datos'!A:B,2,0),"Humedecer un paño de tela y frotar la estructura del producto&lt;p&gt;"))</f>
        <v>&lt;p&gt;¿Cómo lavar un mueble con tapiz: ?&lt;p&gt;
Humedecer un paño de tela y frotar la estructura del producto&lt;p&gt;</v>
      </c>
      <c r="AF591" s="102"/>
      <c r="AG591" s="79"/>
      <c r="AH591" s="102"/>
    </row>
    <row r="592" spans="1:34" ht="20.25" customHeight="1" x14ac:dyDescent="0.2">
      <c r="A592" s="88"/>
      <c r="B592" s="88"/>
      <c r="C592" s="16"/>
      <c r="D592" s="116"/>
      <c r="E592" s="88"/>
      <c r="F592" s="88"/>
      <c r="G592" s="88"/>
      <c r="H592" s="88"/>
      <c r="I592" s="88"/>
      <c r="J592" s="88"/>
      <c r="K592" s="88"/>
      <c r="L592" s="88"/>
      <c r="M592" s="88"/>
      <c r="N592" s="88"/>
      <c r="O592" s="88"/>
      <c r="P592" s="88"/>
      <c r="Q592" s="88"/>
      <c r="R592" s="88"/>
      <c r="S592" s="88"/>
      <c r="T592" s="88"/>
      <c r="U592" s="88"/>
      <c r="V592" s="88"/>
      <c r="W592" s="16"/>
      <c r="X592" s="98"/>
      <c r="Y592" s="168"/>
      <c r="Z592" s="98"/>
      <c r="AA592" s="102"/>
      <c r="AB592" s="102"/>
      <c r="AC592" s="168" t="e">
        <f>CONCATENATE(E592," color: ",IF(VLOOKUP(C592,Colores!H:I,2,0)&gt;1,"Varios colores",Tabla5[[#This Row],[Caract: Color tapiz]]),IF(H592="","",CONCATENATE(", Tapiz: ",H592)),IF(I592="","",CONCATENATE(",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92" s="102"/>
      <c r="AE592" s="102" t="str">
        <f>CONCATENATE("&lt;p&gt;¿Cómo lavar un mueble con tapiz: ",X592,"?","&lt;p&gt;",CHAR(10),IFERROR(VLOOKUP(G592,'Base de datos'!A:B,2,0),"Humedecer un paño de tela y frotar la estructura del producto&lt;p&gt;"))</f>
        <v>&lt;p&gt;¿Cómo lavar un mueble con tapiz: ?&lt;p&gt;
Humedecer un paño de tela y frotar la estructura del producto&lt;p&gt;</v>
      </c>
      <c r="AF592" s="102"/>
      <c r="AG592" s="79"/>
      <c r="AH592" s="102"/>
    </row>
    <row r="593" spans="1:34" ht="20.25" customHeight="1" x14ac:dyDescent="0.2">
      <c r="A593" s="88"/>
      <c r="B593" s="88"/>
      <c r="C593" s="16"/>
      <c r="D593" s="116"/>
      <c r="E593" s="88"/>
      <c r="F593" s="88"/>
      <c r="G593" s="88"/>
      <c r="H593" s="88"/>
      <c r="I593" s="88"/>
      <c r="J593" s="88"/>
      <c r="K593" s="88"/>
      <c r="L593" s="88"/>
      <c r="M593" s="88"/>
      <c r="N593" s="88"/>
      <c r="O593" s="88"/>
      <c r="P593" s="88"/>
      <c r="Q593" s="88"/>
      <c r="R593" s="88"/>
      <c r="S593" s="88"/>
      <c r="T593" s="88"/>
      <c r="U593" s="88"/>
      <c r="V593" s="88"/>
      <c r="W593" s="16"/>
      <c r="X593" s="98"/>
      <c r="Y593" s="168"/>
      <c r="Z593" s="98"/>
      <c r="AA593" s="102"/>
      <c r="AB593" s="102"/>
      <c r="AC593" s="168" t="e">
        <f>CONCATENATE(E593," color: ",IF(VLOOKUP(C593,Colores!H:I,2,0)&gt;1,"Varios colores",Tabla5[[#This Row],[Caract: Color tapiz]]),IF(H593="","",CONCATENATE(", Tapiz: ",H593)),IF(I593="","",CONCATENATE(",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93" s="102"/>
      <c r="AE593" s="102" t="str">
        <f>CONCATENATE("&lt;p&gt;¿Cómo lavar un mueble con tapiz: ",X593,"?","&lt;p&gt;",CHAR(10),IFERROR(VLOOKUP(G593,'Base de datos'!A:B,2,0),"Humedecer un paño de tela y frotar la estructura del producto&lt;p&gt;"))</f>
        <v>&lt;p&gt;¿Cómo lavar un mueble con tapiz: ?&lt;p&gt;
Humedecer un paño de tela y frotar la estructura del producto&lt;p&gt;</v>
      </c>
      <c r="AF593" s="102"/>
      <c r="AG593" s="79"/>
      <c r="AH593" s="102"/>
    </row>
    <row r="594" spans="1:34" ht="20.25" customHeight="1" x14ac:dyDescent="0.2">
      <c r="A594" s="88"/>
      <c r="B594" s="88"/>
      <c r="C594" s="16"/>
      <c r="D594" s="116"/>
      <c r="E594" s="88"/>
      <c r="F594" s="88"/>
      <c r="G594" s="88"/>
      <c r="H594" s="88"/>
      <c r="I594" s="88"/>
      <c r="J594" s="88"/>
      <c r="K594" s="88"/>
      <c r="L594" s="88"/>
      <c r="M594" s="88"/>
      <c r="N594" s="88"/>
      <c r="O594" s="88"/>
      <c r="P594" s="88"/>
      <c r="Q594" s="88"/>
      <c r="R594" s="88"/>
      <c r="S594" s="88"/>
      <c r="T594" s="88"/>
      <c r="U594" s="88"/>
      <c r="V594" s="88"/>
      <c r="W594" s="16"/>
      <c r="X594" s="98"/>
      <c r="Y594" s="168"/>
      <c r="Z594" s="98"/>
      <c r="AA594" s="102"/>
      <c r="AB594" s="102"/>
      <c r="AC594" s="168" t="e">
        <f>CONCATENATE(E594," color: ",IF(VLOOKUP(C594,Colores!H:I,2,0)&gt;1,"Varios colores",Tabla5[[#This Row],[Caract: Color tapiz]]),IF(H594="","",CONCATENATE(", Tapiz: ",H594)),IF(I594="","",CONCATENATE(",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94" s="102"/>
      <c r="AE594" s="102" t="str">
        <f>CONCATENATE("&lt;p&gt;¿Cómo lavar un mueble con tapiz: ",X594,"?","&lt;p&gt;",CHAR(10),IFERROR(VLOOKUP(G594,'Base de datos'!A:B,2,0),"Humedecer un paño de tela y frotar la estructura del producto&lt;p&gt;"))</f>
        <v>&lt;p&gt;¿Cómo lavar un mueble con tapiz: ?&lt;p&gt;
Humedecer un paño de tela y frotar la estructura del producto&lt;p&gt;</v>
      </c>
      <c r="AF594" s="102"/>
      <c r="AG594" s="79"/>
      <c r="AH594" s="102"/>
    </row>
    <row r="595" spans="1:34" ht="20.25" customHeight="1" x14ac:dyDescent="0.2">
      <c r="A595" s="88"/>
      <c r="B595" s="88"/>
      <c r="C595" s="16"/>
      <c r="D595" s="116"/>
      <c r="E595" s="88"/>
      <c r="F595" s="88"/>
      <c r="G595" s="88"/>
      <c r="H595" s="88"/>
      <c r="I595" s="88"/>
      <c r="J595" s="88"/>
      <c r="K595" s="88"/>
      <c r="L595" s="88"/>
      <c r="M595" s="88"/>
      <c r="N595" s="88"/>
      <c r="O595" s="88"/>
      <c r="P595" s="88"/>
      <c r="Q595" s="88"/>
      <c r="R595" s="88"/>
      <c r="S595" s="88"/>
      <c r="T595" s="88"/>
      <c r="U595" s="88"/>
      <c r="V595" s="88"/>
      <c r="W595" s="16"/>
      <c r="X595" s="98"/>
      <c r="Y595" s="168"/>
      <c r="Z595" s="98"/>
      <c r="AA595" s="102"/>
      <c r="AB595" s="102"/>
      <c r="AC595" s="168" t="e">
        <f>CONCATENATE(E595," color: ",IF(VLOOKUP(C595,Colores!H:I,2,0)&gt;1,"Varios colores",Tabla5[[#This Row],[Caract: Color tapiz]]),IF(H595="","",CONCATENATE(", Tapiz: ",H595)),IF(I595="","",CONCATENATE(",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95" s="102"/>
      <c r="AE595" s="102" t="str">
        <f>CONCATENATE("&lt;p&gt;¿Cómo lavar un mueble con tapiz: ",X595,"?","&lt;p&gt;",CHAR(10),IFERROR(VLOOKUP(G595,'Base de datos'!A:B,2,0),"Humedecer un paño de tela y frotar la estructura del producto&lt;p&gt;"))</f>
        <v>&lt;p&gt;¿Cómo lavar un mueble con tapiz: ?&lt;p&gt;
Humedecer un paño de tela y frotar la estructura del producto&lt;p&gt;</v>
      </c>
      <c r="AF595" s="102"/>
      <c r="AG595" s="79"/>
      <c r="AH595" s="102"/>
    </row>
    <row r="596" spans="1:34" ht="20.25" customHeight="1" x14ac:dyDescent="0.2">
      <c r="A596" s="88"/>
      <c r="B596" s="88"/>
      <c r="C596" s="16"/>
      <c r="D596" s="116"/>
      <c r="E596" s="88"/>
      <c r="F596" s="88"/>
      <c r="G596" s="88"/>
      <c r="H596" s="88"/>
      <c r="I596" s="88"/>
      <c r="J596" s="88"/>
      <c r="K596" s="88"/>
      <c r="L596" s="88"/>
      <c r="M596" s="88"/>
      <c r="N596" s="88"/>
      <c r="O596" s="88"/>
      <c r="P596" s="88"/>
      <c r="Q596" s="88"/>
      <c r="R596" s="88"/>
      <c r="S596" s="88"/>
      <c r="T596" s="88"/>
      <c r="U596" s="88"/>
      <c r="V596" s="88"/>
      <c r="W596" s="16"/>
      <c r="X596" s="98"/>
      <c r="Y596" s="168"/>
      <c r="Z596" s="98"/>
      <c r="AA596" s="102"/>
      <c r="AB596" s="102"/>
      <c r="AC596" s="168" t="e">
        <f>CONCATENATE(E596," color: ",IF(VLOOKUP(C596,Colores!H:I,2,0)&gt;1,"Varios colores",Tabla5[[#This Row],[Caract: Color tapiz]]),IF(H596="","",CONCATENATE(", Tapiz: ",H596)),IF(I596="","",CONCATENATE(",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96" s="102"/>
      <c r="AE596" s="102" t="str">
        <f>CONCATENATE("&lt;p&gt;¿Cómo lavar un mueble con tapiz: ",X596,"?","&lt;p&gt;",CHAR(10),IFERROR(VLOOKUP(G596,'Base de datos'!A:B,2,0),"Humedecer un paño de tela y frotar la estructura del producto&lt;p&gt;"))</f>
        <v>&lt;p&gt;¿Cómo lavar un mueble con tapiz: ?&lt;p&gt;
Humedecer un paño de tela y frotar la estructura del producto&lt;p&gt;</v>
      </c>
      <c r="AF596" s="102"/>
      <c r="AG596" s="79"/>
      <c r="AH596" s="102"/>
    </row>
    <row r="597" spans="1:34" ht="20.25" customHeight="1" x14ac:dyDescent="0.2">
      <c r="A597" s="88"/>
      <c r="B597" s="88"/>
      <c r="C597" s="16"/>
      <c r="D597" s="116"/>
      <c r="E597" s="88"/>
      <c r="F597" s="88"/>
      <c r="G597" s="88"/>
      <c r="H597" s="88"/>
      <c r="I597" s="88"/>
      <c r="J597" s="88"/>
      <c r="K597" s="88"/>
      <c r="L597" s="88"/>
      <c r="M597" s="88"/>
      <c r="N597" s="88"/>
      <c r="O597" s="88"/>
      <c r="P597" s="88"/>
      <c r="Q597" s="88"/>
      <c r="R597" s="88"/>
      <c r="S597" s="88"/>
      <c r="T597" s="88"/>
      <c r="U597" s="88"/>
      <c r="V597" s="88"/>
      <c r="W597" s="16"/>
      <c r="X597" s="98"/>
      <c r="Y597" s="168"/>
      <c r="Z597" s="98"/>
      <c r="AA597" s="102"/>
      <c r="AB597" s="102"/>
      <c r="AC597" s="168" t="e">
        <f>CONCATENATE(E597," color: ",IF(VLOOKUP(C597,Colores!H:I,2,0)&gt;1,"Varios colores",Tabla5[[#This Row],[Caract: Color tapiz]]),IF(H597="","",CONCATENATE(", Tapiz: ",H597)),IF(I597="","",CONCATENATE(",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97" s="102"/>
      <c r="AE597" s="102" t="str">
        <f>CONCATENATE("&lt;p&gt;¿Cómo lavar un mueble con tapiz: ",X597,"?","&lt;p&gt;",CHAR(10),IFERROR(VLOOKUP(G597,'Base de datos'!A:B,2,0),"Humedecer un paño de tela y frotar la estructura del producto&lt;p&gt;"))</f>
        <v>&lt;p&gt;¿Cómo lavar un mueble con tapiz: ?&lt;p&gt;
Humedecer un paño de tela y frotar la estructura del producto&lt;p&gt;</v>
      </c>
      <c r="AF597" s="102"/>
      <c r="AG597" s="79"/>
      <c r="AH597" s="102"/>
    </row>
    <row r="598" spans="1:34" ht="20.25" customHeight="1" x14ac:dyDescent="0.2">
      <c r="A598" s="88"/>
      <c r="B598" s="88"/>
      <c r="C598" s="16"/>
      <c r="D598" s="116"/>
      <c r="E598" s="88"/>
      <c r="F598" s="88"/>
      <c r="G598" s="88"/>
      <c r="H598" s="88"/>
      <c r="I598" s="88"/>
      <c r="J598" s="88"/>
      <c r="K598" s="88"/>
      <c r="L598" s="88"/>
      <c r="M598" s="88"/>
      <c r="N598" s="88"/>
      <c r="O598" s="88"/>
      <c r="P598" s="88"/>
      <c r="Q598" s="88"/>
      <c r="R598" s="88"/>
      <c r="S598" s="88"/>
      <c r="T598" s="88"/>
      <c r="U598" s="88"/>
      <c r="V598" s="88"/>
      <c r="W598" s="16"/>
      <c r="X598" s="98"/>
      <c r="Y598" s="168"/>
      <c r="Z598" s="98"/>
      <c r="AA598" s="102"/>
      <c r="AB598" s="102"/>
      <c r="AC598" s="168" t="e">
        <f>CONCATENATE(E598," color: ",IF(VLOOKUP(C598,Colores!H:I,2,0)&gt;1,"Varios colores",Tabla5[[#This Row],[Caract: Color tapiz]]),IF(H598="","",CONCATENATE(", Tapiz: ",H598)),IF(I598="","",CONCATENATE(",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98" s="102"/>
      <c r="AE598" s="102" t="str">
        <f>CONCATENATE("&lt;p&gt;¿Cómo lavar un mueble con tapiz: ",X598,"?","&lt;p&gt;",CHAR(10),IFERROR(VLOOKUP(G598,'Base de datos'!A:B,2,0),"Humedecer un paño de tela y frotar la estructura del producto&lt;p&gt;"))</f>
        <v>&lt;p&gt;¿Cómo lavar un mueble con tapiz: ?&lt;p&gt;
Humedecer un paño de tela y frotar la estructura del producto&lt;p&gt;</v>
      </c>
      <c r="AF598" s="102"/>
      <c r="AG598" s="79"/>
      <c r="AH598" s="102"/>
    </row>
    <row r="599" spans="1:34" ht="20.25" customHeight="1" x14ac:dyDescent="0.2">
      <c r="A599" s="88"/>
      <c r="B599" s="88"/>
      <c r="C599" s="16"/>
      <c r="D599" s="116"/>
      <c r="E599" s="88"/>
      <c r="F599" s="88"/>
      <c r="G599" s="88"/>
      <c r="H599" s="88"/>
      <c r="I599" s="88"/>
      <c r="J599" s="88"/>
      <c r="K599" s="88"/>
      <c r="L599" s="88"/>
      <c r="M599" s="88"/>
      <c r="N599" s="88"/>
      <c r="O599" s="88"/>
      <c r="P599" s="88"/>
      <c r="Q599" s="88"/>
      <c r="R599" s="88"/>
      <c r="S599" s="88"/>
      <c r="T599" s="88"/>
      <c r="U599" s="88"/>
      <c r="V599" s="88"/>
      <c r="W599" s="16"/>
      <c r="X599" s="98"/>
      <c r="Y599" s="168"/>
      <c r="Z599" s="98"/>
      <c r="AA599" s="102"/>
      <c r="AB599" s="102"/>
      <c r="AC599" s="168" t="e">
        <f>CONCATENATE(E599," color: ",IF(VLOOKUP(C599,Colores!H:I,2,0)&gt;1,"Varios colores",Tabla5[[#This Row],[Caract: Color tapiz]]),IF(H599="","",CONCATENATE(", Tapiz: ",H599)),IF(I599="","",CONCATENATE(",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599" s="102"/>
      <c r="AE599" s="102" t="str">
        <f>CONCATENATE("&lt;p&gt;¿Cómo lavar un mueble con tapiz: ",X599,"?","&lt;p&gt;",CHAR(10),IFERROR(VLOOKUP(G599,'Base de datos'!A:B,2,0),"Humedecer un paño de tela y frotar la estructura del producto&lt;p&gt;"))</f>
        <v>&lt;p&gt;¿Cómo lavar un mueble con tapiz: ?&lt;p&gt;
Humedecer un paño de tela y frotar la estructura del producto&lt;p&gt;</v>
      </c>
      <c r="AF599" s="102"/>
      <c r="AG599" s="79"/>
      <c r="AH599" s="102"/>
    </row>
    <row r="600" spans="1:34" ht="20.25" customHeight="1" x14ac:dyDescent="0.2">
      <c r="A600" s="88"/>
      <c r="B600" s="88"/>
      <c r="C600" s="16"/>
      <c r="D600" s="116"/>
      <c r="E600" s="88"/>
      <c r="F600" s="88"/>
      <c r="G600" s="88"/>
      <c r="H600" s="88"/>
      <c r="I600" s="88"/>
      <c r="J600" s="88"/>
      <c r="K600" s="88"/>
      <c r="L600" s="88"/>
      <c r="M600" s="88"/>
      <c r="N600" s="88"/>
      <c r="O600" s="88"/>
      <c r="P600" s="88"/>
      <c r="Q600" s="88"/>
      <c r="R600" s="88"/>
      <c r="S600" s="88"/>
      <c r="T600" s="88"/>
      <c r="U600" s="88"/>
      <c r="V600" s="88"/>
      <c r="W600" s="16"/>
      <c r="X600" s="98"/>
      <c r="Y600" s="168"/>
      <c r="Z600" s="98"/>
      <c r="AA600" s="102"/>
      <c r="AB600" s="102"/>
      <c r="AC600" s="168" t="e">
        <f>CONCATENATE(E600," color: ",IF(VLOOKUP(C600,Colores!H:I,2,0)&gt;1,"Varios colores",Tabla5[[#This Row],[Caract: Color tapiz]]),IF(H600="","",CONCATENATE(", Tapiz: ",H600)),IF(I600="","",CONCATENATE(",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00" s="102"/>
      <c r="AE600" s="102" t="str">
        <f>CONCATENATE("&lt;p&gt;¿Cómo lavar un mueble con tapiz: ",X600,"?","&lt;p&gt;",CHAR(10),IFERROR(VLOOKUP(G600,'Base de datos'!A:B,2,0),"Humedecer un paño de tela y frotar la estructura del producto&lt;p&gt;"))</f>
        <v>&lt;p&gt;¿Cómo lavar un mueble con tapiz: ?&lt;p&gt;
Humedecer un paño de tela y frotar la estructura del producto&lt;p&gt;</v>
      </c>
      <c r="AF600" s="102"/>
      <c r="AG600" s="79"/>
      <c r="AH600" s="102"/>
    </row>
    <row r="601" spans="1:34" ht="20.25" customHeight="1" x14ac:dyDescent="0.2">
      <c r="A601" s="88"/>
      <c r="B601" s="88"/>
      <c r="C601" s="16"/>
      <c r="D601" s="116"/>
      <c r="E601" s="88"/>
      <c r="F601" s="88"/>
      <c r="G601" s="88"/>
      <c r="H601" s="88"/>
      <c r="I601" s="88"/>
      <c r="J601" s="88"/>
      <c r="K601" s="88"/>
      <c r="L601" s="88"/>
      <c r="M601" s="88"/>
      <c r="N601" s="88"/>
      <c r="O601" s="88"/>
      <c r="P601" s="88"/>
      <c r="Q601" s="88"/>
      <c r="R601" s="88"/>
      <c r="S601" s="88"/>
      <c r="T601" s="88"/>
      <c r="U601" s="88"/>
      <c r="V601" s="88"/>
      <c r="W601" s="16"/>
      <c r="X601" s="98"/>
      <c r="Y601" s="168"/>
      <c r="Z601" s="98"/>
      <c r="AA601" s="102"/>
      <c r="AB601" s="102"/>
      <c r="AC601" s="168" t="e">
        <f>CONCATENATE(E601," color: ",IF(VLOOKUP(C601,Colores!H:I,2,0)&gt;1,"Varios colores",Tabla5[[#This Row],[Caract: Color tapiz]]),IF(H601="","",CONCATENATE(", Tapiz: ",H601)),IF(I601="","",CONCATENATE(",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01" s="102"/>
      <c r="AE601" s="102" t="str">
        <f>CONCATENATE("&lt;p&gt;¿Cómo lavar un mueble con tapiz: ",X601,"?","&lt;p&gt;",CHAR(10),IFERROR(VLOOKUP(G601,'Base de datos'!A:B,2,0),"Humedecer un paño de tela y frotar la estructura del producto&lt;p&gt;"))</f>
        <v>&lt;p&gt;¿Cómo lavar un mueble con tapiz: ?&lt;p&gt;
Humedecer un paño de tela y frotar la estructura del producto&lt;p&gt;</v>
      </c>
      <c r="AF601" s="102"/>
      <c r="AG601" s="79"/>
      <c r="AH601" s="102"/>
    </row>
    <row r="602" spans="1:34" ht="20.25" customHeight="1" x14ac:dyDescent="0.2">
      <c r="A602" s="88"/>
      <c r="B602" s="88"/>
      <c r="C602" s="16"/>
      <c r="D602" s="116"/>
      <c r="E602" s="88"/>
      <c r="F602" s="88"/>
      <c r="G602" s="88"/>
      <c r="H602" s="88"/>
      <c r="I602" s="88"/>
      <c r="J602" s="88"/>
      <c r="K602" s="88"/>
      <c r="L602" s="88"/>
      <c r="M602" s="88"/>
      <c r="N602" s="88"/>
      <c r="O602" s="88"/>
      <c r="P602" s="88"/>
      <c r="Q602" s="88"/>
      <c r="R602" s="88"/>
      <c r="S602" s="88"/>
      <c r="T602" s="88"/>
      <c r="U602" s="88"/>
      <c r="V602" s="88"/>
      <c r="W602" s="16"/>
      <c r="X602" s="98"/>
      <c r="Y602" s="168"/>
      <c r="Z602" s="98"/>
      <c r="AA602" s="102"/>
      <c r="AB602" s="102"/>
      <c r="AC602" s="168" t="e">
        <f>CONCATENATE(E602," color: ",IF(VLOOKUP(C602,Colores!H:I,2,0)&gt;1,"Varios colores",Tabla5[[#This Row],[Caract: Color tapiz]]),IF(H602="","",CONCATENATE(", Tapiz: ",H602)),IF(I602="","",CONCATENATE(",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02" s="102"/>
      <c r="AE602" s="102" t="str">
        <f>CONCATENATE("&lt;p&gt;¿Cómo lavar un mueble con tapiz: ",X602,"?","&lt;p&gt;",CHAR(10),IFERROR(VLOOKUP(G602,'Base de datos'!A:B,2,0),"Humedecer un paño de tela y frotar la estructura del producto&lt;p&gt;"))</f>
        <v>&lt;p&gt;¿Cómo lavar un mueble con tapiz: ?&lt;p&gt;
Humedecer un paño de tela y frotar la estructura del producto&lt;p&gt;</v>
      </c>
      <c r="AF602" s="102"/>
      <c r="AG602" s="79"/>
      <c r="AH602" s="102"/>
    </row>
    <row r="603" spans="1:34" ht="20.25" customHeight="1" x14ac:dyDescent="0.2">
      <c r="A603" s="88"/>
      <c r="B603" s="88"/>
      <c r="C603" s="16"/>
      <c r="D603" s="116"/>
      <c r="E603" s="88"/>
      <c r="F603" s="88"/>
      <c r="G603" s="88"/>
      <c r="H603" s="88"/>
      <c r="I603" s="88"/>
      <c r="J603" s="88"/>
      <c r="K603" s="88"/>
      <c r="L603" s="88"/>
      <c r="M603" s="88"/>
      <c r="N603" s="88"/>
      <c r="O603" s="88"/>
      <c r="P603" s="88"/>
      <c r="Q603" s="88"/>
      <c r="R603" s="88"/>
      <c r="S603" s="88"/>
      <c r="T603" s="88"/>
      <c r="U603" s="88"/>
      <c r="V603" s="88"/>
      <c r="W603" s="16"/>
      <c r="X603" s="98"/>
      <c r="Y603" s="168"/>
      <c r="Z603" s="98"/>
      <c r="AA603" s="102"/>
      <c r="AB603" s="102"/>
      <c r="AC603" s="168" t="e">
        <f>CONCATENATE(E603," color: ",IF(VLOOKUP(C603,Colores!H:I,2,0)&gt;1,"Varios colores",Tabla5[[#This Row],[Caract: Color tapiz]]),IF(H603="","",CONCATENATE(", Tapiz: ",H603)),IF(I603="","",CONCATENATE(",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03" s="102"/>
      <c r="AE603" s="102" t="str">
        <f>CONCATENATE("&lt;p&gt;¿Cómo lavar un mueble con tapiz: ",X603,"?","&lt;p&gt;",CHAR(10),IFERROR(VLOOKUP(G603,'Base de datos'!A:B,2,0),"Humedecer un paño de tela y frotar la estructura del producto&lt;p&gt;"))</f>
        <v>&lt;p&gt;¿Cómo lavar un mueble con tapiz: ?&lt;p&gt;
Humedecer un paño de tela y frotar la estructura del producto&lt;p&gt;</v>
      </c>
      <c r="AF603" s="102"/>
      <c r="AG603" s="79"/>
      <c r="AH603" s="102"/>
    </row>
    <row r="604" spans="1:34" ht="20.25" customHeight="1" x14ac:dyDescent="0.2">
      <c r="A604" s="88"/>
      <c r="B604" s="88"/>
      <c r="C604" s="16"/>
      <c r="D604" s="116"/>
      <c r="E604" s="88"/>
      <c r="F604" s="88"/>
      <c r="G604" s="88"/>
      <c r="H604" s="88"/>
      <c r="I604" s="88"/>
      <c r="J604" s="88"/>
      <c r="K604" s="88"/>
      <c r="L604" s="88"/>
      <c r="M604" s="88"/>
      <c r="N604" s="88"/>
      <c r="O604" s="88"/>
      <c r="P604" s="88"/>
      <c r="Q604" s="88"/>
      <c r="R604" s="88"/>
      <c r="S604" s="88"/>
      <c r="T604" s="88"/>
      <c r="U604" s="88"/>
      <c r="V604" s="88"/>
      <c r="W604" s="16"/>
      <c r="X604" s="98"/>
      <c r="Y604" s="168"/>
      <c r="Z604" s="98"/>
      <c r="AA604" s="102"/>
      <c r="AB604" s="102"/>
      <c r="AC604" s="168" t="e">
        <f>CONCATENATE(E604," color: ",IF(VLOOKUP(C604,Colores!H:I,2,0)&gt;1,"Varios colores",Tabla5[[#This Row],[Caract: Color tapiz]]),IF(H604="","",CONCATENATE(", Tapiz: ",H604)),IF(I604="","",CONCATENATE(",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04" s="102"/>
      <c r="AE604" s="102" t="str">
        <f>CONCATENATE("&lt;p&gt;¿Cómo lavar un mueble con tapiz: ",X604,"?","&lt;p&gt;",CHAR(10),IFERROR(VLOOKUP(G604,'Base de datos'!A:B,2,0),"Humedecer un paño de tela y frotar la estructura del producto&lt;p&gt;"))</f>
        <v>&lt;p&gt;¿Cómo lavar un mueble con tapiz: ?&lt;p&gt;
Humedecer un paño de tela y frotar la estructura del producto&lt;p&gt;</v>
      </c>
      <c r="AF604" s="102"/>
      <c r="AG604" s="79"/>
      <c r="AH604" s="102"/>
    </row>
    <row r="605" spans="1:34" ht="20.25" customHeight="1" x14ac:dyDescent="0.2">
      <c r="A605" s="88"/>
      <c r="B605" s="88"/>
      <c r="C605" s="16"/>
      <c r="D605" s="116"/>
      <c r="E605" s="88"/>
      <c r="F605" s="88"/>
      <c r="G605" s="88"/>
      <c r="H605" s="88"/>
      <c r="I605" s="88"/>
      <c r="J605" s="88"/>
      <c r="K605" s="88"/>
      <c r="L605" s="88"/>
      <c r="M605" s="88"/>
      <c r="N605" s="88"/>
      <c r="O605" s="88"/>
      <c r="P605" s="88"/>
      <c r="Q605" s="88"/>
      <c r="R605" s="88"/>
      <c r="S605" s="88"/>
      <c r="T605" s="88"/>
      <c r="U605" s="88"/>
      <c r="V605" s="88"/>
      <c r="W605" s="16"/>
      <c r="X605" s="98"/>
      <c r="Y605" s="168"/>
      <c r="Z605" s="98"/>
      <c r="AA605" s="102"/>
      <c r="AB605" s="102"/>
      <c r="AC605" s="168" t="e">
        <f>CONCATENATE(E605," color: ",IF(VLOOKUP(C605,Colores!H:I,2,0)&gt;1,"Varios colores",Tabla5[[#This Row],[Caract: Color tapiz]]),IF(H605="","",CONCATENATE(", Tapiz: ",H605)),IF(I605="","",CONCATENATE(",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05" s="102"/>
      <c r="AE605" s="102" t="str">
        <f>CONCATENATE("&lt;p&gt;¿Cómo lavar un mueble con tapiz: ",X605,"?","&lt;p&gt;",CHAR(10),IFERROR(VLOOKUP(G605,'Base de datos'!A:B,2,0),"Humedecer un paño de tela y frotar la estructura del producto&lt;p&gt;"))</f>
        <v>&lt;p&gt;¿Cómo lavar un mueble con tapiz: ?&lt;p&gt;
Humedecer un paño de tela y frotar la estructura del producto&lt;p&gt;</v>
      </c>
      <c r="AF605" s="102"/>
      <c r="AG605" s="79"/>
      <c r="AH605" s="102"/>
    </row>
    <row r="606" spans="1:34" ht="20.25" customHeight="1" x14ac:dyDescent="0.2">
      <c r="A606" s="88"/>
      <c r="B606" s="88"/>
      <c r="C606" s="16"/>
      <c r="D606" s="116"/>
      <c r="E606" s="88"/>
      <c r="F606" s="88"/>
      <c r="G606" s="88"/>
      <c r="H606" s="88"/>
      <c r="I606" s="88"/>
      <c r="J606" s="88"/>
      <c r="K606" s="88"/>
      <c r="L606" s="88"/>
      <c r="M606" s="88"/>
      <c r="N606" s="88"/>
      <c r="O606" s="88"/>
      <c r="P606" s="88"/>
      <c r="Q606" s="88"/>
      <c r="R606" s="88"/>
      <c r="S606" s="88"/>
      <c r="T606" s="88"/>
      <c r="U606" s="88"/>
      <c r="V606" s="88"/>
      <c r="W606" s="16"/>
      <c r="X606" s="98"/>
      <c r="Y606" s="168"/>
      <c r="Z606" s="98"/>
      <c r="AA606" s="102"/>
      <c r="AB606" s="102"/>
      <c r="AC606" s="168" t="e">
        <f>CONCATENATE(E606," color: ",IF(VLOOKUP(C606,Colores!H:I,2,0)&gt;1,"Varios colores",Tabla5[[#This Row],[Caract: Color tapiz]]),IF(H606="","",CONCATENATE(", Tapiz: ",H606)),IF(I606="","",CONCATENATE(",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06" s="102"/>
      <c r="AE606" s="102" t="str">
        <f>CONCATENATE("&lt;p&gt;¿Cómo lavar un mueble con tapiz: ",X606,"?","&lt;p&gt;",CHAR(10),IFERROR(VLOOKUP(G606,'Base de datos'!A:B,2,0),"Humedecer un paño de tela y frotar la estructura del producto&lt;p&gt;"))</f>
        <v>&lt;p&gt;¿Cómo lavar un mueble con tapiz: ?&lt;p&gt;
Humedecer un paño de tela y frotar la estructura del producto&lt;p&gt;</v>
      </c>
      <c r="AF606" s="102"/>
      <c r="AG606" s="79"/>
      <c r="AH606" s="102"/>
    </row>
    <row r="607" spans="1:34" ht="20.25" customHeight="1" x14ac:dyDescent="0.2">
      <c r="A607" s="88"/>
      <c r="B607" s="88"/>
      <c r="C607" s="16"/>
      <c r="D607" s="116"/>
      <c r="E607" s="88"/>
      <c r="F607" s="88"/>
      <c r="G607" s="88"/>
      <c r="H607" s="88"/>
      <c r="I607" s="88"/>
      <c r="J607" s="88"/>
      <c r="K607" s="88"/>
      <c r="L607" s="88"/>
      <c r="M607" s="88"/>
      <c r="N607" s="88"/>
      <c r="O607" s="88"/>
      <c r="P607" s="88"/>
      <c r="Q607" s="88"/>
      <c r="R607" s="88"/>
      <c r="S607" s="88"/>
      <c r="T607" s="88"/>
      <c r="U607" s="88"/>
      <c r="V607" s="88"/>
      <c r="W607" s="16"/>
      <c r="X607" s="98"/>
      <c r="Y607" s="168"/>
      <c r="Z607" s="98"/>
      <c r="AA607" s="102"/>
      <c r="AB607" s="102"/>
      <c r="AC607" s="168" t="e">
        <f>CONCATENATE(E607," color: ",IF(VLOOKUP(C607,Colores!H:I,2,0)&gt;1,"Varios colores",Tabla5[[#This Row],[Caract: Color tapiz]]),IF(H607="","",CONCATENATE(", Tapiz: ",H607)),IF(I607="","",CONCATENATE(",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07" s="102"/>
      <c r="AE607" s="102" t="str">
        <f>CONCATENATE("&lt;p&gt;¿Cómo lavar un mueble con tapiz: ",X607,"?","&lt;p&gt;",CHAR(10),IFERROR(VLOOKUP(G607,'Base de datos'!A:B,2,0),"Humedecer un paño de tela y frotar la estructura del producto&lt;p&gt;"))</f>
        <v>&lt;p&gt;¿Cómo lavar un mueble con tapiz: ?&lt;p&gt;
Humedecer un paño de tela y frotar la estructura del producto&lt;p&gt;</v>
      </c>
      <c r="AF607" s="102"/>
      <c r="AG607" s="79"/>
      <c r="AH607" s="102"/>
    </row>
    <row r="608" spans="1:34" ht="20.25" customHeight="1" x14ac:dyDescent="0.2">
      <c r="A608" s="88"/>
      <c r="B608" s="88"/>
      <c r="C608" s="16"/>
      <c r="D608" s="116"/>
      <c r="E608" s="88"/>
      <c r="F608" s="88"/>
      <c r="G608" s="88"/>
      <c r="H608" s="88"/>
      <c r="I608" s="88"/>
      <c r="J608" s="88"/>
      <c r="K608" s="88"/>
      <c r="L608" s="88"/>
      <c r="M608" s="88"/>
      <c r="N608" s="88"/>
      <c r="O608" s="88"/>
      <c r="P608" s="88"/>
      <c r="Q608" s="88"/>
      <c r="R608" s="88"/>
      <c r="S608" s="88"/>
      <c r="T608" s="88"/>
      <c r="U608" s="88"/>
      <c r="V608" s="88"/>
      <c r="W608" s="16"/>
      <c r="X608" s="98"/>
      <c r="Y608" s="168"/>
      <c r="Z608" s="98"/>
      <c r="AA608" s="102"/>
      <c r="AB608" s="102"/>
      <c r="AC608" s="168" t="e">
        <f>CONCATENATE(E608," color: ",IF(VLOOKUP(C608,Colores!H:I,2,0)&gt;1,"Varios colores",Tabla5[[#This Row],[Caract: Color tapiz]]),IF(H608="","",CONCATENATE(", Tapiz: ",H608)),IF(I608="","",CONCATENATE(",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08" s="102"/>
      <c r="AE608" s="102" t="str">
        <f>CONCATENATE("&lt;p&gt;¿Cómo lavar un mueble con tapiz: ",X608,"?","&lt;p&gt;",CHAR(10),IFERROR(VLOOKUP(G608,'Base de datos'!A:B,2,0),"Humedecer un paño de tela y frotar la estructura del producto&lt;p&gt;"))</f>
        <v>&lt;p&gt;¿Cómo lavar un mueble con tapiz: ?&lt;p&gt;
Humedecer un paño de tela y frotar la estructura del producto&lt;p&gt;</v>
      </c>
      <c r="AF608" s="102"/>
      <c r="AG608" s="79"/>
      <c r="AH608" s="102"/>
    </row>
    <row r="609" spans="1:34" ht="20.25" customHeight="1" x14ac:dyDescent="0.2">
      <c r="A609" s="88"/>
      <c r="B609" s="88"/>
      <c r="C609" s="16"/>
      <c r="D609" s="116"/>
      <c r="E609" s="88"/>
      <c r="F609" s="88"/>
      <c r="G609" s="88"/>
      <c r="H609" s="88"/>
      <c r="I609" s="88"/>
      <c r="J609" s="88"/>
      <c r="K609" s="88"/>
      <c r="L609" s="88"/>
      <c r="M609" s="88"/>
      <c r="N609" s="88"/>
      <c r="O609" s="88"/>
      <c r="P609" s="88"/>
      <c r="Q609" s="88"/>
      <c r="R609" s="88"/>
      <c r="S609" s="88"/>
      <c r="T609" s="88"/>
      <c r="U609" s="88"/>
      <c r="V609" s="88"/>
      <c r="W609" s="16"/>
      <c r="X609" s="98"/>
      <c r="Y609" s="168"/>
      <c r="Z609" s="98"/>
      <c r="AA609" s="102"/>
      <c r="AB609" s="102"/>
      <c r="AC609" s="168" t="e">
        <f>CONCATENATE(E609," color: ",IF(VLOOKUP(C609,Colores!H:I,2,0)&gt;1,"Varios colores",Tabla5[[#This Row],[Caract: Color tapiz]]),IF(H609="","",CONCATENATE(", Tapiz: ",H609)),IF(I609="","",CONCATENATE(",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09" s="102"/>
      <c r="AE609" s="102" t="str">
        <f>CONCATENATE("&lt;p&gt;¿Cómo lavar un mueble con tapiz: ",X609,"?","&lt;p&gt;",CHAR(10),IFERROR(VLOOKUP(G609,'Base de datos'!A:B,2,0),"Humedecer un paño de tela y frotar la estructura del producto&lt;p&gt;"))</f>
        <v>&lt;p&gt;¿Cómo lavar un mueble con tapiz: ?&lt;p&gt;
Humedecer un paño de tela y frotar la estructura del producto&lt;p&gt;</v>
      </c>
      <c r="AF609" s="102"/>
      <c r="AG609" s="79"/>
      <c r="AH609" s="102"/>
    </row>
    <row r="610" spans="1:34" ht="20.25" customHeight="1" x14ac:dyDescent="0.2">
      <c r="A610" s="88"/>
      <c r="B610" s="88"/>
      <c r="C610" s="16"/>
      <c r="D610" s="116"/>
      <c r="E610" s="88"/>
      <c r="F610" s="88"/>
      <c r="G610" s="88"/>
      <c r="H610" s="88"/>
      <c r="I610" s="88"/>
      <c r="J610" s="88"/>
      <c r="K610" s="88"/>
      <c r="L610" s="88"/>
      <c r="M610" s="88"/>
      <c r="N610" s="88"/>
      <c r="O610" s="88"/>
      <c r="P610" s="88"/>
      <c r="Q610" s="88"/>
      <c r="R610" s="88"/>
      <c r="S610" s="88"/>
      <c r="T610" s="88"/>
      <c r="U610" s="88"/>
      <c r="V610" s="88"/>
      <c r="W610" s="16"/>
      <c r="X610" s="98"/>
      <c r="Y610" s="168"/>
      <c r="Z610" s="98"/>
      <c r="AA610" s="102"/>
      <c r="AB610" s="102"/>
      <c r="AC610" s="168" t="e">
        <f>CONCATENATE(E610," color: ",IF(VLOOKUP(C610,Colores!H:I,2,0)&gt;1,"Varios colores",Tabla5[[#This Row],[Caract: Color tapiz]]),IF(H610="","",CONCATENATE(", Tapiz: ",H610)),IF(I610="","",CONCATENATE(",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10" s="102"/>
      <c r="AE610" s="102" t="str">
        <f>CONCATENATE("&lt;p&gt;¿Cómo lavar un mueble con tapiz: ",X610,"?","&lt;p&gt;",CHAR(10),IFERROR(VLOOKUP(G610,'Base de datos'!A:B,2,0),"Humedecer un paño de tela y frotar la estructura del producto&lt;p&gt;"))</f>
        <v>&lt;p&gt;¿Cómo lavar un mueble con tapiz: ?&lt;p&gt;
Humedecer un paño de tela y frotar la estructura del producto&lt;p&gt;</v>
      </c>
      <c r="AF610" s="102"/>
      <c r="AG610" s="79"/>
      <c r="AH610" s="102"/>
    </row>
    <row r="611" spans="1:34" ht="20.25" customHeight="1" x14ac:dyDescent="0.2">
      <c r="A611" s="88"/>
      <c r="B611" s="88"/>
      <c r="C611" s="16"/>
      <c r="D611" s="116"/>
      <c r="E611" s="88"/>
      <c r="F611" s="88"/>
      <c r="G611" s="88"/>
      <c r="H611" s="88"/>
      <c r="I611" s="88"/>
      <c r="J611" s="88"/>
      <c r="K611" s="88"/>
      <c r="L611" s="88"/>
      <c r="M611" s="88"/>
      <c r="N611" s="88"/>
      <c r="O611" s="88"/>
      <c r="P611" s="88"/>
      <c r="Q611" s="88"/>
      <c r="R611" s="88"/>
      <c r="S611" s="88"/>
      <c r="T611" s="88"/>
      <c r="U611" s="88"/>
      <c r="V611" s="88"/>
      <c r="W611" s="16"/>
      <c r="X611" s="98"/>
      <c r="Y611" s="168"/>
      <c r="Z611" s="98"/>
      <c r="AA611" s="102"/>
      <c r="AB611" s="102"/>
      <c r="AC611" s="168" t="e">
        <f>CONCATENATE(E611," color: ",IF(VLOOKUP(C611,Colores!H:I,2,0)&gt;1,"Varios colores",Tabla5[[#This Row],[Caract: Color tapiz]]),IF(H611="","",CONCATENATE(", Tapiz: ",H611)),IF(I611="","",CONCATENATE(",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11" s="102"/>
      <c r="AE611" s="102" t="str">
        <f>CONCATENATE("&lt;p&gt;¿Cómo lavar un mueble con tapiz: ",X611,"?","&lt;p&gt;",CHAR(10),IFERROR(VLOOKUP(G611,'Base de datos'!A:B,2,0),"Humedecer un paño de tela y frotar la estructura del producto&lt;p&gt;"))</f>
        <v>&lt;p&gt;¿Cómo lavar un mueble con tapiz: ?&lt;p&gt;
Humedecer un paño de tela y frotar la estructura del producto&lt;p&gt;</v>
      </c>
      <c r="AF611" s="102"/>
      <c r="AG611" s="79"/>
      <c r="AH611" s="102"/>
    </row>
    <row r="612" spans="1:34" ht="20.25" customHeight="1" x14ac:dyDescent="0.2">
      <c r="A612" s="88"/>
      <c r="B612" s="88"/>
      <c r="C612" s="16"/>
      <c r="D612" s="116"/>
      <c r="E612" s="88"/>
      <c r="F612" s="88"/>
      <c r="G612" s="88"/>
      <c r="H612" s="88"/>
      <c r="I612" s="88"/>
      <c r="J612" s="88"/>
      <c r="K612" s="88"/>
      <c r="L612" s="88"/>
      <c r="M612" s="88"/>
      <c r="N612" s="88"/>
      <c r="O612" s="88"/>
      <c r="P612" s="88"/>
      <c r="Q612" s="88"/>
      <c r="R612" s="88"/>
      <c r="S612" s="88"/>
      <c r="T612" s="88"/>
      <c r="U612" s="88"/>
      <c r="V612" s="88"/>
      <c r="W612" s="16"/>
      <c r="X612" s="98"/>
      <c r="Y612" s="168"/>
      <c r="Z612" s="98"/>
      <c r="AA612" s="102"/>
      <c r="AB612" s="102"/>
      <c r="AC612" s="168" t="e">
        <f>CONCATENATE(E612," color: ",IF(VLOOKUP(C612,Colores!H:I,2,0)&gt;1,"Varios colores",Tabla5[[#This Row],[Caract: Color tapiz]]),IF(H612="","",CONCATENATE(", Tapiz: ",H612)),IF(I612="","",CONCATENATE(",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12" s="102"/>
      <c r="AE612" s="102" t="str">
        <f>CONCATENATE("&lt;p&gt;¿Cómo lavar un mueble con tapiz: ",X612,"?","&lt;p&gt;",CHAR(10),IFERROR(VLOOKUP(G612,'Base de datos'!A:B,2,0),"Humedecer un paño de tela y frotar la estructura del producto&lt;p&gt;"))</f>
        <v>&lt;p&gt;¿Cómo lavar un mueble con tapiz: ?&lt;p&gt;
Humedecer un paño de tela y frotar la estructura del producto&lt;p&gt;</v>
      </c>
      <c r="AF612" s="102"/>
      <c r="AG612" s="79"/>
      <c r="AH612" s="102"/>
    </row>
    <row r="613" spans="1:34" ht="20.25" customHeight="1" x14ac:dyDescent="0.2">
      <c r="A613" s="88"/>
      <c r="B613" s="88"/>
      <c r="C613" s="16"/>
      <c r="D613" s="116"/>
      <c r="E613" s="88"/>
      <c r="F613" s="88"/>
      <c r="G613" s="88"/>
      <c r="H613" s="88"/>
      <c r="I613" s="88"/>
      <c r="J613" s="88"/>
      <c r="K613" s="88"/>
      <c r="L613" s="88"/>
      <c r="M613" s="88"/>
      <c r="N613" s="88"/>
      <c r="O613" s="88"/>
      <c r="P613" s="88"/>
      <c r="Q613" s="88"/>
      <c r="R613" s="88"/>
      <c r="S613" s="88"/>
      <c r="T613" s="88"/>
      <c r="U613" s="88"/>
      <c r="V613" s="88"/>
      <c r="W613" s="16"/>
      <c r="X613" s="98"/>
      <c r="Y613" s="168"/>
      <c r="Z613" s="98"/>
      <c r="AA613" s="102"/>
      <c r="AB613" s="102"/>
      <c r="AC613" s="168" t="e">
        <f>CONCATENATE(E613," color: ",IF(VLOOKUP(C613,Colores!H:I,2,0)&gt;1,"Varios colores",Tabla5[[#This Row],[Caract: Color tapiz]]),IF(H613="","",CONCATENATE(", Tapiz: ",H613)),IF(I613="","",CONCATENATE(",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13" s="102"/>
      <c r="AE613" s="102" t="str">
        <f>CONCATENATE("&lt;p&gt;¿Cómo lavar un mueble con tapiz: ",X613,"?","&lt;p&gt;",CHAR(10),IFERROR(VLOOKUP(G613,'Base de datos'!A:B,2,0),"Humedecer un paño de tela y frotar la estructura del producto&lt;p&gt;"))</f>
        <v>&lt;p&gt;¿Cómo lavar un mueble con tapiz: ?&lt;p&gt;
Humedecer un paño de tela y frotar la estructura del producto&lt;p&gt;</v>
      </c>
      <c r="AF613" s="102"/>
      <c r="AG613" s="79"/>
      <c r="AH613" s="102"/>
    </row>
    <row r="614" spans="1:34" ht="20.25" customHeight="1" x14ac:dyDescent="0.2">
      <c r="A614" s="88"/>
      <c r="B614" s="88"/>
      <c r="C614" s="16"/>
      <c r="D614" s="116"/>
      <c r="E614" s="88"/>
      <c r="F614" s="88"/>
      <c r="G614" s="88"/>
      <c r="H614" s="88"/>
      <c r="I614" s="88"/>
      <c r="J614" s="88"/>
      <c r="K614" s="88"/>
      <c r="L614" s="88"/>
      <c r="M614" s="88"/>
      <c r="N614" s="88"/>
      <c r="O614" s="88"/>
      <c r="P614" s="88"/>
      <c r="Q614" s="88"/>
      <c r="R614" s="88"/>
      <c r="S614" s="88"/>
      <c r="T614" s="88"/>
      <c r="U614" s="88"/>
      <c r="V614" s="88"/>
      <c r="W614" s="16"/>
      <c r="X614" s="98"/>
      <c r="Y614" s="168"/>
      <c r="Z614" s="98"/>
      <c r="AA614" s="102"/>
      <c r="AB614" s="102"/>
      <c r="AC614" s="168" t="e">
        <f>CONCATENATE(E614," color: ",IF(VLOOKUP(C614,Colores!H:I,2,0)&gt;1,"Varios colores",Tabla5[[#This Row],[Caract: Color tapiz]]),IF(H614="","",CONCATENATE(", Tapiz: ",H614)),IF(I614="","",CONCATENATE(",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14" s="102"/>
      <c r="AE614" s="102" t="str">
        <f>CONCATENATE("&lt;p&gt;¿Cómo lavar un mueble con tapiz: ",X614,"?","&lt;p&gt;",CHAR(10),IFERROR(VLOOKUP(G614,'Base de datos'!A:B,2,0),"Humedecer un paño de tela y frotar la estructura del producto&lt;p&gt;"))</f>
        <v>&lt;p&gt;¿Cómo lavar un mueble con tapiz: ?&lt;p&gt;
Humedecer un paño de tela y frotar la estructura del producto&lt;p&gt;</v>
      </c>
      <c r="AF614" s="102"/>
      <c r="AG614" s="79"/>
      <c r="AH614" s="102"/>
    </row>
    <row r="615" spans="1:34" ht="20.25" customHeight="1" x14ac:dyDescent="0.2">
      <c r="A615" s="88"/>
      <c r="B615" s="88"/>
      <c r="C615" s="16"/>
      <c r="D615" s="116"/>
      <c r="E615" s="88"/>
      <c r="F615" s="88"/>
      <c r="G615" s="88"/>
      <c r="H615" s="88"/>
      <c r="I615" s="88"/>
      <c r="J615" s="88"/>
      <c r="K615" s="88"/>
      <c r="L615" s="88"/>
      <c r="M615" s="88"/>
      <c r="N615" s="88"/>
      <c r="O615" s="88"/>
      <c r="P615" s="88"/>
      <c r="Q615" s="88"/>
      <c r="R615" s="88"/>
      <c r="S615" s="88"/>
      <c r="T615" s="88"/>
      <c r="U615" s="88"/>
      <c r="V615" s="88"/>
      <c r="W615" s="16"/>
      <c r="X615" s="98"/>
      <c r="Y615" s="168"/>
      <c r="Z615" s="98"/>
      <c r="AA615" s="102"/>
      <c r="AB615" s="102"/>
      <c r="AC615" s="168" t="e">
        <f>CONCATENATE(E615," color: ",IF(VLOOKUP(C615,Colores!H:I,2,0)&gt;1,"Varios colores",Tabla5[[#This Row],[Caract: Color tapiz]]),IF(H615="","",CONCATENATE(", Tapiz: ",H615)),IF(I615="","",CONCATENATE(",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15" s="102"/>
      <c r="AE615" s="102" t="str">
        <f>CONCATENATE("&lt;p&gt;¿Cómo lavar un mueble con tapiz: ",X615,"?","&lt;p&gt;",CHAR(10),IFERROR(VLOOKUP(G615,'Base de datos'!A:B,2,0),"Humedecer un paño de tela y frotar la estructura del producto&lt;p&gt;"))</f>
        <v>&lt;p&gt;¿Cómo lavar un mueble con tapiz: ?&lt;p&gt;
Humedecer un paño de tela y frotar la estructura del producto&lt;p&gt;</v>
      </c>
      <c r="AF615" s="102"/>
      <c r="AG615" s="79"/>
      <c r="AH615" s="102"/>
    </row>
    <row r="616" spans="1:34" ht="20.25" customHeight="1" x14ac:dyDescent="0.2">
      <c r="A616" s="88"/>
      <c r="B616" s="88"/>
      <c r="C616" s="16"/>
      <c r="D616" s="116"/>
      <c r="E616" s="88"/>
      <c r="F616" s="88"/>
      <c r="G616" s="88"/>
      <c r="H616" s="88"/>
      <c r="I616" s="88"/>
      <c r="J616" s="88"/>
      <c r="K616" s="88"/>
      <c r="L616" s="88"/>
      <c r="M616" s="88"/>
      <c r="N616" s="88"/>
      <c r="O616" s="88"/>
      <c r="P616" s="88"/>
      <c r="Q616" s="88"/>
      <c r="R616" s="88"/>
      <c r="S616" s="88"/>
      <c r="T616" s="88"/>
      <c r="U616" s="88"/>
      <c r="V616" s="88"/>
      <c r="W616" s="16"/>
      <c r="X616" s="98"/>
      <c r="Y616" s="168"/>
      <c r="Z616" s="98"/>
      <c r="AA616" s="102"/>
      <c r="AB616" s="102"/>
      <c r="AC616" s="168" t="e">
        <f>CONCATENATE(E616," color: ",IF(VLOOKUP(C616,Colores!H:I,2,0)&gt;1,"Varios colores",Tabla5[[#This Row],[Caract: Color tapiz]]),IF(H616="","",CONCATENATE(", Tapiz: ",H616)),IF(I616="","",CONCATENATE(",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16" s="102"/>
      <c r="AE616" s="102" t="str">
        <f>CONCATENATE("&lt;p&gt;¿Cómo lavar un mueble con tapiz: ",X616,"?","&lt;p&gt;",CHAR(10),IFERROR(VLOOKUP(G616,'Base de datos'!A:B,2,0),"Humedecer un paño de tela y frotar la estructura del producto&lt;p&gt;"))</f>
        <v>&lt;p&gt;¿Cómo lavar un mueble con tapiz: ?&lt;p&gt;
Humedecer un paño de tela y frotar la estructura del producto&lt;p&gt;</v>
      </c>
      <c r="AF616" s="102"/>
      <c r="AG616" s="79"/>
      <c r="AH616" s="102"/>
    </row>
    <row r="617" spans="1:34" ht="20.25" customHeight="1" x14ac:dyDescent="0.2">
      <c r="A617" s="88"/>
      <c r="B617" s="88"/>
      <c r="C617" s="16"/>
      <c r="D617" s="116"/>
      <c r="E617" s="88"/>
      <c r="F617" s="88"/>
      <c r="G617" s="88"/>
      <c r="H617" s="88"/>
      <c r="I617" s="88"/>
      <c r="J617" s="88"/>
      <c r="K617" s="88"/>
      <c r="L617" s="88"/>
      <c r="M617" s="88"/>
      <c r="N617" s="88"/>
      <c r="O617" s="88"/>
      <c r="P617" s="88"/>
      <c r="Q617" s="88"/>
      <c r="R617" s="88"/>
      <c r="S617" s="88"/>
      <c r="T617" s="88"/>
      <c r="U617" s="88"/>
      <c r="V617" s="88"/>
      <c r="W617" s="16"/>
      <c r="X617" s="98"/>
      <c r="Y617" s="168"/>
      <c r="Z617" s="98"/>
      <c r="AA617" s="102"/>
      <c r="AB617" s="102"/>
      <c r="AC617" s="168" t="e">
        <f>CONCATENATE(E617," color: ",IF(VLOOKUP(C617,Colores!H:I,2,0)&gt;1,"Varios colores",Tabla5[[#This Row],[Caract: Color tapiz]]),IF(H617="","",CONCATENATE(", Tapiz: ",H617)),IF(I617="","",CONCATENATE(",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17" s="102"/>
      <c r="AE617" s="102" t="str">
        <f>CONCATENATE("&lt;p&gt;¿Cómo lavar un mueble con tapiz: ",X617,"?","&lt;p&gt;",CHAR(10),IFERROR(VLOOKUP(G617,'Base de datos'!A:B,2,0),"Humedecer un paño de tela y frotar la estructura del producto&lt;p&gt;"))</f>
        <v>&lt;p&gt;¿Cómo lavar un mueble con tapiz: ?&lt;p&gt;
Humedecer un paño de tela y frotar la estructura del producto&lt;p&gt;</v>
      </c>
      <c r="AF617" s="102"/>
      <c r="AG617" s="79"/>
      <c r="AH617" s="102"/>
    </row>
    <row r="618" spans="1:34" ht="20.25" customHeight="1" x14ac:dyDescent="0.2">
      <c r="A618" s="88"/>
      <c r="B618" s="88"/>
      <c r="C618" s="16"/>
      <c r="D618" s="116"/>
      <c r="E618" s="88"/>
      <c r="F618" s="88"/>
      <c r="G618" s="88"/>
      <c r="H618" s="88"/>
      <c r="I618" s="88"/>
      <c r="J618" s="88"/>
      <c r="K618" s="88"/>
      <c r="L618" s="88"/>
      <c r="M618" s="88"/>
      <c r="N618" s="88"/>
      <c r="O618" s="88"/>
      <c r="P618" s="88"/>
      <c r="Q618" s="88"/>
      <c r="R618" s="88"/>
      <c r="S618" s="88"/>
      <c r="T618" s="88"/>
      <c r="U618" s="88"/>
      <c r="V618" s="88"/>
      <c r="W618" s="16"/>
      <c r="X618" s="98"/>
      <c r="Y618" s="168"/>
      <c r="Z618" s="98"/>
      <c r="AA618" s="102"/>
      <c r="AB618" s="102"/>
      <c r="AC618" s="168" t="e">
        <f>CONCATENATE(E618," color: ",IF(VLOOKUP(C618,Colores!H:I,2,0)&gt;1,"Varios colores",Tabla5[[#This Row],[Caract: Color tapiz]]),IF(H618="","",CONCATENATE(", Tapiz: ",H618)),IF(I618="","",CONCATENATE(",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18" s="102"/>
      <c r="AE618" s="102" t="str">
        <f>CONCATENATE("&lt;p&gt;¿Cómo lavar un mueble con tapiz: ",X618,"?","&lt;p&gt;",CHAR(10),IFERROR(VLOOKUP(G618,'Base de datos'!A:B,2,0),"Humedecer un paño de tela y frotar la estructura del producto&lt;p&gt;"))</f>
        <v>&lt;p&gt;¿Cómo lavar un mueble con tapiz: ?&lt;p&gt;
Humedecer un paño de tela y frotar la estructura del producto&lt;p&gt;</v>
      </c>
      <c r="AF618" s="102"/>
      <c r="AG618" s="79"/>
      <c r="AH618" s="102"/>
    </row>
    <row r="619" spans="1:34" ht="20.25" customHeight="1" x14ac:dyDescent="0.2">
      <c r="A619" s="88"/>
      <c r="B619" s="88"/>
      <c r="C619" s="16"/>
      <c r="D619" s="116"/>
      <c r="E619" s="88"/>
      <c r="F619" s="88"/>
      <c r="G619" s="88"/>
      <c r="H619" s="88"/>
      <c r="I619" s="88"/>
      <c r="J619" s="88"/>
      <c r="K619" s="88"/>
      <c r="L619" s="88"/>
      <c r="M619" s="88"/>
      <c r="N619" s="88"/>
      <c r="O619" s="88"/>
      <c r="P619" s="88"/>
      <c r="Q619" s="88"/>
      <c r="R619" s="88"/>
      <c r="S619" s="88"/>
      <c r="T619" s="88"/>
      <c r="U619" s="88"/>
      <c r="V619" s="88"/>
      <c r="W619" s="16"/>
      <c r="X619" s="98"/>
      <c r="Y619" s="168"/>
      <c r="Z619" s="98"/>
      <c r="AA619" s="102"/>
      <c r="AB619" s="102"/>
      <c r="AC619" s="168" t="e">
        <f>CONCATENATE(E619," color: ",IF(VLOOKUP(C619,Colores!H:I,2,0)&gt;1,"Varios colores",Tabla5[[#This Row],[Caract: Color tapiz]]),IF(H619="","",CONCATENATE(", Tapiz: ",H619)),IF(I619="","",CONCATENATE(",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19" s="102"/>
      <c r="AE619" s="102" t="str">
        <f>CONCATENATE("&lt;p&gt;¿Cómo lavar un mueble con tapiz: ",X619,"?","&lt;p&gt;",CHAR(10),IFERROR(VLOOKUP(G619,'Base de datos'!A:B,2,0),"Humedecer un paño de tela y frotar la estructura del producto&lt;p&gt;"))</f>
        <v>&lt;p&gt;¿Cómo lavar un mueble con tapiz: ?&lt;p&gt;
Humedecer un paño de tela y frotar la estructura del producto&lt;p&gt;</v>
      </c>
      <c r="AF619" s="102"/>
      <c r="AG619" s="79"/>
      <c r="AH619" s="102"/>
    </row>
    <row r="620" spans="1:34" ht="20.25" customHeight="1" x14ac:dyDescent="0.2">
      <c r="A620" s="88"/>
      <c r="B620" s="88"/>
      <c r="C620" s="16"/>
      <c r="D620" s="116"/>
      <c r="E620" s="88"/>
      <c r="F620" s="88"/>
      <c r="G620" s="88"/>
      <c r="H620" s="88"/>
      <c r="I620" s="88"/>
      <c r="J620" s="88"/>
      <c r="K620" s="88"/>
      <c r="L620" s="88"/>
      <c r="M620" s="88"/>
      <c r="N620" s="88"/>
      <c r="O620" s="88"/>
      <c r="P620" s="88"/>
      <c r="Q620" s="88"/>
      <c r="R620" s="88"/>
      <c r="S620" s="88"/>
      <c r="T620" s="88"/>
      <c r="U620" s="88"/>
      <c r="V620" s="88"/>
      <c r="W620" s="16"/>
      <c r="X620" s="98"/>
      <c r="Y620" s="168"/>
      <c r="Z620" s="98"/>
      <c r="AA620" s="102"/>
      <c r="AB620" s="102"/>
      <c r="AC620" s="168" t="e">
        <f>CONCATENATE(E620," color: ",IF(VLOOKUP(C620,Colores!H:I,2,0)&gt;1,"Varios colores",Tabla5[[#This Row],[Caract: Color tapiz]]),IF(H620="","",CONCATENATE(", Tapiz: ",H620)),IF(I620="","",CONCATENATE(",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20" s="102"/>
      <c r="AE620" s="102" t="str">
        <f>CONCATENATE("&lt;p&gt;¿Cómo lavar un mueble con tapiz: ",X620,"?","&lt;p&gt;",CHAR(10),IFERROR(VLOOKUP(G620,'Base de datos'!A:B,2,0),"Humedecer un paño de tela y frotar la estructura del producto&lt;p&gt;"))</f>
        <v>&lt;p&gt;¿Cómo lavar un mueble con tapiz: ?&lt;p&gt;
Humedecer un paño de tela y frotar la estructura del producto&lt;p&gt;</v>
      </c>
      <c r="AF620" s="102"/>
      <c r="AG620" s="79"/>
      <c r="AH620" s="102"/>
    </row>
    <row r="621" spans="1:34" ht="20.25" customHeight="1" x14ac:dyDescent="0.2">
      <c r="A621" s="88"/>
      <c r="B621" s="88"/>
      <c r="C621" s="16"/>
      <c r="D621" s="116"/>
      <c r="E621" s="88"/>
      <c r="F621" s="88"/>
      <c r="G621" s="88"/>
      <c r="H621" s="88"/>
      <c r="I621" s="88"/>
      <c r="J621" s="88"/>
      <c r="K621" s="88"/>
      <c r="L621" s="88"/>
      <c r="M621" s="88"/>
      <c r="N621" s="88"/>
      <c r="O621" s="88"/>
      <c r="P621" s="88"/>
      <c r="Q621" s="88"/>
      <c r="R621" s="88"/>
      <c r="S621" s="88"/>
      <c r="T621" s="88"/>
      <c r="U621" s="88"/>
      <c r="V621" s="88"/>
      <c r="W621" s="16"/>
      <c r="X621" s="98"/>
      <c r="Y621" s="168"/>
      <c r="Z621" s="98"/>
      <c r="AA621" s="102"/>
      <c r="AB621" s="102"/>
      <c r="AC621" s="168" t="e">
        <f>CONCATENATE(E621," color: ",IF(VLOOKUP(C621,Colores!H:I,2,0)&gt;1,"Varios colores",Tabla5[[#This Row],[Caract: Color tapiz]]),IF(H621="","",CONCATENATE(", Tapiz: ",H621)),IF(I621="","",CONCATENATE(",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21" s="102"/>
      <c r="AE621" s="102" t="str">
        <f>CONCATENATE("&lt;p&gt;¿Cómo lavar un mueble con tapiz: ",X621,"?","&lt;p&gt;",CHAR(10),IFERROR(VLOOKUP(G621,'Base de datos'!A:B,2,0),"Humedecer un paño de tela y frotar la estructura del producto&lt;p&gt;"))</f>
        <v>&lt;p&gt;¿Cómo lavar un mueble con tapiz: ?&lt;p&gt;
Humedecer un paño de tela y frotar la estructura del producto&lt;p&gt;</v>
      </c>
      <c r="AF621" s="102"/>
      <c r="AG621" s="79"/>
      <c r="AH621" s="102"/>
    </row>
    <row r="622" spans="1:34" ht="20.25" customHeight="1" x14ac:dyDescent="0.2">
      <c r="A622" s="88"/>
      <c r="B622" s="88"/>
      <c r="C622" s="16"/>
      <c r="D622" s="116"/>
      <c r="E622" s="88"/>
      <c r="F622" s="88"/>
      <c r="G622" s="88"/>
      <c r="H622" s="88"/>
      <c r="I622" s="88"/>
      <c r="J622" s="88"/>
      <c r="K622" s="88"/>
      <c r="L622" s="88"/>
      <c r="M622" s="88"/>
      <c r="N622" s="88"/>
      <c r="O622" s="88"/>
      <c r="P622" s="88"/>
      <c r="Q622" s="88"/>
      <c r="R622" s="88"/>
      <c r="S622" s="88"/>
      <c r="T622" s="88"/>
      <c r="U622" s="88"/>
      <c r="V622" s="88"/>
      <c r="W622" s="16"/>
      <c r="X622" s="98"/>
      <c r="Y622" s="168"/>
      <c r="Z622" s="98"/>
      <c r="AA622" s="102"/>
      <c r="AB622" s="102"/>
      <c r="AC622" s="168" t="e">
        <f>CONCATENATE(E622," color: ",IF(VLOOKUP(C622,Colores!H:I,2,0)&gt;1,"Varios colores",Tabla5[[#This Row],[Caract: Color tapiz]]),IF(H622="","",CONCATENATE(", Tapiz: ",H622)),IF(I622="","",CONCATENATE(",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22" s="102"/>
      <c r="AE622" s="102" t="str">
        <f>CONCATENATE("&lt;p&gt;¿Cómo lavar un mueble con tapiz: ",X622,"?","&lt;p&gt;",CHAR(10),IFERROR(VLOOKUP(G622,'Base de datos'!A:B,2,0),"Humedecer un paño de tela y frotar la estructura del producto&lt;p&gt;"))</f>
        <v>&lt;p&gt;¿Cómo lavar un mueble con tapiz: ?&lt;p&gt;
Humedecer un paño de tela y frotar la estructura del producto&lt;p&gt;</v>
      </c>
      <c r="AF622" s="102"/>
      <c r="AG622" s="79"/>
      <c r="AH622" s="102"/>
    </row>
    <row r="623" spans="1:34" ht="20.25" customHeight="1" x14ac:dyDescent="0.2">
      <c r="A623" s="88"/>
      <c r="B623" s="88"/>
      <c r="C623" s="16"/>
      <c r="D623" s="116"/>
      <c r="E623" s="88"/>
      <c r="F623" s="88"/>
      <c r="G623" s="88"/>
      <c r="H623" s="88"/>
      <c r="I623" s="88"/>
      <c r="J623" s="88"/>
      <c r="K623" s="88"/>
      <c r="L623" s="88"/>
      <c r="M623" s="88"/>
      <c r="N623" s="88"/>
      <c r="O623" s="88"/>
      <c r="P623" s="88"/>
      <c r="Q623" s="88"/>
      <c r="R623" s="88"/>
      <c r="S623" s="88"/>
      <c r="T623" s="88"/>
      <c r="U623" s="88"/>
      <c r="V623" s="88"/>
      <c r="W623" s="16"/>
      <c r="X623" s="98"/>
      <c r="Y623" s="168"/>
      <c r="Z623" s="98"/>
      <c r="AA623" s="102"/>
      <c r="AB623" s="102"/>
      <c r="AC623" s="168" t="e">
        <f>CONCATENATE(E623," color: ",IF(VLOOKUP(C623,Colores!H:I,2,0)&gt;1,"Varios colores",Tabla5[[#This Row],[Caract: Color tapiz]]),IF(H623="","",CONCATENATE(", Tapiz: ",H623)),IF(I623="","",CONCATENATE(",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23" s="102"/>
      <c r="AE623" s="102" t="str">
        <f>CONCATENATE("&lt;p&gt;¿Cómo lavar un mueble con tapiz: ",X623,"?","&lt;p&gt;",CHAR(10),IFERROR(VLOOKUP(G623,'Base de datos'!A:B,2,0),"Humedecer un paño de tela y frotar la estructura del producto&lt;p&gt;"))</f>
        <v>&lt;p&gt;¿Cómo lavar un mueble con tapiz: ?&lt;p&gt;
Humedecer un paño de tela y frotar la estructura del producto&lt;p&gt;</v>
      </c>
      <c r="AF623" s="102"/>
      <c r="AG623" s="79"/>
      <c r="AH623" s="102"/>
    </row>
    <row r="624" spans="1:34" ht="20.25" customHeight="1" x14ac:dyDescent="0.2">
      <c r="A624" s="88"/>
      <c r="B624" s="88"/>
      <c r="C624" s="16"/>
      <c r="D624" s="116"/>
      <c r="E624" s="88"/>
      <c r="F624" s="88"/>
      <c r="G624" s="88"/>
      <c r="H624" s="88"/>
      <c r="I624" s="88"/>
      <c r="J624" s="88"/>
      <c r="K624" s="88"/>
      <c r="L624" s="88"/>
      <c r="M624" s="88"/>
      <c r="N624" s="88"/>
      <c r="O624" s="88"/>
      <c r="P624" s="88"/>
      <c r="Q624" s="88"/>
      <c r="R624" s="88"/>
      <c r="S624" s="88"/>
      <c r="T624" s="88"/>
      <c r="U624" s="88"/>
      <c r="V624" s="88"/>
      <c r="W624" s="16"/>
      <c r="X624" s="98"/>
      <c r="Y624" s="168"/>
      <c r="Z624" s="98"/>
      <c r="AA624" s="102"/>
      <c r="AB624" s="102"/>
      <c r="AC624" s="168" t="e">
        <f>CONCATENATE(E624," color: ",IF(VLOOKUP(C624,Colores!H:I,2,0)&gt;1,"Varios colores",Tabla5[[#This Row],[Caract: Color tapiz]]),IF(H624="","",CONCATENATE(", Tapiz: ",H624)),IF(I624="","",CONCATENATE(",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24" s="102"/>
      <c r="AE624" s="102" t="str">
        <f>CONCATENATE("&lt;p&gt;¿Cómo lavar un mueble con tapiz: ",X624,"?","&lt;p&gt;",CHAR(10),IFERROR(VLOOKUP(G624,'Base de datos'!A:B,2,0),"Humedecer un paño de tela y frotar la estructura del producto&lt;p&gt;"))</f>
        <v>&lt;p&gt;¿Cómo lavar un mueble con tapiz: ?&lt;p&gt;
Humedecer un paño de tela y frotar la estructura del producto&lt;p&gt;</v>
      </c>
      <c r="AF624" s="102"/>
      <c r="AG624" s="79"/>
      <c r="AH624" s="102"/>
    </row>
    <row r="625" spans="1:34" ht="20.25" customHeight="1" x14ac:dyDescent="0.2">
      <c r="A625" s="88"/>
      <c r="B625" s="88"/>
      <c r="C625" s="16"/>
      <c r="D625" s="116"/>
      <c r="E625" s="88"/>
      <c r="F625" s="88"/>
      <c r="G625" s="88"/>
      <c r="H625" s="88"/>
      <c r="I625" s="88"/>
      <c r="J625" s="88"/>
      <c r="K625" s="88"/>
      <c r="L625" s="88"/>
      <c r="M625" s="88"/>
      <c r="N625" s="88"/>
      <c r="O625" s="88"/>
      <c r="P625" s="88"/>
      <c r="Q625" s="88"/>
      <c r="R625" s="88"/>
      <c r="S625" s="88"/>
      <c r="T625" s="88"/>
      <c r="U625" s="88"/>
      <c r="V625" s="88"/>
      <c r="W625" s="16"/>
      <c r="X625" s="98"/>
      <c r="Y625" s="168"/>
      <c r="Z625" s="98"/>
      <c r="AA625" s="102"/>
      <c r="AB625" s="102"/>
      <c r="AC625" s="168" t="e">
        <f>CONCATENATE(E625," color: ",IF(VLOOKUP(C625,Colores!H:I,2,0)&gt;1,"Varios colores",Tabla5[[#This Row],[Caract: Color tapiz]]),IF(H625="","",CONCATENATE(", Tapiz: ",H625)),IF(I625="","",CONCATENATE(",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25" s="102"/>
      <c r="AE625" s="102" t="str">
        <f>CONCATENATE("&lt;p&gt;¿Cómo lavar un mueble con tapiz: ",X625,"?","&lt;p&gt;",CHAR(10),IFERROR(VLOOKUP(G625,'Base de datos'!A:B,2,0),"Humedecer un paño de tela y frotar la estructura del producto&lt;p&gt;"))</f>
        <v>&lt;p&gt;¿Cómo lavar un mueble con tapiz: ?&lt;p&gt;
Humedecer un paño de tela y frotar la estructura del producto&lt;p&gt;</v>
      </c>
      <c r="AF625" s="102"/>
      <c r="AG625" s="79"/>
      <c r="AH625" s="102"/>
    </row>
    <row r="626" spans="1:34" ht="20.25" customHeight="1" x14ac:dyDescent="0.2">
      <c r="A626" s="88"/>
      <c r="B626" s="88"/>
      <c r="C626" s="16"/>
      <c r="D626" s="116"/>
      <c r="E626" s="88"/>
      <c r="F626" s="88"/>
      <c r="G626" s="88"/>
      <c r="H626" s="88"/>
      <c r="I626" s="88"/>
      <c r="J626" s="88"/>
      <c r="K626" s="88"/>
      <c r="L626" s="88"/>
      <c r="M626" s="88"/>
      <c r="N626" s="88"/>
      <c r="O626" s="88"/>
      <c r="P626" s="88"/>
      <c r="Q626" s="88"/>
      <c r="R626" s="88"/>
      <c r="S626" s="88"/>
      <c r="T626" s="88"/>
      <c r="U626" s="88"/>
      <c r="V626" s="88"/>
      <c r="W626" s="16"/>
      <c r="X626" s="98"/>
      <c r="Y626" s="168"/>
      <c r="Z626" s="98"/>
      <c r="AA626" s="102"/>
      <c r="AB626" s="102"/>
      <c r="AC626" s="168" t="e">
        <f>CONCATENATE(E626," color: ",IF(VLOOKUP(C626,Colores!H:I,2,0)&gt;1,"Varios colores",Tabla5[[#This Row],[Caract: Color tapiz]]),IF(H626="","",CONCATENATE(", Tapiz: ",H626)),IF(I626="","",CONCATENATE(",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26" s="102"/>
      <c r="AE626" s="102" t="str">
        <f>CONCATENATE("&lt;p&gt;¿Cómo lavar un mueble con tapiz: ",X626,"?","&lt;p&gt;",CHAR(10),IFERROR(VLOOKUP(G626,'Base de datos'!A:B,2,0),"Humedecer un paño de tela y frotar la estructura del producto&lt;p&gt;"))</f>
        <v>&lt;p&gt;¿Cómo lavar un mueble con tapiz: ?&lt;p&gt;
Humedecer un paño de tela y frotar la estructura del producto&lt;p&gt;</v>
      </c>
      <c r="AF626" s="102"/>
      <c r="AG626" s="79"/>
      <c r="AH626" s="102"/>
    </row>
    <row r="627" spans="1:34" ht="20.25" customHeight="1" x14ac:dyDescent="0.2">
      <c r="A627" s="88"/>
      <c r="B627" s="88"/>
      <c r="C627" s="16"/>
      <c r="D627" s="116"/>
      <c r="E627" s="88"/>
      <c r="F627" s="88"/>
      <c r="G627" s="88"/>
      <c r="H627" s="88"/>
      <c r="I627" s="88"/>
      <c r="J627" s="88"/>
      <c r="K627" s="88"/>
      <c r="L627" s="88"/>
      <c r="M627" s="88"/>
      <c r="N627" s="88"/>
      <c r="O627" s="88"/>
      <c r="P627" s="88"/>
      <c r="Q627" s="88"/>
      <c r="R627" s="88"/>
      <c r="S627" s="88"/>
      <c r="T627" s="88"/>
      <c r="U627" s="88"/>
      <c r="V627" s="88"/>
      <c r="W627" s="16"/>
      <c r="X627" s="98"/>
      <c r="Y627" s="168"/>
      <c r="Z627" s="98"/>
      <c r="AA627" s="102"/>
      <c r="AB627" s="102"/>
      <c r="AC627" s="168" t="e">
        <f>CONCATENATE(E627," color: ",IF(VLOOKUP(C627,Colores!H:I,2,0)&gt;1,"Varios colores",Tabla5[[#This Row],[Caract: Color tapiz]]),IF(H627="","",CONCATENATE(", Tapiz: ",H627)),IF(I627="","",CONCATENATE(",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27" s="102"/>
      <c r="AE627" s="102" t="str">
        <f>CONCATENATE("&lt;p&gt;¿Cómo lavar un mueble con tapiz: ",X627,"?","&lt;p&gt;",CHAR(10),IFERROR(VLOOKUP(G627,'Base de datos'!A:B,2,0),"Humedecer un paño de tela y frotar la estructura del producto&lt;p&gt;"))</f>
        <v>&lt;p&gt;¿Cómo lavar un mueble con tapiz: ?&lt;p&gt;
Humedecer un paño de tela y frotar la estructura del producto&lt;p&gt;</v>
      </c>
      <c r="AF627" s="102"/>
      <c r="AG627" s="79"/>
      <c r="AH627" s="102"/>
    </row>
    <row r="628" spans="1:34" ht="20.25" customHeight="1" x14ac:dyDescent="0.2">
      <c r="A628" s="88"/>
      <c r="B628" s="88"/>
      <c r="C628" s="16"/>
      <c r="D628" s="116"/>
      <c r="E628" s="88"/>
      <c r="F628" s="88"/>
      <c r="G628" s="88"/>
      <c r="H628" s="88"/>
      <c r="I628" s="88"/>
      <c r="J628" s="88"/>
      <c r="K628" s="88"/>
      <c r="L628" s="88"/>
      <c r="M628" s="88"/>
      <c r="N628" s="88"/>
      <c r="O628" s="88"/>
      <c r="P628" s="88"/>
      <c r="Q628" s="88"/>
      <c r="R628" s="88"/>
      <c r="S628" s="88"/>
      <c r="T628" s="88"/>
      <c r="U628" s="88"/>
      <c r="V628" s="88"/>
      <c r="W628" s="16"/>
      <c r="X628" s="98"/>
      <c r="Y628" s="168"/>
      <c r="Z628" s="98"/>
      <c r="AA628" s="102"/>
      <c r="AB628" s="102"/>
      <c r="AC628" s="168" t="e">
        <f>CONCATENATE(E628," color: ",IF(VLOOKUP(C628,Colores!H:I,2,0)&gt;1,"Varios colores",Tabla5[[#This Row],[Caract: Color tapiz]]),IF(H628="","",CONCATENATE(", Tapiz: ",H628)),IF(I628="","",CONCATENATE(",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28" s="102"/>
      <c r="AE628" s="102" t="str">
        <f>CONCATENATE("&lt;p&gt;¿Cómo lavar un mueble con tapiz: ",X628,"?","&lt;p&gt;",CHAR(10),IFERROR(VLOOKUP(G628,'Base de datos'!A:B,2,0),"Humedecer un paño de tela y frotar la estructura del producto&lt;p&gt;"))</f>
        <v>&lt;p&gt;¿Cómo lavar un mueble con tapiz: ?&lt;p&gt;
Humedecer un paño de tela y frotar la estructura del producto&lt;p&gt;</v>
      </c>
      <c r="AF628" s="102"/>
      <c r="AG628" s="79"/>
      <c r="AH628" s="102"/>
    </row>
    <row r="629" spans="1:34" ht="20.25" customHeight="1" x14ac:dyDescent="0.2">
      <c r="A629" s="88"/>
      <c r="B629" s="88"/>
      <c r="C629" s="16"/>
      <c r="D629" s="116"/>
      <c r="E629" s="88"/>
      <c r="F629" s="88"/>
      <c r="G629" s="88"/>
      <c r="H629" s="88"/>
      <c r="I629" s="88"/>
      <c r="J629" s="88"/>
      <c r="K629" s="88"/>
      <c r="L629" s="88"/>
      <c r="M629" s="88"/>
      <c r="N629" s="88"/>
      <c r="O629" s="88"/>
      <c r="P629" s="88"/>
      <c r="Q629" s="88"/>
      <c r="R629" s="88"/>
      <c r="S629" s="88"/>
      <c r="T629" s="88"/>
      <c r="U629" s="88"/>
      <c r="V629" s="88"/>
      <c r="W629" s="16"/>
      <c r="X629" s="98"/>
      <c r="Y629" s="168"/>
      <c r="Z629" s="98"/>
      <c r="AA629" s="102"/>
      <c r="AB629" s="102"/>
      <c r="AC629" s="168" t="e">
        <f>CONCATENATE(E629," color: ",IF(VLOOKUP(C629,Colores!H:I,2,0)&gt;1,"Varios colores",Tabla5[[#This Row],[Caract: Color tapiz]]),IF(H629="","",CONCATENATE(", Tapiz: ",H629)),IF(I629="","",CONCATENATE(",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29" s="102"/>
      <c r="AE629" s="102" t="str">
        <f>CONCATENATE("&lt;p&gt;¿Cómo lavar un mueble con tapiz: ",X629,"?","&lt;p&gt;",CHAR(10),IFERROR(VLOOKUP(G629,'Base de datos'!A:B,2,0),"Humedecer un paño de tela y frotar la estructura del producto&lt;p&gt;"))</f>
        <v>&lt;p&gt;¿Cómo lavar un mueble con tapiz: ?&lt;p&gt;
Humedecer un paño de tela y frotar la estructura del producto&lt;p&gt;</v>
      </c>
      <c r="AF629" s="102"/>
      <c r="AG629" s="79"/>
      <c r="AH629" s="102"/>
    </row>
    <row r="630" spans="1:34" ht="20.25" customHeight="1" x14ac:dyDescent="0.2">
      <c r="A630" s="88"/>
      <c r="B630" s="88"/>
      <c r="C630" s="16"/>
      <c r="D630" s="116"/>
      <c r="E630" s="88"/>
      <c r="F630" s="88"/>
      <c r="G630" s="88"/>
      <c r="H630" s="88"/>
      <c r="I630" s="88"/>
      <c r="J630" s="88"/>
      <c r="K630" s="88"/>
      <c r="L630" s="88"/>
      <c r="M630" s="88"/>
      <c r="N630" s="88"/>
      <c r="O630" s="88"/>
      <c r="P630" s="88"/>
      <c r="Q630" s="88"/>
      <c r="R630" s="88"/>
      <c r="S630" s="88"/>
      <c r="T630" s="88"/>
      <c r="U630" s="88"/>
      <c r="V630" s="88"/>
      <c r="W630" s="16"/>
      <c r="X630" s="98"/>
      <c r="Y630" s="168"/>
      <c r="Z630" s="98"/>
      <c r="AA630" s="102"/>
      <c r="AB630" s="102"/>
      <c r="AC630" s="168" t="e">
        <f>CONCATENATE(E630," color: ",IF(VLOOKUP(C630,Colores!H:I,2,0)&gt;1,"Varios colores",Tabla5[[#This Row],[Caract: Color tapiz]]),IF(H630="","",CONCATENATE(", Tapiz: ",H630)),IF(I630="","",CONCATENATE(",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30" s="102"/>
      <c r="AE630" s="102" t="str">
        <f>CONCATENATE("&lt;p&gt;¿Cómo lavar un mueble con tapiz: ",X630,"?","&lt;p&gt;",CHAR(10),IFERROR(VLOOKUP(G630,'Base de datos'!A:B,2,0),"Humedecer un paño de tela y frotar la estructura del producto&lt;p&gt;"))</f>
        <v>&lt;p&gt;¿Cómo lavar un mueble con tapiz: ?&lt;p&gt;
Humedecer un paño de tela y frotar la estructura del producto&lt;p&gt;</v>
      </c>
      <c r="AF630" s="102"/>
      <c r="AG630" s="79"/>
      <c r="AH630" s="102"/>
    </row>
    <row r="631" spans="1:34" ht="20.25" customHeight="1" x14ac:dyDescent="0.2">
      <c r="A631" s="88"/>
      <c r="B631" s="88"/>
      <c r="C631" s="16"/>
      <c r="D631" s="116"/>
      <c r="E631" s="88"/>
      <c r="F631" s="88"/>
      <c r="G631" s="88"/>
      <c r="H631" s="88"/>
      <c r="I631" s="88"/>
      <c r="J631" s="88"/>
      <c r="K631" s="88"/>
      <c r="L631" s="88"/>
      <c r="M631" s="88"/>
      <c r="N631" s="88"/>
      <c r="O631" s="88"/>
      <c r="P631" s="88"/>
      <c r="Q631" s="88"/>
      <c r="R631" s="88"/>
      <c r="S631" s="88"/>
      <c r="T631" s="88"/>
      <c r="U631" s="88"/>
      <c r="V631" s="88"/>
      <c r="W631" s="16"/>
      <c r="X631" s="98"/>
      <c r="Y631" s="168"/>
      <c r="Z631" s="98"/>
      <c r="AA631" s="102"/>
      <c r="AB631" s="102"/>
      <c r="AC631" s="168" t="e">
        <f>CONCATENATE(E631," color: ",IF(VLOOKUP(C631,Colores!H:I,2,0)&gt;1,"Varios colores",Tabla5[[#This Row],[Caract: Color tapiz]]),IF(H631="","",CONCATENATE(", Tapiz: ",H631)),IF(I631="","",CONCATENATE(",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31" s="102"/>
      <c r="AE631" s="102" t="str">
        <f>CONCATENATE("&lt;p&gt;¿Cómo lavar un mueble con tapiz: ",X631,"?","&lt;p&gt;",CHAR(10),IFERROR(VLOOKUP(G631,'Base de datos'!A:B,2,0),"Humedecer un paño de tela y frotar la estructura del producto&lt;p&gt;"))</f>
        <v>&lt;p&gt;¿Cómo lavar un mueble con tapiz: ?&lt;p&gt;
Humedecer un paño de tela y frotar la estructura del producto&lt;p&gt;</v>
      </c>
      <c r="AF631" s="102"/>
      <c r="AG631" s="79"/>
      <c r="AH631" s="102"/>
    </row>
    <row r="632" spans="1:34" ht="20.25" customHeight="1" x14ac:dyDescent="0.2">
      <c r="A632" s="88"/>
      <c r="B632" s="88"/>
      <c r="C632" s="16"/>
      <c r="D632" s="116"/>
      <c r="E632" s="88"/>
      <c r="F632" s="88"/>
      <c r="G632" s="88"/>
      <c r="H632" s="88"/>
      <c r="I632" s="88"/>
      <c r="J632" s="88"/>
      <c r="K632" s="88"/>
      <c r="L632" s="88"/>
      <c r="M632" s="88"/>
      <c r="N632" s="88"/>
      <c r="O632" s="88"/>
      <c r="P632" s="88"/>
      <c r="Q632" s="88"/>
      <c r="R632" s="88"/>
      <c r="S632" s="88"/>
      <c r="T632" s="88"/>
      <c r="U632" s="88"/>
      <c r="V632" s="88"/>
      <c r="W632" s="16"/>
      <c r="X632" s="98"/>
      <c r="Y632" s="168"/>
      <c r="Z632" s="98"/>
      <c r="AA632" s="102"/>
      <c r="AB632" s="102"/>
      <c r="AC632" s="168" t="e">
        <f>CONCATENATE(E632," color: ",IF(VLOOKUP(C632,Colores!H:I,2,0)&gt;1,"Varios colores",Tabla5[[#This Row],[Caract: Color tapiz]]),IF(H632="","",CONCATENATE(", Tapiz: ",H632)),IF(I632="","",CONCATENATE(",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32" s="102"/>
      <c r="AE632" s="102" t="str">
        <f>CONCATENATE("&lt;p&gt;¿Cómo lavar un mueble con tapiz: ",X632,"?","&lt;p&gt;",CHAR(10),IFERROR(VLOOKUP(G632,'Base de datos'!A:B,2,0),"Humedecer un paño de tela y frotar la estructura del producto&lt;p&gt;"))</f>
        <v>&lt;p&gt;¿Cómo lavar un mueble con tapiz: ?&lt;p&gt;
Humedecer un paño de tela y frotar la estructura del producto&lt;p&gt;</v>
      </c>
      <c r="AF632" s="102"/>
      <c r="AG632" s="79"/>
      <c r="AH632" s="102"/>
    </row>
    <row r="633" spans="1:34" ht="20.25" customHeight="1" x14ac:dyDescent="0.2">
      <c r="A633" s="88"/>
      <c r="B633" s="88"/>
      <c r="C633" s="16"/>
      <c r="D633" s="116"/>
      <c r="E633" s="88"/>
      <c r="F633" s="88"/>
      <c r="G633" s="88"/>
      <c r="H633" s="88"/>
      <c r="I633" s="88"/>
      <c r="J633" s="88"/>
      <c r="K633" s="88"/>
      <c r="L633" s="88"/>
      <c r="M633" s="88"/>
      <c r="N633" s="88"/>
      <c r="O633" s="88"/>
      <c r="P633" s="88"/>
      <c r="Q633" s="88"/>
      <c r="R633" s="88"/>
      <c r="S633" s="88"/>
      <c r="T633" s="88"/>
      <c r="U633" s="88"/>
      <c r="V633" s="88"/>
      <c r="W633" s="16"/>
      <c r="X633" s="98"/>
      <c r="Y633" s="168"/>
      <c r="Z633" s="98"/>
      <c r="AA633" s="102"/>
      <c r="AB633" s="102"/>
      <c r="AC633" s="168" t="e">
        <f>CONCATENATE(E633," color: ",IF(VLOOKUP(C633,Colores!H:I,2,0)&gt;1,"Varios colores",Tabla5[[#This Row],[Caract: Color tapiz]]),IF(H633="","",CONCATENATE(", Tapiz: ",H633)),IF(I633="","",CONCATENATE(",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33" s="102"/>
      <c r="AE633" s="102" t="str">
        <f>CONCATENATE("&lt;p&gt;¿Cómo lavar un mueble con tapiz: ",X633,"?","&lt;p&gt;",CHAR(10),IFERROR(VLOOKUP(G633,'Base de datos'!A:B,2,0),"Humedecer un paño de tela y frotar la estructura del producto&lt;p&gt;"))</f>
        <v>&lt;p&gt;¿Cómo lavar un mueble con tapiz: ?&lt;p&gt;
Humedecer un paño de tela y frotar la estructura del producto&lt;p&gt;</v>
      </c>
      <c r="AF633" s="102"/>
      <c r="AG633" s="79"/>
      <c r="AH633" s="102"/>
    </row>
    <row r="634" spans="1:34" ht="20.25" customHeight="1" x14ac:dyDescent="0.2">
      <c r="A634" s="88"/>
      <c r="B634" s="88"/>
      <c r="C634" s="16"/>
      <c r="D634" s="116"/>
      <c r="E634" s="88"/>
      <c r="F634" s="88"/>
      <c r="G634" s="88"/>
      <c r="H634" s="88"/>
      <c r="I634" s="88"/>
      <c r="J634" s="88"/>
      <c r="K634" s="88"/>
      <c r="L634" s="88"/>
      <c r="M634" s="88"/>
      <c r="N634" s="88"/>
      <c r="O634" s="88"/>
      <c r="P634" s="88"/>
      <c r="Q634" s="88"/>
      <c r="R634" s="88"/>
      <c r="S634" s="88"/>
      <c r="T634" s="88"/>
      <c r="U634" s="88"/>
      <c r="V634" s="88"/>
      <c r="W634" s="16"/>
      <c r="X634" s="98"/>
      <c r="Y634" s="168"/>
      <c r="Z634" s="98"/>
      <c r="AA634" s="102"/>
      <c r="AB634" s="102"/>
      <c r="AC634" s="168" t="e">
        <f>CONCATENATE(E634," color: ",IF(VLOOKUP(C634,Colores!H:I,2,0)&gt;1,"Varios colores",Tabla5[[#This Row],[Caract: Color tapiz]]),IF(H634="","",CONCATENATE(", Tapiz: ",H634)),IF(I634="","",CONCATENATE(",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34" s="102"/>
      <c r="AE634" s="102" t="str">
        <f>CONCATENATE("&lt;p&gt;¿Cómo lavar un mueble con tapiz: ",X634,"?","&lt;p&gt;",CHAR(10),IFERROR(VLOOKUP(G634,'Base de datos'!A:B,2,0),"Humedecer un paño de tela y frotar la estructura del producto&lt;p&gt;"))</f>
        <v>&lt;p&gt;¿Cómo lavar un mueble con tapiz: ?&lt;p&gt;
Humedecer un paño de tela y frotar la estructura del producto&lt;p&gt;</v>
      </c>
      <c r="AF634" s="102"/>
      <c r="AG634" s="79"/>
      <c r="AH634" s="102"/>
    </row>
    <row r="635" spans="1:34" ht="20.25" customHeight="1" x14ac:dyDescent="0.2">
      <c r="A635" s="88"/>
      <c r="B635" s="88"/>
      <c r="C635" s="16"/>
      <c r="D635" s="116"/>
      <c r="E635" s="88"/>
      <c r="F635" s="88"/>
      <c r="G635" s="88"/>
      <c r="H635" s="88"/>
      <c r="I635" s="88"/>
      <c r="J635" s="88"/>
      <c r="K635" s="88"/>
      <c r="L635" s="88"/>
      <c r="M635" s="88"/>
      <c r="N635" s="88"/>
      <c r="O635" s="88"/>
      <c r="P635" s="88"/>
      <c r="Q635" s="88"/>
      <c r="R635" s="88"/>
      <c r="S635" s="88"/>
      <c r="T635" s="88"/>
      <c r="U635" s="88"/>
      <c r="V635" s="88"/>
      <c r="W635" s="16"/>
      <c r="X635" s="98"/>
      <c r="Y635" s="168"/>
      <c r="Z635" s="98"/>
      <c r="AA635" s="102"/>
      <c r="AB635" s="102"/>
      <c r="AC635" s="168" t="e">
        <f>CONCATENATE(E635," color: ",IF(VLOOKUP(C635,Colores!H:I,2,0)&gt;1,"Varios colores",Tabla5[[#This Row],[Caract: Color tapiz]]),IF(H635="","",CONCATENATE(", Tapiz: ",H635)),IF(I635="","",CONCATENATE(",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35" s="102"/>
      <c r="AE635" s="102" t="str">
        <f>CONCATENATE("&lt;p&gt;¿Cómo lavar un mueble con tapiz: ",X635,"?","&lt;p&gt;",CHAR(10),IFERROR(VLOOKUP(G635,'Base de datos'!A:B,2,0),"Humedecer un paño de tela y frotar la estructura del producto&lt;p&gt;"))</f>
        <v>&lt;p&gt;¿Cómo lavar un mueble con tapiz: ?&lt;p&gt;
Humedecer un paño de tela y frotar la estructura del producto&lt;p&gt;</v>
      </c>
      <c r="AF635" s="102"/>
      <c r="AG635" s="79"/>
      <c r="AH635" s="102"/>
    </row>
    <row r="636" spans="1:34" ht="20.25" customHeight="1" x14ac:dyDescent="0.2">
      <c r="A636" s="88"/>
      <c r="B636" s="88"/>
      <c r="C636" s="16"/>
      <c r="D636" s="116"/>
      <c r="E636" s="88"/>
      <c r="F636" s="88"/>
      <c r="G636" s="88"/>
      <c r="H636" s="88"/>
      <c r="I636" s="88"/>
      <c r="J636" s="88"/>
      <c r="K636" s="88"/>
      <c r="L636" s="88"/>
      <c r="M636" s="88"/>
      <c r="N636" s="88"/>
      <c r="O636" s="88"/>
      <c r="P636" s="88"/>
      <c r="Q636" s="88"/>
      <c r="R636" s="88"/>
      <c r="S636" s="88"/>
      <c r="T636" s="88"/>
      <c r="U636" s="88"/>
      <c r="V636" s="88"/>
      <c r="W636" s="16"/>
      <c r="X636" s="98"/>
      <c r="Y636" s="168"/>
      <c r="Z636" s="98"/>
      <c r="AA636" s="102"/>
      <c r="AB636" s="102"/>
      <c r="AC636" s="168" t="e">
        <f>CONCATENATE(E636," color: ",IF(VLOOKUP(C636,Colores!H:I,2,0)&gt;1,"Varios colores",Tabla5[[#This Row],[Caract: Color tapiz]]),IF(H636="","",CONCATENATE(", Tapiz: ",H636)),IF(I636="","",CONCATENATE(",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36" s="102"/>
      <c r="AE636" s="102" t="str">
        <f>CONCATENATE("&lt;p&gt;¿Cómo lavar un mueble con tapiz: ",X636,"?","&lt;p&gt;",CHAR(10),IFERROR(VLOOKUP(G636,'Base de datos'!A:B,2,0),"Humedecer un paño de tela y frotar la estructura del producto&lt;p&gt;"))</f>
        <v>&lt;p&gt;¿Cómo lavar un mueble con tapiz: ?&lt;p&gt;
Humedecer un paño de tela y frotar la estructura del producto&lt;p&gt;</v>
      </c>
      <c r="AF636" s="102"/>
      <c r="AG636" s="79"/>
      <c r="AH636" s="102"/>
    </row>
    <row r="637" spans="1:34" ht="20.25" customHeight="1" x14ac:dyDescent="0.2">
      <c r="A637" s="88"/>
      <c r="B637" s="88"/>
      <c r="C637" s="16"/>
      <c r="D637" s="116"/>
      <c r="E637" s="88"/>
      <c r="F637" s="88"/>
      <c r="G637" s="88"/>
      <c r="H637" s="88"/>
      <c r="I637" s="88"/>
      <c r="J637" s="88"/>
      <c r="K637" s="88"/>
      <c r="L637" s="88"/>
      <c r="M637" s="88"/>
      <c r="N637" s="88"/>
      <c r="O637" s="88"/>
      <c r="P637" s="88"/>
      <c r="Q637" s="88"/>
      <c r="R637" s="88"/>
      <c r="S637" s="88"/>
      <c r="T637" s="88"/>
      <c r="U637" s="88"/>
      <c r="V637" s="88"/>
      <c r="W637" s="16"/>
      <c r="X637" s="98"/>
      <c r="Y637" s="168"/>
      <c r="Z637" s="98"/>
      <c r="AA637" s="102"/>
      <c r="AB637" s="102"/>
      <c r="AC637" s="168" t="e">
        <f>CONCATENATE(E637," color: ",IF(VLOOKUP(C637,Colores!H:I,2,0)&gt;1,"Varios colores",Tabla5[[#This Row],[Caract: Color tapiz]]),IF(H637="","",CONCATENATE(", Tapiz: ",H637)),IF(I637="","",CONCATENATE(",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37" s="102"/>
      <c r="AE637" s="102" t="str">
        <f>CONCATENATE("&lt;p&gt;¿Cómo lavar un mueble con tapiz: ",X637,"?","&lt;p&gt;",CHAR(10),IFERROR(VLOOKUP(G637,'Base de datos'!A:B,2,0),"Humedecer un paño de tela y frotar la estructura del producto&lt;p&gt;"))</f>
        <v>&lt;p&gt;¿Cómo lavar un mueble con tapiz: ?&lt;p&gt;
Humedecer un paño de tela y frotar la estructura del producto&lt;p&gt;</v>
      </c>
      <c r="AF637" s="102"/>
      <c r="AG637" s="79"/>
      <c r="AH637" s="102"/>
    </row>
    <row r="638" spans="1:34" ht="20.25" customHeight="1" x14ac:dyDescent="0.2">
      <c r="A638" s="88"/>
      <c r="B638" s="88"/>
      <c r="C638" s="16"/>
      <c r="D638" s="116"/>
      <c r="E638" s="88"/>
      <c r="F638" s="88"/>
      <c r="G638" s="88"/>
      <c r="H638" s="88"/>
      <c r="I638" s="88"/>
      <c r="J638" s="88"/>
      <c r="K638" s="88"/>
      <c r="L638" s="88"/>
      <c r="M638" s="88"/>
      <c r="N638" s="88"/>
      <c r="O638" s="88"/>
      <c r="P638" s="88"/>
      <c r="Q638" s="88"/>
      <c r="R638" s="88"/>
      <c r="S638" s="88"/>
      <c r="T638" s="88"/>
      <c r="U638" s="88"/>
      <c r="V638" s="88"/>
      <c r="W638" s="16"/>
      <c r="X638" s="98"/>
      <c r="Y638" s="168"/>
      <c r="Z638" s="98"/>
      <c r="AA638" s="102"/>
      <c r="AB638" s="102"/>
      <c r="AC638" s="168" t="e">
        <f>CONCATENATE(E638," color: ",IF(VLOOKUP(C638,Colores!H:I,2,0)&gt;1,"Varios colores",Tabla5[[#This Row],[Caract: Color tapiz]]),IF(H638="","",CONCATENATE(", Tapiz: ",H638)),IF(I638="","",CONCATENATE(",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38" s="102"/>
      <c r="AE638" s="102" t="str">
        <f>CONCATENATE("&lt;p&gt;¿Cómo lavar un mueble con tapiz: ",X638,"?","&lt;p&gt;",CHAR(10),IFERROR(VLOOKUP(G638,'Base de datos'!A:B,2,0),"Humedecer un paño de tela y frotar la estructura del producto&lt;p&gt;"))</f>
        <v>&lt;p&gt;¿Cómo lavar un mueble con tapiz: ?&lt;p&gt;
Humedecer un paño de tela y frotar la estructura del producto&lt;p&gt;</v>
      </c>
      <c r="AF638" s="102"/>
      <c r="AG638" s="79"/>
      <c r="AH638" s="102"/>
    </row>
    <row r="639" spans="1:34" ht="20.25" customHeight="1" x14ac:dyDescent="0.2">
      <c r="A639" s="88"/>
      <c r="B639" s="88"/>
      <c r="C639" s="16"/>
      <c r="D639" s="116"/>
      <c r="E639" s="88"/>
      <c r="F639" s="88"/>
      <c r="G639" s="88"/>
      <c r="H639" s="88"/>
      <c r="I639" s="88"/>
      <c r="J639" s="88"/>
      <c r="K639" s="88"/>
      <c r="L639" s="88"/>
      <c r="M639" s="88"/>
      <c r="N639" s="88"/>
      <c r="O639" s="88"/>
      <c r="P639" s="88"/>
      <c r="Q639" s="88"/>
      <c r="R639" s="88"/>
      <c r="S639" s="88"/>
      <c r="T639" s="88"/>
      <c r="U639" s="88"/>
      <c r="V639" s="88"/>
      <c r="W639" s="16"/>
      <c r="X639" s="98"/>
      <c r="Y639" s="168"/>
      <c r="Z639" s="98"/>
      <c r="AA639" s="102"/>
      <c r="AB639" s="102"/>
      <c r="AC639" s="168" t="e">
        <f>CONCATENATE(E639," color: ",IF(VLOOKUP(C639,Colores!H:I,2,0)&gt;1,"Varios colores",Tabla5[[#This Row],[Caract: Color tapiz]]),IF(H639="","",CONCATENATE(", Tapiz: ",H639)),IF(I639="","",CONCATENATE(",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39" s="102"/>
      <c r="AE639" s="102" t="str">
        <f>CONCATENATE("&lt;p&gt;¿Cómo lavar un mueble con tapiz: ",X639,"?","&lt;p&gt;",CHAR(10),IFERROR(VLOOKUP(G639,'Base de datos'!A:B,2,0),"Humedecer un paño de tela y frotar la estructura del producto&lt;p&gt;"))</f>
        <v>&lt;p&gt;¿Cómo lavar un mueble con tapiz: ?&lt;p&gt;
Humedecer un paño de tela y frotar la estructura del producto&lt;p&gt;</v>
      </c>
      <c r="AF639" s="102"/>
      <c r="AG639" s="79"/>
      <c r="AH639" s="102"/>
    </row>
    <row r="640" spans="1:34" ht="20.25" customHeight="1" x14ac:dyDescent="0.2">
      <c r="A640" s="88"/>
      <c r="B640" s="88"/>
      <c r="C640" s="16"/>
      <c r="D640" s="116"/>
      <c r="E640" s="88"/>
      <c r="F640" s="88"/>
      <c r="G640" s="88"/>
      <c r="H640" s="88"/>
      <c r="I640" s="88"/>
      <c r="J640" s="88"/>
      <c r="K640" s="88"/>
      <c r="L640" s="88"/>
      <c r="M640" s="88"/>
      <c r="N640" s="88"/>
      <c r="O640" s="88"/>
      <c r="P640" s="88"/>
      <c r="Q640" s="88"/>
      <c r="R640" s="88"/>
      <c r="S640" s="88"/>
      <c r="T640" s="88"/>
      <c r="U640" s="88"/>
      <c r="V640" s="88"/>
      <c r="W640" s="16"/>
      <c r="X640" s="98"/>
      <c r="Y640" s="168"/>
      <c r="Z640" s="98"/>
      <c r="AA640" s="102"/>
      <c r="AB640" s="102"/>
      <c r="AC640" s="168" t="e">
        <f>CONCATENATE(E640," color: ",IF(VLOOKUP(C640,Colores!H:I,2,0)&gt;1,"Varios colores",Tabla5[[#This Row],[Caract: Color tapiz]]),IF(H640="","",CONCATENATE(", Tapiz: ",H640)),IF(I640="","",CONCATENATE(",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40" s="102"/>
      <c r="AE640" s="102" t="str">
        <f>CONCATENATE("&lt;p&gt;¿Cómo lavar un mueble con tapiz: ",X640,"?","&lt;p&gt;",CHAR(10),IFERROR(VLOOKUP(G640,'Base de datos'!A:B,2,0),"Humedecer un paño de tela y frotar la estructura del producto&lt;p&gt;"))</f>
        <v>&lt;p&gt;¿Cómo lavar un mueble con tapiz: ?&lt;p&gt;
Humedecer un paño de tela y frotar la estructura del producto&lt;p&gt;</v>
      </c>
      <c r="AF640" s="102"/>
      <c r="AG640" s="79"/>
      <c r="AH640" s="102"/>
    </row>
    <row r="641" spans="1:34" ht="20.25" customHeight="1" x14ac:dyDescent="0.2">
      <c r="A641" s="88"/>
      <c r="B641" s="88"/>
      <c r="C641" s="16"/>
      <c r="D641" s="116"/>
      <c r="E641" s="88"/>
      <c r="F641" s="88"/>
      <c r="G641" s="88"/>
      <c r="H641" s="88"/>
      <c r="I641" s="88"/>
      <c r="J641" s="88"/>
      <c r="K641" s="88"/>
      <c r="L641" s="88"/>
      <c r="M641" s="88"/>
      <c r="N641" s="88"/>
      <c r="O641" s="88"/>
      <c r="P641" s="88"/>
      <c r="Q641" s="88"/>
      <c r="R641" s="88"/>
      <c r="S641" s="88"/>
      <c r="T641" s="88"/>
      <c r="U641" s="88"/>
      <c r="V641" s="88"/>
      <c r="W641" s="16"/>
      <c r="X641" s="98"/>
      <c r="Y641" s="168"/>
      <c r="Z641" s="98"/>
      <c r="AA641" s="102"/>
      <c r="AB641" s="102"/>
      <c r="AC641" s="168" t="e">
        <f>CONCATENATE(E641," color: ",IF(VLOOKUP(C641,Colores!H:I,2,0)&gt;1,"Varios colores",Tabla5[[#This Row],[Caract: Color tapiz]]),IF(H641="","",CONCATENATE(", Tapiz: ",H641)),IF(I641="","",CONCATENATE(",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41" s="102"/>
      <c r="AE641" s="102" t="str">
        <f>CONCATENATE("&lt;p&gt;¿Cómo lavar un mueble con tapiz: ",X641,"?","&lt;p&gt;",CHAR(10),IFERROR(VLOOKUP(G641,'Base de datos'!A:B,2,0),"Humedecer un paño de tela y frotar la estructura del producto&lt;p&gt;"))</f>
        <v>&lt;p&gt;¿Cómo lavar un mueble con tapiz: ?&lt;p&gt;
Humedecer un paño de tela y frotar la estructura del producto&lt;p&gt;</v>
      </c>
      <c r="AF641" s="102"/>
      <c r="AG641" s="79"/>
      <c r="AH641" s="102"/>
    </row>
    <row r="642" spans="1:34" ht="20.25" customHeight="1" x14ac:dyDescent="0.2">
      <c r="A642" s="88"/>
      <c r="B642" s="88"/>
      <c r="C642" s="16"/>
      <c r="D642" s="116"/>
      <c r="E642" s="88"/>
      <c r="F642" s="88"/>
      <c r="G642" s="88"/>
      <c r="H642" s="88"/>
      <c r="I642" s="88"/>
      <c r="J642" s="88"/>
      <c r="K642" s="88"/>
      <c r="L642" s="88"/>
      <c r="M642" s="88"/>
      <c r="N642" s="88"/>
      <c r="O642" s="88"/>
      <c r="P642" s="88"/>
      <c r="Q642" s="88"/>
      <c r="R642" s="88"/>
      <c r="S642" s="88"/>
      <c r="T642" s="88"/>
      <c r="U642" s="88"/>
      <c r="V642" s="88"/>
      <c r="W642" s="16"/>
      <c r="X642" s="98"/>
      <c r="Y642" s="168"/>
      <c r="Z642" s="98"/>
      <c r="AA642" s="102"/>
      <c r="AB642" s="102"/>
      <c r="AC642" s="168" t="e">
        <f>CONCATENATE(E642," color: ",IF(VLOOKUP(C642,Colores!H:I,2,0)&gt;1,"Varios colores",Tabla5[[#This Row],[Caract: Color tapiz]]),IF(H642="","",CONCATENATE(", Tapiz: ",H642)),IF(I642="","",CONCATENATE(",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42" s="102"/>
      <c r="AE642" s="102" t="str">
        <f>CONCATENATE("&lt;p&gt;¿Cómo lavar un mueble con tapiz: ",X642,"?","&lt;p&gt;",CHAR(10),IFERROR(VLOOKUP(G642,'Base de datos'!A:B,2,0),"Humedecer un paño de tela y frotar la estructura del producto&lt;p&gt;"))</f>
        <v>&lt;p&gt;¿Cómo lavar un mueble con tapiz: ?&lt;p&gt;
Humedecer un paño de tela y frotar la estructura del producto&lt;p&gt;</v>
      </c>
      <c r="AF642" s="102"/>
      <c r="AG642" s="79"/>
      <c r="AH642" s="102"/>
    </row>
    <row r="643" spans="1:34" ht="20.25" customHeight="1" x14ac:dyDescent="0.2">
      <c r="A643" s="88"/>
      <c r="B643" s="88"/>
      <c r="C643" s="16"/>
      <c r="D643" s="116"/>
      <c r="E643" s="88"/>
      <c r="F643" s="88"/>
      <c r="G643" s="88"/>
      <c r="H643" s="88"/>
      <c r="I643" s="88"/>
      <c r="J643" s="88"/>
      <c r="K643" s="88"/>
      <c r="L643" s="88"/>
      <c r="M643" s="88"/>
      <c r="N643" s="88"/>
      <c r="O643" s="88"/>
      <c r="P643" s="88"/>
      <c r="Q643" s="88"/>
      <c r="R643" s="88"/>
      <c r="S643" s="88"/>
      <c r="T643" s="88"/>
      <c r="U643" s="88"/>
      <c r="V643" s="88"/>
      <c r="W643" s="16"/>
      <c r="X643" s="98"/>
      <c r="Y643" s="168"/>
      <c r="Z643" s="98"/>
      <c r="AA643" s="102"/>
      <c r="AB643" s="102"/>
      <c r="AC643" s="168" t="e">
        <f>CONCATENATE(E643," color: ",IF(VLOOKUP(C643,Colores!H:I,2,0)&gt;1,"Varios colores",Tabla5[[#This Row],[Caract: Color tapiz]]),IF(H643="","",CONCATENATE(", Tapiz: ",H643)),IF(I643="","",CONCATENATE(",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43" s="102"/>
      <c r="AE643" s="102" t="str">
        <f>CONCATENATE("&lt;p&gt;¿Cómo lavar un mueble con tapiz: ",X643,"?","&lt;p&gt;",CHAR(10),IFERROR(VLOOKUP(G643,'Base de datos'!A:B,2,0),"Humedecer un paño de tela y frotar la estructura del producto&lt;p&gt;"))</f>
        <v>&lt;p&gt;¿Cómo lavar un mueble con tapiz: ?&lt;p&gt;
Humedecer un paño de tela y frotar la estructura del producto&lt;p&gt;</v>
      </c>
      <c r="AF643" s="102"/>
      <c r="AG643" s="79"/>
      <c r="AH643" s="102"/>
    </row>
    <row r="644" spans="1:34" ht="20.25" customHeight="1" x14ac:dyDescent="0.2">
      <c r="A644" s="88"/>
      <c r="B644" s="88"/>
      <c r="C644" s="16"/>
      <c r="D644" s="116"/>
      <c r="E644" s="88"/>
      <c r="F644" s="88"/>
      <c r="G644" s="88"/>
      <c r="H644" s="88"/>
      <c r="I644" s="88"/>
      <c r="J644" s="88"/>
      <c r="K644" s="88"/>
      <c r="L644" s="88"/>
      <c r="M644" s="88"/>
      <c r="N644" s="88"/>
      <c r="O644" s="88"/>
      <c r="P644" s="88"/>
      <c r="Q644" s="88"/>
      <c r="R644" s="88"/>
      <c r="S644" s="88"/>
      <c r="T644" s="88"/>
      <c r="U644" s="88"/>
      <c r="V644" s="88"/>
      <c r="W644" s="16"/>
      <c r="X644" s="98"/>
      <c r="Y644" s="168"/>
      <c r="Z644" s="98"/>
      <c r="AA644" s="102"/>
      <c r="AB644" s="102"/>
      <c r="AC644" s="168" t="e">
        <f>CONCATENATE(E644," color: ",IF(VLOOKUP(C644,Colores!H:I,2,0)&gt;1,"Varios colores",Tabla5[[#This Row],[Caract: Color tapiz]]),IF(H644="","",CONCATENATE(", Tapiz: ",H644)),IF(I644="","",CONCATENATE(",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44" s="102"/>
      <c r="AE644" s="102" t="str">
        <f>CONCATENATE("&lt;p&gt;¿Cómo lavar un mueble con tapiz: ",X644,"?","&lt;p&gt;",CHAR(10),IFERROR(VLOOKUP(G644,'Base de datos'!A:B,2,0),"Humedecer un paño de tela y frotar la estructura del producto&lt;p&gt;"))</f>
        <v>&lt;p&gt;¿Cómo lavar un mueble con tapiz: ?&lt;p&gt;
Humedecer un paño de tela y frotar la estructura del producto&lt;p&gt;</v>
      </c>
      <c r="AF644" s="102"/>
      <c r="AG644" s="79"/>
      <c r="AH644" s="102"/>
    </row>
    <row r="645" spans="1:34" ht="20.25" customHeight="1" x14ac:dyDescent="0.2">
      <c r="A645" s="88"/>
      <c r="B645" s="88"/>
      <c r="C645" s="16"/>
      <c r="D645" s="116"/>
      <c r="E645" s="88"/>
      <c r="F645" s="88"/>
      <c r="G645" s="88"/>
      <c r="H645" s="88"/>
      <c r="I645" s="88"/>
      <c r="J645" s="88"/>
      <c r="K645" s="88"/>
      <c r="L645" s="88"/>
      <c r="M645" s="88"/>
      <c r="N645" s="88"/>
      <c r="O645" s="88"/>
      <c r="P645" s="88"/>
      <c r="Q645" s="88"/>
      <c r="R645" s="88"/>
      <c r="S645" s="88"/>
      <c r="T645" s="88"/>
      <c r="U645" s="88"/>
      <c r="V645" s="88"/>
      <c r="W645" s="16"/>
      <c r="X645" s="98"/>
      <c r="Y645" s="168"/>
      <c r="Z645" s="98"/>
      <c r="AA645" s="102"/>
      <c r="AB645" s="102"/>
      <c r="AC645" s="168" t="e">
        <f>CONCATENATE(E645," color: ",IF(VLOOKUP(C645,Colores!H:I,2,0)&gt;1,"Varios colores",Tabla5[[#This Row],[Caract: Color tapiz]]),IF(H645="","",CONCATENATE(", Tapiz: ",H645)),IF(I645="","",CONCATENATE(",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45" s="102"/>
      <c r="AE645" s="102" t="str">
        <f>CONCATENATE("&lt;p&gt;¿Cómo lavar un mueble con tapiz: ",X645,"?","&lt;p&gt;",CHAR(10),IFERROR(VLOOKUP(G645,'Base de datos'!A:B,2,0),"Humedecer un paño de tela y frotar la estructura del producto&lt;p&gt;"))</f>
        <v>&lt;p&gt;¿Cómo lavar un mueble con tapiz: ?&lt;p&gt;
Humedecer un paño de tela y frotar la estructura del producto&lt;p&gt;</v>
      </c>
      <c r="AF645" s="102"/>
      <c r="AG645" s="79"/>
      <c r="AH645" s="102"/>
    </row>
    <row r="646" spans="1:34" ht="20.25" customHeight="1" x14ac:dyDescent="0.2">
      <c r="A646" s="88"/>
      <c r="B646" s="88"/>
      <c r="C646" s="16"/>
      <c r="D646" s="116"/>
      <c r="E646" s="88"/>
      <c r="F646" s="88"/>
      <c r="G646" s="88"/>
      <c r="H646" s="88"/>
      <c r="I646" s="88"/>
      <c r="J646" s="88"/>
      <c r="K646" s="88"/>
      <c r="L646" s="88"/>
      <c r="M646" s="88"/>
      <c r="N646" s="88"/>
      <c r="O646" s="88"/>
      <c r="P646" s="88"/>
      <c r="Q646" s="88"/>
      <c r="R646" s="88"/>
      <c r="S646" s="88"/>
      <c r="T646" s="88"/>
      <c r="U646" s="88"/>
      <c r="V646" s="88"/>
      <c r="W646" s="16"/>
      <c r="X646" s="98"/>
      <c r="Y646" s="168"/>
      <c r="Z646" s="98"/>
      <c r="AA646" s="102"/>
      <c r="AB646" s="102"/>
      <c r="AC646" s="168" t="e">
        <f>CONCATENATE(E646," color: ",IF(VLOOKUP(C646,Colores!H:I,2,0)&gt;1,"Varios colores",Tabla5[[#This Row],[Caract: Color tapiz]]),IF(H646="","",CONCATENATE(", Tapiz: ",H646)),IF(I646="","",CONCATENATE(",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46" s="102"/>
      <c r="AE646" s="102" t="str">
        <f>CONCATENATE("&lt;p&gt;¿Cómo lavar un mueble con tapiz: ",X646,"?","&lt;p&gt;",CHAR(10),IFERROR(VLOOKUP(G646,'Base de datos'!A:B,2,0),"Humedecer un paño de tela y frotar la estructura del producto&lt;p&gt;"))</f>
        <v>&lt;p&gt;¿Cómo lavar un mueble con tapiz: ?&lt;p&gt;
Humedecer un paño de tela y frotar la estructura del producto&lt;p&gt;</v>
      </c>
      <c r="AF646" s="102"/>
      <c r="AG646" s="79"/>
      <c r="AH646" s="102"/>
    </row>
    <row r="647" spans="1:34" ht="20.25" customHeight="1" x14ac:dyDescent="0.2">
      <c r="A647" s="88"/>
      <c r="B647" s="88"/>
      <c r="C647" s="16"/>
      <c r="D647" s="116"/>
      <c r="E647" s="88"/>
      <c r="F647" s="88"/>
      <c r="G647" s="88"/>
      <c r="H647" s="88"/>
      <c r="I647" s="88"/>
      <c r="J647" s="88"/>
      <c r="K647" s="88"/>
      <c r="L647" s="88"/>
      <c r="M647" s="88"/>
      <c r="N647" s="88"/>
      <c r="O647" s="88"/>
      <c r="P647" s="88"/>
      <c r="Q647" s="88"/>
      <c r="R647" s="88"/>
      <c r="S647" s="88"/>
      <c r="T647" s="88"/>
      <c r="U647" s="88"/>
      <c r="V647" s="88"/>
      <c r="W647" s="16"/>
      <c r="X647" s="98"/>
      <c r="Y647" s="168"/>
      <c r="Z647" s="98"/>
      <c r="AA647" s="102"/>
      <c r="AB647" s="102"/>
      <c r="AC647" s="168" t="e">
        <f>CONCATENATE(E647," color: ",IF(VLOOKUP(C647,Colores!H:I,2,0)&gt;1,"Varios colores",Tabla5[[#This Row],[Caract: Color tapiz]]),IF(H647="","",CONCATENATE(", Tapiz: ",H647)),IF(I647="","",CONCATENATE(",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47" s="102"/>
      <c r="AE647" s="102" t="str">
        <f>CONCATENATE("&lt;p&gt;¿Cómo lavar un mueble con tapiz: ",X647,"?","&lt;p&gt;",CHAR(10),IFERROR(VLOOKUP(G647,'Base de datos'!A:B,2,0),"Humedecer un paño de tela y frotar la estructura del producto&lt;p&gt;"))</f>
        <v>&lt;p&gt;¿Cómo lavar un mueble con tapiz: ?&lt;p&gt;
Humedecer un paño de tela y frotar la estructura del producto&lt;p&gt;</v>
      </c>
      <c r="AF647" s="102"/>
      <c r="AG647" s="79"/>
      <c r="AH647" s="102"/>
    </row>
    <row r="648" spans="1:34" ht="20.25" customHeight="1" x14ac:dyDescent="0.2">
      <c r="A648" s="88"/>
      <c r="B648" s="88"/>
      <c r="C648" s="16"/>
      <c r="D648" s="116"/>
      <c r="E648" s="88"/>
      <c r="F648" s="88"/>
      <c r="G648" s="88"/>
      <c r="H648" s="88"/>
      <c r="I648" s="88"/>
      <c r="J648" s="88"/>
      <c r="K648" s="88"/>
      <c r="L648" s="88"/>
      <c r="M648" s="88"/>
      <c r="N648" s="88"/>
      <c r="O648" s="88"/>
      <c r="P648" s="88"/>
      <c r="Q648" s="88"/>
      <c r="R648" s="88"/>
      <c r="S648" s="88"/>
      <c r="T648" s="88"/>
      <c r="U648" s="88"/>
      <c r="V648" s="88"/>
      <c r="W648" s="16"/>
      <c r="X648" s="98"/>
      <c r="Y648" s="168"/>
      <c r="Z648" s="98"/>
      <c r="AA648" s="102"/>
      <c r="AB648" s="102"/>
      <c r="AC648" s="168" t="e">
        <f>CONCATENATE(E648," color: ",IF(VLOOKUP(C648,Colores!H:I,2,0)&gt;1,"Varios colores",Tabla5[[#This Row],[Caract: Color tapiz]]),IF(H648="","",CONCATENATE(", Tapiz: ",H648)),IF(I648="","",CONCATENATE(",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48" s="102"/>
      <c r="AE648" s="102" t="str">
        <f>CONCATENATE("&lt;p&gt;¿Cómo lavar un mueble con tapiz: ",X648,"?","&lt;p&gt;",CHAR(10),IFERROR(VLOOKUP(G648,'Base de datos'!A:B,2,0),"Humedecer un paño de tela y frotar la estructura del producto&lt;p&gt;"))</f>
        <v>&lt;p&gt;¿Cómo lavar un mueble con tapiz: ?&lt;p&gt;
Humedecer un paño de tela y frotar la estructura del producto&lt;p&gt;</v>
      </c>
      <c r="AF648" s="102"/>
      <c r="AG648" s="79"/>
      <c r="AH648" s="102"/>
    </row>
    <row r="649" spans="1:34" ht="20.25" customHeight="1" x14ac:dyDescent="0.2">
      <c r="A649" s="88"/>
      <c r="B649" s="88"/>
      <c r="C649" s="16"/>
      <c r="D649" s="116"/>
      <c r="E649" s="88"/>
      <c r="F649" s="88"/>
      <c r="G649" s="88"/>
      <c r="H649" s="88"/>
      <c r="I649" s="88"/>
      <c r="J649" s="88"/>
      <c r="K649" s="88"/>
      <c r="L649" s="88"/>
      <c r="M649" s="88"/>
      <c r="N649" s="88"/>
      <c r="O649" s="88"/>
      <c r="P649" s="88"/>
      <c r="Q649" s="88"/>
      <c r="R649" s="88"/>
      <c r="S649" s="88"/>
      <c r="T649" s="88"/>
      <c r="U649" s="88"/>
      <c r="V649" s="88"/>
      <c r="W649" s="16"/>
      <c r="X649" s="98"/>
      <c r="Y649" s="168"/>
      <c r="Z649" s="98"/>
      <c r="AA649" s="102"/>
      <c r="AB649" s="102"/>
      <c r="AC649" s="168" t="e">
        <f>CONCATENATE(E649," color: ",IF(VLOOKUP(C649,Colores!H:I,2,0)&gt;1,"Varios colores",Tabla5[[#This Row],[Caract: Color tapiz]]),IF(H649="","",CONCATENATE(", Tapiz: ",H649)),IF(I649="","",CONCATENATE(",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49" s="102"/>
      <c r="AE649" s="102" t="str">
        <f>CONCATENATE("&lt;p&gt;¿Cómo lavar un mueble con tapiz: ",X649,"?","&lt;p&gt;",CHAR(10),IFERROR(VLOOKUP(G649,'Base de datos'!A:B,2,0),"Humedecer un paño de tela y frotar la estructura del producto&lt;p&gt;"))</f>
        <v>&lt;p&gt;¿Cómo lavar un mueble con tapiz: ?&lt;p&gt;
Humedecer un paño de tela y frotar la estructura del producto&lt;p&gt;</v>
      </c>
      <c r="AF649" s="102"/>
      <c r="AG649" s="79"/>
      <c r="AH649" s="102"/>
    </row>
    <row r="650" spans="1:34" ht="20.25" customHeight="1" x14ac:dyDescent="0.2">
      <c r="A650" s="88"/>
      <c r="B650" s="88"/>
      <c r="C650" s="16"/>
      <c r="D650" s="116"/>
      <c r="E650" s="88"/>
      <c r="F650" s="88"/>
      <c r="G650" s="88"/>
      <c r="H650" s="88"/>
      <c r="I650" s="88"/>
      <c r="J650" s="88"/>
      <c r="K650" s="88"/>
      <c r="L650" s="88"/>
      <c r="M650" s="88"/>
      <c r="N650" s="88"/>
      <c r="O650" s="88"/>
      <c r="P650" s="88"/>
      <c r="Q650" s="88"/>
      <c r="R650" s="88"/>
      <c r="S650" s="88"/>
      <c r="T650" s="88"/>
      <c r="U650" s="88"/>
      <c r="V650" s="88"/>
      <c r="W650" s="16"/>
      <c r="X650" s="98"/>
      <c r="Y650" s="168"/>
      <c r="Z650" s="98"/>
      <c r="AA650" s="102"/>
      <c r="AB650" s="102"/>
      <c r="AC650" s="168" t="e">
        <f>CONCATENATE(E650," color: ",IF(VLOOKUP(C650,Colores!H:I,2,0)&gt;1,"Varios colores",Tabla5[[#This Row],[Caract: Color tapiz]]),IF(H650="","",CONCATENATE(", Tapiz: ",H650)),IF(I650="","",CONCATENATE(",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50" s="102"/>
      <c r="AE650" s="102" t="str">
        <f>CONCATENATE("&lt;p&gt;¿Cómo lavar un mueble con tapiz: ",X650,"?","&lt;p&gt;",CHAR(10),IFERROR(VLOOKUP(G650,'Base de datos'!A:B,2,0),"Humedecer un paño de tela y frotar la estructura del producto&lt;p&gt;"))</f>
        <v>&lt;p&gt;¿Cómo lavar un mueble con tapiz: ?&lt;p&gt;
Humedecer un paño de tela y frotar la estructura del producto&lt;p&gt;</v>
      </c>
      <c r="AF650" s="102"/>
      <c r="AG650" s="79"/>
      <c r="AH650" s="102"/>
    </row>
    <row r="651" spans="1:34" ht="20.25" customHeight="1" x14ac:dyDescent="0.2">
      <c r="A651" s="88"/>
      <c r="B651" s="88"/>
      <c r="C651" s="16"/>
      <c r="D651" s="116"/>
      <c r="E651" s="88"/>
      <c r="F651" s="88"/>
      <c r="G651" s="88"/>
      <c r="H651" s="88"/>
      <c r="I651" s="88"/>
      <c r="J651" s="88"/>
      <c r="K651" s="88"/>
      <c r="L651" s="88"/>
      <c r="M651" s="88"/>
      <c r="N651" s="88"/>
      <c r="O651" s="88"/>
      <c r="P651" s="88"/>
      <c r="Q651" s="88"/>
      <c r="R651" s="88"/>
      <c r="S651" s="88"/>
      <c r="T651" s="88"/>
      <c r="U651" s="88"/>
      <c r="V651" s="88"/>
      <c r="W651" s="16"/>
      <c r="X651" s="98"/>
      <c r="Y651" s="168"/>
      <c r="Z651" s="98"/>
      <c r="AA651" s="102"/>
      <c r="AB651" s="102"/>
      <c r="AC651" s="168" t="e">
        <f>CONCATENATE(E651," color: ",IF(VLOOKUP(C651,Colores!H:I,2,0)&gt;1,"Varios colores",Tabla5[[#This Row],[Caract: Color tapiz]]),IF(H651="","",CONCATENATE(", Tapiz: ",H651)),IF(I651="","",CONCATENATE(",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51" s="102"/>
      <c r="AE651" s="102" t="str">
        <f>CONCATENATE("&lt;p&gt;¿Cómo lavar un mueble con tapiz: ",X651,"?","&lt;p&gt;",CHAR(10),IFERROR(VLOOKUP(G651,'Base de datos'!A:B,2,0),"Humedecer un paño de tela y frotar la estructura del producto&lt;p&gt;"))</f>
        <v>&lt;p&gt;¿Cómo lavar un mueble con tapiz: ?&lt;p&gt;
Humedecer un paño de tela y frotar la estructura del producto&lt;p&gt;</v>
      </c>
      <c r="AF651" s="102"/>
      <c r="AG651" s="79"/>
      <c r="AH651" s="102"/>
    </row>
    <row r="652" spans="1:34" ht="20.25" customHeight="1" x14ac:dyDescent="0.2">
      <c r="A652" s="88"/>
      <c r="B652" s="88"/>
      <c r="C652" s="16"/>
      <c r="D652" s="116"/>
      <c r="E652" s="88"/>
      <c r="F652" s="88"/>
      <c r="G652" s="88"/>
      <c r="H652" s="88"/>
      <c r="I652" s="88"/>
      <c r="J652" s="88"/>
      <c r="K652" s="88"/>
      <c r="L652" s="88"/>
      <c r="M652" s="88"/>
      <c r="N652" s="88"/>
      <c r="O652" s="88"/>
      <c r="P652" s="88"/>
      <c r="Q652" s="88"/>
      <c r="R652" s="88"/>
      <c r="S652" s="88"/>
      <c r="T652" s="88"/>
      <c r="U652" s="88"/>
      <c r="V652" s="88"/>
      <c r="W652" s="16"/>
      <c r="X652" s="98"/>
      <c r="Y652" s="168"/>
      <c r="Z652" s="98"/>
      <c r="AA652" s="102"/>
      <c r="AB652" s="102"/>
      <c r="AC652" s="168" t="e">
        <f>CONCATENATE(E652," color: ",IF(VLOOKUP(C652,Colores!H:I,2,0)&gt;1,"Varios colores",Tabla5[[#This Row],[Caract: Color tapiz]]),IF(H652="","",CONCATENATE(", Tapiz: ",H652)),IF(I652="","",CONCATENATE(",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52" s="102"/>
      <c r="AE652" s="102" t="str">
        <f>CONCATENATE("&lt;p&gt;¿Cómo lavar un mueble con tapiz: ",X652,"?","&lt;p&gt;",CHAR(10),IFERROR(VLOOKUP(G652,'Base de datos'!A:B,2,0),"Humedecer un paño de tela y frotar la estructura del producto&lt;p&gt;"))</f>
        <v>&lt;p&gt;¿Cómo lavar un mueble con tapiz: ?&lt;p&gt;
Humedecer un paño de tela y frotar la estructura del producto&lt;p&gt;</v>
      </c>
      <c r="AF652" s="102"/>
      <c r="AG652" s="79"/>
      <c r="AH652" s="102"/>
    </row>
    <row r="653" spans="1:34" ht="20.25" customHeight="1" x14ac:dyDescent="0.2">
      <c r="A653" s="88"/>
      <c r="B653" s="88"/>
      <c r="C653" s="16"/>
      <c r="D653" s="116"/>
      <c r="E653" s="88"/>
      <c r="F653" s="88"/>
      <c r="G653" s="88"/>
      <c r="H653" s="88"/>
      <c r="I653" s="88"/>
      <c r="J653" s="88"/>
      <c r="K653" s="88"/>
      <c r="L653" s="88"/>
      <c r="M653" s="88"/>
      <c r="N653" s="88"/>
      <c r="O653" s="88"/>
      <c r="P653" s="88"/>
      <c r="Q653" s="88"/>
      <c r="R653" s="88"/>
      <c r="S653" s="88"/>
      <c r="T653" s="88"/>
      <c r="U653" s="88"/>
      <c r="V653" s="88"/>
      <c r="W653" s="16"/>
      <c r="X653" s="98"/>
      <c r="Y653" s="168"/>
      <c r="Z653" s="98"/>
      <c r="AA653" s="102"/>
      <c r="AB653" s="102"/>
      <c r="AC653" s="168" t="e">
        <f>CONCATENATE(E653," color: ",IF(VLOOKUP(C653,Colores!H:I,2,0)&gt;1,"Varios colores",Tabla5[[#This Row],[Caract: Color tapiz]]),IF(H653="","",CONCATENATE(", Tapiz: ",H653)),IF(I653="","",CONCATENATE(",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53" s="102"/>
      <c r="AE653" s="102" t="str">
        <f>CONCATENATE("&lt;p&gt;¿Cómo lavar un mueble con tapiz: ",X653,"?","&lt;p&gt;",CHAR(10),IFERROR(VLOOKUP(G653,'Base de datos'!A:B,2,0),"Humedecer un paño de tela y frotar la estructura del producto&lt;p&gt;"))</f>
        <v>&lt;p&gt;¿Cómo lavar un mueble con tapiz: ?&lt;p&gt;
Humedecer un paño de tela y frotar la estructura del producto&lt;p&gt;</v>
      </c>
      <c r="AF653" s="102"/>
      <c r="AG653" s="79"/>
      <c r="AH653" s="102"/>
    </row>
    <row r="654" spans="1:34" ht="20.25" customHeight="1" x14ac:dyDescent="0.2">
      <c r="A654" s="88"/>
      <c r="B654" s="88"/>
      <c r="C654" s="16"/>
      <c r="D654" s="116"/>
      <c r="E654" s="88"/>
      <c r="F654" s="88"/>
      <c r="G654" s="88"/>
      <c r="H654" s="88"/>
      <c r="I654" s="88"/>
      <c r="J654" s="88"/>
      <c r="K654" s="88"/>
      <c r="L654" s="88"/>
      <c r="M654" s="88"/>
      <c r="N654" s="88"/>
      <c r="O654" s="88"/>
      <c r="P654" s="88"/>
      <c r="Q654" s="88"/>
      <c r="R654" s="88"/>
      <c r="S654" s="88"/>
      <c r="T654" s="88"/>
      <c r="U654" s="88"/>
      <c r="V654" s="88"/>
      <c r="W654" s="16"/>
      <c r="X654" s="98"/>
      <c r="Y654" s="168"/>
      <c r="Z654" s="98"/>
      <c r="AA654" s="102"/>
      <c r="AB654" s="102"/>
      <c r="AC654" s="168" t="e">
        <f>CONCATENATE(E654," color: ",IF(VLOOKUP(C654,Colores!H:I,2,0)&gt;1,"Varios colores",Tabla5[[#This Row],[Caract: Color tapiz]]),IF(H654="","",CONCATENATE(", Tapiz: ",H654)),IF(I654="","",CONCATENATE(",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54" s="102"/>
      <c r="AE654" s="102" t="str">
        <f>CONCATENATE("&lt;p&gt;¿Cómo lavar un mueble con tapiz: ",X654,"?","&lt;p&gt;",CHAR(10),IFERROR(VLOOKUP(G654,'Base de datos'!A:B,2,0),"Humedecer un paño de tela y frotar la estructura del producto&lt;p&gt;"))</f>
        <v>&lt;p&gt;¿Cómo lavar un mueble con tapiz: ?&lt;p&gt;
Humedecer un paño de tela y frotar la estructura del producto&lt;p&gt;</v>
      </c>
      <c r="AF654" s="102"/>
      <c r="AG654" s="79"/>
      <c r="AH654" s="102"/>
    </row>
    <row r="655" spans="1:34" ht="20.25" customHeight="1" x14ac:dyDescent="0.2">
      <c r="A655" s="88"/>
      <c r="B655" s="88"/>
      <c r="C655" s="16"/>
      <c r="D655" s="116"/>
      <c r="E655" s="88"/>
      <c r="F655" s="88"/>
      <c r="G655" s="88"/>
      <c r="H655" s="88"/>
      <c r="I655" s="88"/>
      <c r="J655" s="88"/>
      <c r="K655" s="88"/>
      <c r="L655" s="88"/>
      <c r="M655" s="88"/>
      <c r="N655" s="88"/>
      <c r="O655" s="88"/>
      <c r="P655" s="88"/>
      <c r="Q655" s="88"/>
      <c r="R655" s="88"/>
      <c r="S655" s="88"/>
      <c r="T655" s="88"/>
      <c r="U655" s="88"/>
      <c r="V655" s="88"/>
      <c r="W655" s="16"/>
      <c r="X655" s="98"/>
      <c r="Y655" s="168"/>
      <c r="Z655" s="98"/>
      <c r="AA655" s="102"/>
      <c r="AB655" s="102"/>
      <c r="AC655" s="168" t="e">
        <f>CONCATENATE(E655," color: ",IF(VLOOKUP(C655,Colores!H:I,2,0)&gt;1,"Varios colores",Tabla5[[#This Row],[Caract: Color tapiz]]),IF(H655="","",CONCATENATE(", Tapiz: ",H655)),IF(I655="","",CONCATENATE(",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55" s="102"/>
      <c r="AE655" s="102" t="str">
        <f>CONCATENATE("&lt;p&gt;¿Cómo lavar un mueble con tapiz: ",X655,"?","&lt;p&gt;",CHAR(10),IFERROR(VLOOKUP(G655,'Base de datos'!A:B,2,0),"Humedecer un paño de tela y frotar la estructura del producto&lt;p&gt;"))</f>
        <v>&lt;p&gt;¿Cómo lavar un mueble con tapiz: ?&lt;p&gt;
Humedecer un paño de tela y frotar la estructura del producto&lt;p&gt;</v>
      </c>
      <c r="AF655" s="102"/>
      <c r="AG655" s="79"/>
      <c r="AH655" s="102"/>
    </row>
    <row r="656" spans="1:34" ht="20.25" customHeight="1" x14ac:dyDescent="0.2">
      <c r="A656" s="88"/>
      <c r="B656" s="88"/>
      <c r="C656" s="16"/>
      <c r="D656" s="116"/>
      <c r="E656" s="88"/>
      <c r="F656" s="88"/>
      <c r="G656" s="88"/>
      <c r="H656" s="88"/>
      <c r="I656" s="88"/>
      <c r="J656" s="88"/>
      <c r="K656" s="88"/>
      <c r="L656" s="88"/>
      <c r="M656" s="88"/>
      <c r="N656" s="88"/>
      <c r="O656" s="88"/>
      <c r="P656" s="88"/>
      <c r="Q656" s="88"/>
      <c r="R656" s="88"/>
      <c r="S656" s="88"/>
      <c r="T656" s="88"/>
      <c r="U656" s="88"/>
      <c r="V656" s="88"/>
      <c r="W656" s="16"/>
      <c r="X656" s="98"/>
      <c r="Y656" s="168"/>
      <c r="Z656" s="98"/>
      <c r="AA656" s="102"/>
      <c r="AB656" s="102"/>
      <c r="AC656" s="168" t="e">
        <f>CONCATENATE(E656," color: ",IF(VLOOKUP(C656,Colores!H:I,2,0)&gt;1,"Varios colores",Tabla5[[#This Row],[Caract: Color tapiz]]),IF(H656="","",CONCATENATE(", Tapiz: ",H656)),IF(I656="","",CONCATENATE(",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56" s="102"/>
      <c r="AE656" s="102" t="str">
        <f>CONCATENATE("&lt;p&gt;¿Cómo lavar un mueble con tapiz: ",X656,"?","&lt;p&gt;",CHAR(10),IFERROR(VLOOKUP(G656,'Base de datos'!A:B,2,0),"Humedecer un paño de tela y frotar la estructura del producto&lt;p&gt;"))</f>
        <v>&lt;p&gt;¿Cómo lavar un mueble con tapiz: ?&lt;p&gt;
Humedecer un paño de tela y frotar la estructura del producto&lt;p&gt;</v>
      </c>
      <c r="AF656" s="102"/>
      <c r="AG656" s="79"/>
      <c r="AH656" s="102"/>
    </row>
    <row r="657" spans="1:34" ht="20.25" customHeight="1" x14ac:dyDescent="0.2">
      <c r="A657" s="88"/>
      <c r="B657" s="88"/>
      <c r="C657" s="16"/>
      <c r="D657" s="116"/>
      <c r="E657" s="88"/>
      <c r="F657" s="88"/>
      <c r="G657" s="88"/>
      <c r="H657" s="88"/>
      <c r="I657" s="88"/>
      <c r="J657" s="88"/>
      <c r="K657" s="88"/>
      <c r="L657" s="88"/>
      <c r="M657" s="88"/>
      <c r="N657" s="88"/>
      <c r="O657" s="88"/>
      <c r="P657" s="88"/>
      <c r="Q657" s="88"/>
      <c r="R657" s="88"/>
      <c r="S657" s="88"/>
      <c r="T657" s="88"/>
      <c r="U657" s="88"/>
      <c r="V657" s="88"/>
      <c r="W657" s="16"/>
      <c r="X657" s="98"/>
      <c r="Y657" s="168"/>
      <c r="Z657" s="98"/>
      <c r="AA657" s="102"/>
      <c r="AB657" s="102"/>
      <c r="AC657" s="168" t="e">
        <f>CONCATENATE(E657," color: ",IF(VLOOKUP(C657,Colores!H:I,2,0)&gt;1,"Varios colores",Tabla5[[#This Row],[Caract: Color tapiz]]),IF(H657="","",CONCATENATE(", Tapiz: ",H657)),IF(I657="","",CONCATENATE(",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57" s="102"/>
      <c r="AE657" s="102" t="str">
        <f>CONCATENATE("&lt;p&gt;¿Cómo lavar un mueble con tapiz: ",X657,"?","&lt;p&gt;",CHAR(10),IFERROR(VLOOKUP(G657,'Base de datos'!A:B,2,0),"Humedecer un paño de tela y frotar la estructura del producto&lt;p&gt;"))</f>
        <v>&lt;p&gt;¿Cómo lavar un mueble con tapiz: ?&lt;p&gt;
Humedecer un paño de tela y frotar la estructura del producto&lt;p&gt;</v>
      </c>
      <c r="AF657" s="102"/>
      <c r="AG657" s="79"/>
      <c r="AH657" s="102"/>
    </row>
    <row r="658" spans="1:34" ht="20.25" customHeight="1" x14ac:dyDescent="0.2">
      <c r="A658" s="88"/>
      <c r="B658" s="88"/>
      <c r="C658" s="16"/>
      <c r="D658" s="116"/>
      <c r="E658" s="88"/>
      <c r="F658" s="88"/>
      <c r="G658" s="88"/>
      <c r="H658" s="88"/>
      <c r="I658" s="88"/>
      <c r="J658" s="88"/>
      <c r="K658" s="88"/>
      <c r="L658" s="88"/>
      <c r="M658" s="88"/>
      <c r="N658" s="88"/>
      <c r="O658" s="88"/>
      <c r="P658" s="88"/>
      <c r="Q658" s="88"/>
      <c r="R658" s="88"/>
      <c r="S658" s="88"/>
      <c r="T658" s="88"/>
      <c r="U658" s="88"/>
      <c r="V658" s="88"/>
      <c r="W658" s="16"/>
      <c r="X658" s="98"/>
      <c r="Y658" s="168"/>
      <c r="Z658" s="98"/>
      <c r="AA658" s="102"/>
      <c r="AB658" s="102"/>
      <c r="AC658" s="168" t="e">
        <f>CONCATENATE(E658," color: ",IF(VLOOKUP(C658,Colores!H:I,2,0)&gt;1,"Varios colores",Tabla5[[#This Row],[Caract: Color tapiz]]),IF(H658="","",CONCATENATE(", Tapiz: ",H658)),IF(I658="","",CONCATENATE(",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58" s="102"/>
      <c r="AE658" s="102" t="str">
        <f>CONCATENATE("&lt;p&gt;¿Cómo lavar un mueble con tapiz: ",X658,"?","&lt;p&gt;",CHAR(10),IFERROR(VLOOKUP(G658,'Base de datos'!A:B,2,0),"Humedecer un paño de tela y frotar la estructura del producto&lt;p&gt;"))</f>
        <v>&lt;p&gt;¿Cómo lavar un mueble con tapiz: ?&lt;p&gt;
Humedecer un paño de tela y frotar la estructura del producto&lt;p&gt;</v>
      </c>
      <c r="AF658" s="102"/>
      <c r="AG658" s="79"/>
      <c r="AH658" s="102"/>
    </row>
    <row r="659" spans="1:34" ht="20.25" customHeight="1" x14ac:dyDescent="0.2">
      <c r="A659" s="88"/>
      <c r="B659" s="88"/>
      <c r="C659" s="16"/>
      <c r="D659" s="116"/>
      <c r="E659" s="88"/>
      <c r="F659" s="88"/>
      <c r="G659" s="88"/>
      <c r="H659" s="88"/>
      <c r="I659" s="88"/>
      <c r="J659" s="88"/>
      <c r="K659" s="88"/>
      <c r="L659" s="88"/>
      <c r="M659" s="88"/>
      <c r="N659" s="88"/>
      <c r="O659" s="88"/>
      <c r="P659" s="88"/>
      <c r="Q659" s="88"/>
      <c r="R659" s="88"/>
      <c r="S659" s="88"/>
      <c r="T659" s="88"/>
      <c r="U659" s="88"/>
      <c r="V659" s="88"/>
      <c r="W659" s="16"/>
      <c r="X659" s="98"/>
      <c r="Y659" s="168"/>
      <c r="Z659" s="98"/>
      <c r="AA659" s="102"/>
      <c r="AB659" s="102"/>
      <c r="AC659" s="168" t="e">
        <f>CONCATENATE(E659," color: ",IF(VLOOKUP(C659,Colores!H:I,2,0)&gt;1,"Varios colores",Tabla5[[#This Row],[Caract: Color tapiz]]),IF(H659="","",CONCATENATE(", Tapiz: ",H659)),IF(I659="","",CONCATENATE(",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59" s="102"/>
      <c r="AE659" s="102" t="str">
        <f>CONCATENATE("&lt;p&gt;¿Cómo lavar un mueble con tapiz: ",X659,"?","&lt;p&gt;",CHAR(10),IFERROR(VLOOKUP(G659,'Base de datos'!A:B,2,0),"Humedecer un paño de tela y frotar la estructura del producto&lt;p&gt;"))</f>
        <v>&lt;p&gt;¿Cómo lavar un mueble con tapiz: ?&lt;p&gt;
Humedecer un paño de tela y frotar la estructura del producto&lt;p&gt;</v>
      </c>
      <c r="AF659" s="102"/>
      <c r="AG659" s="79"/>
      <c r="AH659" s="102"/>
    </row>
    <row r="660" spans="1:34" ht="20.25" customHeight="1" x14ac:dyDescent="0.2">
      <c r="A660" s="88"/>
      <c r="B660" s="88"/>
      <c r="C660" s="16"/>
      <c r="D660" s="116"/>
      <c r="E660" s="88"/>
      <c r="F660" s="88"/>
      <c r="G660" s="88"/>
      <c r="H660" s="88"/>
      <c r="I660" s="88"/>
      <c r="J660" s="88"/>
      <c r="K660" s="88"/>
      <c r="L660" s="88"/>
      <c r="M660" s="88"/>
      <c r="N660" s="88"/>
      <c r="O660" s="88"/>
      <c r="P660" s="88"/>
      <c r="Q660" s="88"/>
      <c r="R660" s="88"/>
      <c r="S660" s="88"/>
      <c r="T660" s="88"/>
      <c r="U660" s="88"/>
      <c r="V660" s="88"/>
      <c r="W660" s="16"/>
      <c r="X660" s="98"/>
      <c r="Y660" s="168"/>
      <c r="Z660" s="98"/>
      <c r="AA660" s="102"/>
      <c r="AB660" s="102"/>
      <c r="AC660" s="168" t="e">
        <f>CONCATENATE(E660," color: ",IF(VLOOKUP(C660,Colores!H:I,2,0)&gt;1,"Varios colores",Tabla5[[#This Row],[Caract: Color tapiz]]),IF(H660="","",CONCATENATE(", Tapiz: ",H660)),IF(I660="","",CONCATENATE(",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60" s="102"/>
      <c r="AE660" s="102" t="str">
        <f>CONCATENATE("&lt;p&gt;¿Cómo lavar un mueble con tapiz: ",X660,"?","&lt;p&gt;",CHAR(10),IFERROR(VLOOKUP(G660,'Base de datos'!A:B,2,0),"Humedecer un paño de tela y frotar la estructura del producto&lt;p&gt;"))</f>
        <v>&lt;p&gt;¿Cómo lavar un mueble con tapiz: ?&lt;p&gt;
Humedecer un paño de tela y frotar la estructura del producto&lt;p&gt;</v>
      </c>
      <c r="AF660" s="102"/>
      <c r="AG660" s="79"/>
      <c r="AH660" s="102"/>
    </row>
    <row r="661" spans="1:34" ht="20.25" customHeight="1" x14ac:dyDescent="0.2">
      <c r="A661" s="88"/>
      <c r="B661" s="88"/>
      <c r="C661" s="16"/>
      <c r="D661" s="116"/>
      <c r="E661" s="88"/>
      <c r="F661" s="88"/>
      <c r="G661" s="88"/>
      <c r="H661" s="88"/>
      <c r="I661" s="88"/>
      <c r="J661" s="88"/>
      <c r="K661" s="88"/>
      <c r="L661" s="88"/>
      <c r="M661" s="88"/>
      <c r="N661" s="88"/>
      <c r="O661" s="88"/>
      <c r="P661" s="88"/>
      <c r="Q661" s="88"/>
      <c r="R661" s="88"/>
      <c r="S661" s="88"/>
      <c r="T661" s="88"/>
      <c r="U661" s="88"/>
      <c r="V661" s="88"/>
      <c r="W661" s="16"/>
      <c r="X661" s="98"/>
      <c r="Y661" s="168"/>
      <c r="Z661" s="98"/>
      <c r="AA661" s="102"/>
      <c r="AB661" s="102"/>
      <c r="AC661" s="168" t="e">
        <f>CONCATENATE(E661," color: ",IF(VLOOKUP(C661,Colores!H:I,2,0)&gt;1,"Varios colores",Tabla5[[#This Row],[Caract: Color tapiz]]),IF(H661="","",CONCATENATE(", Tapiz: ",H661)),IF(I661="","",CONCATENATE(",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61" s="102"/>
      <c r="AE661" s="102" t="str">
        <f>CONCATENATE("&lt;p&gt;¿Cómo lavar un mueble con tapiz: ",X661,"?","&lt;p&gt;",CHAR(10),IFERROR(VLOOKUP(G661,'Base de datos'!A:B,2,0),"Humedecer un paño de tela y frotar la estructura del producto&lt;p&gt;"))</f>
        <v>&lt;p&gt;¿Cómo lavar un mueble con tapiz: ?&lt;p&gt;
Humedecer un paño de tela y frotar la estructura del producto&lt;p&gt;</v>
      </c>
      <c r="AF661" s="102"/>
      <c r="AG661" s="79"/>
      <c r="AH661" s="102"/>
    </row>
    <row r="662" spans="1:34" ht="20.25" customHeight="1" x14ac:dyDescent="0.2">
      <c r="A662" s="88"/>
      <c r="B662" s="88"/>
      <c r="C662" s="16"/>
      <c r="D662" s="116"/>
      <c r="E662" s="88"/>
      <c r="F662" s="88"/>
      <c r="G662" s="88"/>
      <c r="H662" s="88"/>
      <c r="I662" s="88"/>
      <c r="J662" s="88"/>
      <c r="K662" s="88"/>
      <c r="L662" s="88"/>
      <c r="M662" s="88"/>
      <c r="N662" s="88"/>
      <c r="O662" s="88"/>
      <c r="P662" s="88"/>
      <c r="Q662" s="88"/>
      <c r="R662" s="88"/>
      <c r="S662" s="88"/>
      <c r="T662" s="88"/>
      <c r="U662" s="88"/>
      <c r="V662" s="88"/>
      <c r="W662" s="16"/>
      <c r="X662" s="98"/>
      <c r="Y662" s="168"/>
      <c r="Z662" s="98"/>
      <c r="AA662" s="102"/>
      <c r="AB662" s="102"/>
      <c r="AC662" s="168" t="e">
        <f>CONCATENATE(E662," color: ",IF(VLOOKUP(C662,Colores!H:I,2,0)&gt;1,"Varios colores",Tabla5[[#This Row],[Caract: Color tapiz]]),IF(H662="","",CONCATENATE(", Tapiz: ",H662)),IF(I662="","",CONCATENATE(",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62" s="102"/>
      <c r="AE662" s="102" t="str">
        <f>CONCATENATE("&lt;p&gt;¿Cómo lavar un mueble con tapiz: ",X662,"?","&lt;p&gt;",CHAR(10),IFERROR(VLOOKUP(G662,'Base de datos'!A:B,2,0),"Humedecer un paño de tela y frotar la estructura del producto&lt;p&gt;"))</f>
        <v>&lt;p&gt;¿Cómo lavar un mueble con tapiz: ?&lt;p&gt;
Humedecer un paño de tela y frotar la estructura del producto&lt;p&gt;</v>
      </c>
      <c r="AF662" s="102"/>
      <c r="AG662" s="79"/>
      <c r="AH662" s="102"/>
    </row>
    <row r="663" spans="1:34" ht="20.25" customHeight="1" x14ac:dyDescent="0.2">
      <c r="A663" s="88"/>
      <c r="B663" s="88"/>
      <c r="C663" s="16"/>
      <c r="D663" s="116"/>
      <c r="E663" s="88"/>
      <c r="F663" s="88"/>
      <c r="G663" s="88"/>
      <c r="H663" s="88"/>
      <c r="I663" s="88"/>
      <c r="J663" s="88"/>
      <c r="K663" s="88"/>
      <c r="L663" s="88"/>
      <c r="M663" s="88"/>
      <c r="N663" s="88"/>
      <c r="O663" s="88"/>
      <c r="P663" s="88"/>
      <c r="Q663" s="88"/>
      <c r="R663" s="88"/>
      <c r="S663" s="88"/>
      <c r="T663" s="88"/>
      <c r="U663" s="88"/>
      <c r="V663" s="88"/>
      <c r="W663" s="16"/>
      <c r="X663" s="98"/>
      <c r="Y663" s="168"/>
      <c r="Z663" s="98"/>
      <c r="AA663" s="102"/>
      <c r="AB663" s="102"/>
      <c r="AC663" s="168" t="e">
        <f>CONCATENATE(E663," color: ",IF(VLOOKUP(C663,Colores!H:I,2,0)&gt;1,"Varios colores",Tabla5[[#This Row],[Caract: Color tapiz]]),IF(H663="","",CONCATENATE(", Tapiz: ",H663)),IF(I663="","",CONCATENATE(",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63" s="102"/>
      <c r="AE663" s="102" t="str">
        <f>CONCATENATE("&lt;p&gt;¿Cómo lavar un mueble con tapiz: ",X663,"?","&lt;p&gt;",CHAR(10),IFERROR(VLOOKUP(G663,'Base de datos'!A:B,2,0),"Humedecer un paño de tela y frotar la estructura del producto&lt;p&gt;"))</f>
        <v>&lt;p&gt;¿Cómo lavar un mueble con tapiz: ?&lt;p&gt;
Humedecer un paño de tela y frotar la estructura del producto&lt;p&gt;</v>
      </c>
      <c r="AF663" s="102"/>
      <c r="AG663" s="79"/>
      <c r="AH663" s="102"/>
    </row>
    <row r="664" spans="1:34" ht="20.25" customHeight="1" x14ac:dyDescent="0.2">
      <c r="A664" s="88"/>
      <c r="B664" s="88"/>
      <c r="C664" s="16"/>
      <c r="D664" s="116"/>
      <c r="E664" s="88"/>
      <c r="F664" s="88"/>
      <c r="G664" s="88"/>
      <c r="H664" s="88"/>
      <c r="I664" s="88"/>
      <c r="J664" s="88"/>
      <c r="K664" s="88"/>
      <c r="L664" s="88"/>
      <c r="M664" s="88"/>
      <c r="N664" s="88"/>
      <c r="O664" s="88"/>
      <c r="P664" s="88"/>
      <c r="Q664" s="88"/>
      <c r="R664" s="88"/>
      <c r="S664" s="88"/>
      <c r="T664" s="88"/>
      <c r="U664" s="88"/>
      <c r="V664" s="88"/>
      <c r="W664" s="16"/>
      <c r="X664" s="98"/>
      <c r="Y664" s="168"/>
      <c r="Z664" s="98"/>
      <c r="AA664" s="102"/>
      <c r="AB664" s="102"/>
      <c r="AC664" s="168" t="e">
        <f>CONCATENATE(E664," color: ",IF(VLOOKUP(C664,Colores!H:I,2,0)&gt;1,"Varios colores",Tabla5[[#This Row],[Caract: Color tapiz]]),IF(H664="","",CONCATENATE(", Tapiz: ",H664)),IF(I664="","",CONCATENATE(",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64" s="102"/>
      <c r="AE664" s="102" t="str">
        <f>CONCATENATE("&lt;p&gt;¿Cómo lavar un mueble con tapiz: ",X664,"?","&lt;p&gt;",CHAR(10),IFERROR(VLOOKUP(G664,'Base de datos'!A:B,2,0),"Humedecer un paño de tela y frotar la estructura del producto&lt;p&gt;"))</f>
        <v>&lt;p&gt;¿Cómo lavar un mueble con tapiz: ?&lt;p&gt;
Humedecer un paño de tela y frotar la estructura del producto&lt;p&gt;</v>
      </c>
      <c r="AF664" s="102"/>
      <c r="AG664" s="79"/>
      <c r="AH664" s="102"/>
    </row>
    <row r="665" spans="1:34" ht="20.25" customHeight="1" x14ac:dyDescent="0.2">
      <c r="A665" s="88"/>
      <c r="B665" s="88"/>
      <c r="C665" s="16"/>
      <c r="D665" s="116"/>
      <c r="E665" s="88"/>
      <c r="F665" s="88"/>
      <c r="G665" s="88"/>
      <c r="H665" s="88"/>
      <c r="I665" s="88"/>
      <c r="J665" s="88"/>
      <c r="K665" s="88"/>
      <c r="L665" s="88"/>
      <c r="M665" s="88"/>
      <c r="N665" s="88"/>
      <c r="O665" s="88"/>
      <c r="P665" s="88"/>
      <c r="Q665" s="88"/>
      <c r="R665" s="88"/>
      <c r="S665" s="88"/>
      <c r="T665" s="88"/>
      <c r="U665" s="88"/>
      <c r="V665" s="88"/>
      <c r="W665" s="16"/>
      <c r="X665" s="98"/>
      <c r="Y665" s="168"/>
      <c r="Z665" s="98"/>
      <c r="AA665" s="102"/>
      <c r="AB665" s="102"/>
      <c r="AC665" s="168" t="e">
        <f>CONCATENATE(E665," color: ",IF(VLOOKUP(C665,Colores!H:I,2,0)&gt;1,"Varios colores",Tabla5[[#This Row],[Caract: Color tapiz]]),IF(H665="","",CONCATENATE(", Tapiz: ",H665)),IF(I665="","",CONCATENATE(",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65" s="102"/>
      <c r="AE665" s="102" t="str">
        <f>CONCATENATE("&lt;p&gt;¿Cómo lavar un mueble con tapiz: ",X665,"?","&lt;p&gt;",CHAR(10),IFERROR(VLOOKUP(G665,'Base de datos'!A:B,2,0),"Humedecer un paño de tela y frotar la estructura del producto&lt;p&gt;"))</f>
        <v>&lt;p&gt;¿Cómo lavar un mueble con tapiz: ?&lt;p&gt;
Humedecer un paño de tela y frotar la estructura del producto&lt;p&gt;</v>
      </c>
      <c r="AF665" s="102"/>
      <c r="AG665" s="79"/>
      <c r="AH665" s="102"/>
    </row>
    <row r="666" spans="1:34" ht="20.25" customHeight="1" x14ac:dyDescent="0.2">
      <c r="A666" s="88"/>
      <c r="B666" s="88"/>
      <c r="C666" s="16"/>
      <c r="D666" s="116"/>
      <c r="E666" s="88"/>
      <c r="F666" s="88"/>
      <c r="G666" s="88"/>
      <c r="H666" s="88"/>
      <c r="I666" s="88"/>
      <c r="J666" s="88"/>
      <c r="K666" s="88"/>
      <c r="L666" s="88"/>
      <c r="M666" s="88"/>
      <c r="N666" s="88"/>
      <c r="O666" s="88"/>
      <c r="P666" s="88"/>
      <c r="Q666" s="88"/>
      <c r="R666" s="88"/>
      <c r="S666" s="88"/>
      <c r="T666" s="88"/>
      <c r="U666" s="88"/>
      <c r="V666" s="88"/>
      <c r="W666" s="16"/>
      <c r="X666" s="98"/>
      <c r="Y666" s="168"/>
      <c r="Z666" s="98"/>
      <c r="AA666" s="102"/>
      <c r="AB666" s="102"/>
      <c r="AC666" s="168" t="e">
        <f>CONCATENATE(E666," color: ",IF(VLOOKUP(C666,Colores!H:I,2,0)&gt;1,"Varios colores",Tabla5[[#This Row],[Caract: Color tapiz]]),IF(H666="","",CONCATENATE(", Tapiz: ",H666)),IF(I666="","",CONCATENATE(",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66" s="102"/>
      <c r="AE666" s="102" t="str">
        <f>CONCATENATE("&lt;p&gt;¿Cómo lavar un mueble con tapiz: ",X666,"?","&lt;p&gt;",CHAR(10),IFERROR(VLOOKUP(G666,'Base de datos'!A:B,2,0),"Humedecer un paño de tela y frotar la estructura del producto&lt;p&gt;"))</f>
        <v>&lt;p&gt;¿Cómo lavar un mueble con tapiz: ?&lt;p&gt;
Humedecer un paño de tela y frotar la estructura del producto&lt;p&gt;</v>
      </c>
      <c r="AF666" s="102"/>
      <c r="AG666" s="79"/>
      <c r="AH666" s="102"/>
    </row>
    <row r="667" spans="1:34" ht="20.25" customHeight="1" x14ac:dyDescent="0.2">
      <c r="A667" s="88"/>
      <c r="B667" s="88"/>
      <c r="C667" s="16"/>
      <c r="D667" s="116"/>
      <c r="E667" s="88"/>
      <c r="F667" s="88"/>
      <c r="G667" s="88"/>
      <c r="H667" s="88"/>
      <c r="I667" s="88"/>
      <c r="J667" s="88"/>
      <c r="K667" s="88"/>
      <c r="L667" s="88"/>
      <c r="M667" s="88"/>
      <c r="N667" s="88"/>
      <c r="O667" s="88"/>
      <c r="P667" s="88"/>
      <c r="Q667" s="88"/>
      <c r="R667" s="88"/>
      <c r="S667" s="88"/>
      <c r="T667" s="88"/>
      <c r="U667" s="88"/>
      <c r="V667" s="88"/>
      <c r="W667" s="16"/>
      <c r="X667" s="98"/>
      <c r="Y667" s="168"/>
      <c r="Z667" s="98"/>
      <c r="AA667" s="102"/>
      <c r="AB667" s="102"/>
      <c r="AC667" s="168" t="e">
        <f>CONCATENATE(E667," color: ",IF(VLOOKUP(C667,Colores!H:I,2,0)&gt;1,"Varios colores",Tabla5[[#This Row],[Caract: Color tapiz]]),IF(H667="","",CONCATENATE(", Tapiz: ",H667)),IF(I667="","",CONCATENATE(",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67" s="102"/>
      <c r="AE667" s="102" t="str">
        <f>CONCATENATE("&lt;p&gt;¿Cómo lavar un mueble con tapiz: ",X667,"?","&lt;p&gt;",CHAR(10),IFERROR(VLOOKUP(G667,'Base de datos'!A:B,2,0),"Humedecer un paño de tela y frotar la estructura del producto&lt;p&gt;"))</f>
        <v>&lt;p&gt;¿Cómo lavar un mueble con tapiz: ?&lt;p&gt;
Humedecer un paño de tela y frotar la estructura del producto&lt;p&gt;</v>
      </c>
      <c r="AF667" s="102"/>
      <c r="AG667" s="79"/>
      <c r="AH667" s="102"/>
    </row>
    <row r="668" spans="1:34" ht="20.25" customHeight="1" x14ac:dyDescent="0.2">
      <c r="A668" s="88"/>
      <c r="B668" s="88"/>
      <c r="C668" s="16"/>
      <c r="D668" s="116"/>
      <c r="E668" s="88"/>
      <c r="F668" s="88"/>
      <c r="G668" s="88"/>
      <c r="H668" s="88"/>
      <c r="I668" s="88"/>
      <c r="J668" s="88"/>
      <c r="K668" s="88"/>
      <c r="L668" s="88"/>
      <c r="M668" s="88"/>
      <c r="N668" s="88"/>
      <c r="O668" s="88"/>
      <c r="P668" s="88"/>
      <c r="Q668" s="88"/>
      <c r="R668" s="88"/>
      <c r="S668" s="88"/>
      <c r="T668" s="88"/>
      <c r="U668" s="88"/>
      <c r="V668" s="88"/>
      <c r="W668" s="16"/>
      <c r="X668" s="98"/>
      <c r="Y668" s="168"/>
      <c r="Z668" s="98"/>
      <c r="AA668" s="102"/>
      <c r="AB668" s="102"/>
      <c r="AC668" s="168" t="e">
        <f>CONCATENATE(E668," color: ",IF(VLOOKUP(C668,Colores!H:I,2,0)&gt;1,"Varios colores",Tabla5[[#This Row],[Caract: Color tapiz]]),IF(H668="","",CONCATENATE(", Tapiz: ",H668)),IF(I668="","",CONCATENATE(",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68" s="102"/>
      <c r="AE668" s="102" t="str">
        <f>CONCATENATE("&lt;p&gt;¿Cómo lavar un mueble con tapiz: ",X668,"?","&lt;p&gt;",CHAR(10),IFERROR(VLOOKUP(G668,'Base de datos'!A:B,2,0),"Humedecer un paño de tela y frotar la estructura del producto&lt;p&gt;"))</f>
        <v>&lt;p&gt;¿Cómo lavar un mueble con tapiz: ?&lt;p&gt;
Humedecer un paño de tela y frotar la estructura del producto&lt;p&gt;</v>
      </c>
      <c r="AF668" s="102"/>
      <c r="AG668" s="79"/>
      <c r="AH668" s="102"/>
    </row>
    <row r="669" spans="1:34" ht="20.25" customHeight="1" x14ac:dyDescent="0.2">
      <c r="A669" s="88"/>
      <c r="B669" s="88"/>
      <c r="C669" s="16"/>
      <c r="D669" s="116"/>
      <c r="E669" s="88"/>
      <c r="F669" s="88"/>
      <c r="G669" s="88"/>
      <c r="H669" s="88"/>
      <c r="I669" s="88"/>
      <c r="J669" s="88"/>
      <c r="K669" s="88"/>
      <c r="L669" s="88"/>
      <c r="M669" s="88"/>
      <c r="N669" s="88"/>
      <c r="O669" s="88"/>
      <c r="P669" s="88"/>
      <c r="Q669" s="88"/>
      <c r="R669" s="88"/>
      <c r="S669" s="88"/>
      <c r="T669" s="88"/>
      <c r="U669" s="88"/>
      <c r="V669" s="88"/>
      <c r="W669" s="16"/>
      <c r="X669" s="98"/>
      <c r="Y669" s="168"/>
      <c r="Z669" s="98"/>
      <c r="AA669" s="102"/>
      <c r="AB669" s="102"/>
      <c r="AC669" s="168" t="e">
        <f>CONCATENATE(E669," color: ",IF(VLOOKUP(C669,Colores!H:I,2,0)&gt;1,"Varios colores",Tabla5[[#This Row],[Caract: Color tapiz]]),IF(H669="","",CONCATENATE(", Tapiz: ",H669)),IF(I669="","",CONCATENATE(",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69" s="102"/>
      <c r="AE669" s="102" t="str">
        <f>CONCATENATE("&lt;p&gt;¿Cómo lavar un mueble con tapiz: ",X669,"?","&lt;p&gt;",CHAR(10),IFERROR(VLOOKUP(G669,'Base de datos'!A:B,2,0),"Humedecer un paño de tela y frotar la estructura del producto&lt;p&gt;"))</f>
        <v>&lt;p&gt;¿Cómo lavar un mueble con tapiz: ?&lt;p&gt;
Humedecer un paño de tela y frotar la estructura del producto&lt;p&gt;</v>
      </c>
      <c r="AF669" s="102"/>
      <c r="AG669" s="79"/>
      <c r="AH669" s="102"/>
    </row>
    <row r="670" spans="1:34" ht="20.25" customHeight="1" x14ac:dyDescent="0.2">
      <c r="A670" s="88"/>
      <c r="B670" s="88"/>
      <c r="C670" s="16"/>
      <c r="D670" s="116"/>
      <c r="E670" s="88"/>
      <c r="F670" s="88"/>
      <c r="G670" s="88"/>
      <c r="H670" s="88"/>
      <c r="I670" s="88"/>
      <c r="J670" s="88"/>
      <c r="K670" s="88"/>
      <c r="L670" s="88"/>
      <c r="M670" s="88"/>
      <c r="N670" s="88"/>
      <c r="O670" s="88"/>
      <c r="P670" s="88"/>
      <c r="Q670" s="88"/>
      <c r="R670" s="88"/>
      <c r="S670" s="88"/>
      <c r="T670" s="88"/>
      <c r="U670" s="88"/>
      <c r="V670" s="88"/>
      <c r="W670" s="16"/>
      <c r="X670" s="98"/>
      <c r="Y670" s="168"/>
      <c r="Z670" s="98"/>
      <c r="AA670" s="102"/>
      <c r="AB670" s="102"/>
      <c r="AC670" s="168" t="e">
        <f>CONCATENATE(E670," color: ",IF(VLOOKUP(C670,Colores!H:I,2,0)&gt;1,"Varios colores",Tabla5[[#This Row],[Caract: Color tapiz]]),IF(H670="","",CONCATENATE(", Tapiz: ",H670)),IF(I670="","",CONCATENATE(",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70" s="102"/>
      <c r="AE670" s="102" t="str">
        <f>CONCATENATE("&lt;p&gt;¿Cómo lavar un mueble con tapiz: ",X670,"?","&lt;p&gt;",CHAR(10),IFERROR(VLOOKUP(G670,'Base de datos'!A:B,2,0),"Humedecer un paño de tela y frotar la estructura del producto&lt;p&gt;"))</f>
        <v>&lt;p&gt;¿Cómo lavar un mueble con tapiz: ?&lt;p&gt;
Humedecer un paño de tela y frotar la estructura del producto&lt;p&gt;</v>
      </c>
      <c r="AF670" s="102"/>
      <c r="AG670" s="79"/>
      <c r="AH670" s="102"/>
    </row>
    <row r="671" spans="1:34" ht="20.25" customHeight="1" x14ac:dyDescent="0.2">
      <c r="A671" s="88"/>
      <c r="B671" s="88"/>
      <c r="C671" s="16"/>
      <c r="D671" s="116"/>
      <c r="E671" s="88"/>
      <c r="F671" s="88"/>
      <c r="G671" s="88"/>
      <c r="H671" s="88"/>
      <c r="I671" s="88"/>
      <c r="J671" s="88"/>
      <c r="K671" s="88"/>
      <c r="L671" s="88"/>
      <c r="M671" s="88"/>
      <c r="N671" s="88"/>
      <c r="O671" s="88"/>
      <c r="P671" s="88"/>
      <c r="Q671" s="88"/>
      <c r="R671" s="88"/>
      <c r="S671" s="88"/>
      <c r="T671" s="88"/>
      <c r="U671" s="88"/>
      <c r="V671" s="88"/>
      <c r="W671" s="16"/>
      <c r="X671" s="98"/>
      <c r="Y671" s="168"/>
      <c r="Z671" s="98"/>
      <c r="AA671" s="102"/>
      <c r="AB671" s="102"/>
      <c r="AC671" s="168" t="e">
        <f>CONCATENATE(E671," color: ",IF(VLOOKUP(C671,Colores!H:I,2,0)&gt;1,"Varios colores",Tabla5[[#This Row],[Caract: Color tapiz]]),IF(H671="","",CONCATENATE(", Tapiz: ",H671)),IF(I671="","",CONCATENATE(",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71" s="102"/>
      <c r="AE671" s="102" t="str">
        <f>CONCATENATE("&lt;p&gt;¿Cómo lavar un mueble con tapiz: ",X671,"?","&lt;p&gt;",CHAR(10),IFERROR(VLOOKUP(G671,'Base de datos'!A:B,2,0),"Humedecer un paño de tela y frotar la estructura del producto&lt;p&gt;"))</f>
        <v>&lt;p&gt;¿Cómo lavar un mueble con tapiz: ?&lt;p&gt;
Humedecer un paño de tela y frotar la estructura del producto&lt;p&gt;</v>
      </c>
      <c r="AF671" s="102"/>
      <c r="AG671" s="79"/>
      <c r="AH671" s="102"/>
    </row>
    <row r="672" spans="1:34" ht="20.25" customHeight="1" x14ac:dyDescent="0.2">
      <c r="A672" s="88"/>
      <c r="B672" s="88"/>
      <c r="C672" s="16"/>
      <c r="D672" s="116"/>
      <c r="E672" s="88"/>
      <c r="F672" s="88"/>
      <c r="G672" s="88"/>
      <c r="H672" s="88"/>
      <c r="I672" s="88"/>
      <c r="J672" s="88"/>
      <c r="K672" s="88"/>
      <c r="L672" s="88"/>
      <c r="M672" s="88"/>
      <c r="N672" s="88"/>
      <c r="O672" s="88"/>
      <c r="P672" s="88"/>
      <c r="Q672" s="88"/>
      <c r="R672" s="88"/>
      <c r="S672" s="88"/>
      <c r="T672" s="88"/>
      <c r="U672" s="88"/>
      <c r="V672" s="88"/>
      <c r="W672" s="16"/>
      <c r="X672" s="98"/>
      <c r="Y672" s="168"/>
      <c r="Z672" s="98"/>
      <c r="AA672" s="102"/>
      <c r="AB672" s="102"/>
      <c r="AC672" s="168" t="e">
        <f>CONCATENATE(E672," color: ",IF(VLOOKUP(C672,Colores!H:I,2,0)&gt;1,"Varios colores",Tabla5[[#This Row],[Caract: Color tapiz]]),IF(H672="","",CONCATENATE(", Tapiz: ",H672)),IF(I672="","",CONCATENATE(",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72" s="102"/>
      <c r="AE672" s="102" t="str">
        <f>CONCATENATE("&lt;p&gt;¿Cómo lavar un mueble con tapiz: ",X672,"?","&lt;p&gt;",CHAR(10),IFERROR(VLOOKUP(G672,'Base de datos'!A:B,2,0),"Humedecer un paño de tela y frotar la estructura del producto&lt;p&gt;"))</f>
        <v>&lt;p&gt;¿Cómo lavar un mueble con tapiz: ?&lt;p&gt;
Humedecer un paño de tela y frotar la estructura del producto&lt;p&gt;</v>
      </c>
      <c r="AF672" s="102"/>
      <c r="AG672" s="79"/>
      <c r="AH672" s="102"/>
    </row>
    <row r="673" spans="1:34" ht="20.25" customHeight="1" x14ac:dyDescent="0.2">
      <c r="A673" s="88"/>
      <c r="B673" s="88"/>
      <c r="C673" s="16"/>
      <c r="D673" s="116"/>
      <c r="E673" s="88"/>
      <c r="F673" s="88"/>
      <c r="G673" s="88"/>
      <c r="H673" s="88"/>
      <c r="I673" s="88"/>
      <c r="J673" s="88"/>
      <c r="K673" s="88"/>
      <c r="L673" s="88"/>
      <c r="M673" s="88"/>
      <c r="N673" s="88"/>
      <c r="O673" s="88"/>
      <c r="P673" s="88"/>
      <c r="Q673" s="88"/>
      <c r="R673" s="88"/>
      <c r="S673" s="88"/>
      <c r="T673" s="88"/>
      <c r="U673" s="88"/>
      <c r="V673" s="88"/>
      <c r="W673" s="16"/>
      <c r="X673" s="98"/>
      <c r="Y673" s="168"/>
      <c r="Z673" s="98"/>
      <c r="AA673" s="102"/>
      <c r="AB673" s="102"/>
      <c r="AC673" s="168" t="e">
        <f>CONCATENATE(E673," color: ",IF(VLOOKUP(C673,Colores!H:I,2,0)&gt;1,"Varios colores",Tabla5[[#This Row],[Caract: Color tapiz]]),IF(H673="","",CONCATENATE(", Tapiz: ",H673)),IF(I673="","",CONCATENATE(",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73" s="102"/>
      <c r="AE673" s="102" t="str">
        <f>CONCATENATE("&lt;p&gt;¿Cómo lavar un mueble con tapiz: ",X673,"?","&lt;p&gt;",CHAR(10),IFERROR(VLOOKUP(G673,'Base de datos'!A:B,2,0),"Humedecer un paño de tela y frotar la estructura del producto&lt;p&gt;"))</f>
        <v>&lt;p&gt;¿Cómo lavar un mueble con tapiz: ?&lt;p&gt;
Humedecer un paño de tela y frotar la estructura del producto&lt;p&gt;</v>
      </c>
      <c r="AF673" s="102"/>
      <c r="AG673" s="79"/>
      <c r="AH673" s="102"/>
    </row>
    <row r="674" spans="1:34" ht="20.25" customHeight="1" x14ac:dyDescent="0.2">
      <c r="A674" s="88"/>
      <c r="B674" s="88"/>
      <c r="C674" s="16"/>
      <c r="D674" s="116"/>
      <c r="E674" s="88"/>
      <c r="F674" s="88"/>
      <c r="G674" s="88"/>
      <c r="H674" s="88"/>
      <c r="I674" s="88"/>
      <c r="J674" s="88"/>
      <c r="K674" s="88"/>
      <c r="L674" s="88"/>
      <c r="M674" s="88"/>
      <c r="N674" s="88"/>
      <c r="O674" s="88"/>
      <c r="P674" s="88"/>
      <c r="Q674" s="88"/>
      <c r="R674" s="88"/>
      <c r="S674" s="88"/>
      <c r="T674" s="88"/>
      <c r="U674" s="88"/>
      <c r="V674" s="88"/>
      <c r="W674" s="16"/>
      <c r="X674" s="98"/>
      <c r="Y674" s="168"/>
      <c r="Z674" s="98"/>
      <c r="AA674" s="102"/>
      <c r="AB674" s="102"/>
      <c r="AC674" s="168" t="e">
        <f>CONCATENATE(E674," color: ",IF(VLOOKUP(C674,Colores!H:I,2,0)&gt;1,"Varios colores",Tabla5[[#This Row],[Caract: Color tapiz]]),IF(H674="","",CONCATENATE(", Tapiz: ",H674)),IF(I674="","",CONCATENATE(",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74" s="102"/>
      <c r="AE674" s="102" t="str">
        <f>CONCATENATE("&lt;p&gt;¿Cómo lavar un mueble con tapiz: ",X674,"?","&lt;p&gt;",CHAR(10),IFERROR(VLOOKUP(G674,'Base de datos'!A:B,2,0),"Humedecer un paño de tela y frotar la estructura del producto&lt;p&gt;"))</f>
        <v>&lt;p&gt;¿Cómo lavar un mueble con tapiz: ?&lt;p&gt;
Humedecer un paño de tela y frotar la estructura del producto&lt;p&gt;</v>
      </c>
      <c r="AF674" s="102"/>
      <c r="AG674" s="79"/>
      <c r="AH674" s="102"/>
    </row>
    <row r="675" spans="1:34" ht="20.25" customHeight="1" x14ac:dyDescent="0.2">
      <c r="A675" s="88"/>
      <c r="B675" s="88"/>
      <c r="C675" s="16"/>
      <c r="D675" s="116"/>
      <c r="E675" s="88"/>
      <c r="F675" s="88"/>
      <c r="G675" s="88"/>
      <c r="H675" s="88"/>
      <c r="I675" s="88"/>
      <c r="J675" s="88"/>
      <c r="K675" s="88"/>
      <c r="L675" s="88"/>
      <c r="M675" s="88"/>
      <c r="N675" s="88"/>
      <c r="O675" s="88"/>
      <c r="P675" s="88"/>
      <c r="Q675" s="88"/>
      <c r="R675" s="88"/>
      <c r="S675" s="88"/>
      <c r="T675" s="88"/>
      <c r="U675" s="88"/>
      <c r="V675" s="88"/>
      <c r="W675" s="16"/>
      <c r="X675" s="98"/>
      <c r="Y675" s="168"/>
      <c r="Z675" s="98"/>
      <c r="AA675" s="102"/>
      <c r="AB675" s="102"/>
      <c r="AC675" s="168" t="e">
        <f>CONCATENATE(E675," color: ",IF(VLOOKUP(C675,Colores!H:I,2,0)&gt;1,"Varios colores",Tabla5[[#This Row],[Caract: Color tapiz]]),IF(H675="","",CONCATENATE(", Tapiz: ",H675)),IF(I675="","",CONCATENATE(",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75" s="102"/>
      <c r="AE675" s="102" t="str">
        <f>CONCATENATE("&lt;p&gt;¿Cómo lavar un mueble con tapiz: ",X675,"?","&lt;p&gt;",CHAR(10),IFERROR(VLOOKUP(G675,'Base de datos'!A:B,2,0),"Humedecer un paño de tela y frotar la estructura del producto&lt;p&gt;"))</f>
        <v>&lt;p&gt;¿Cómo lavar un mueble con tapiz: ?&lt;p&gt;
Humedecer un paño de tela y frotar la estructura del producto&lt;p&gt;</v>
      </c>
      <c r="AF675" s="102"/>
      <c r="AG675" s="79"/>
      <c r="AH675" s="102"/>
    </row>
    <row r="676" spans="1:34" ht="20.25" customHeight="1" x14ac:dyDescent="0.2">
      <c r="A676" s="88"/>
      <c r="B676" s="88"/>
      <c r="C676" s="16"/>
      <c r="D676" s="116"/>
      <c r="E676" s="88"/>
      <c r="F676" s="88"/>
      <c r="G676" s="88"/>
      <c r="H676" s="88"/>
      <c r="I676" s="88"/>
      <c r="J676" s="88"/>
      <c r="K676" s="88"/>
      <c r="L676" s="88"/>
      <c r="M676" s="88"/>
      <c r="N676" s="88"/>
      <c r="O676" s="88"/>
      <c r="P676" s="88"/>
      <c r="Q676" s="88"/>
      <c r="R676" s="88"/>
      <c r="S676" s="88"/>
      <c r="T676" s="88"/>
      <c r="U676" s="88"/>
      <c r="V676" s="88"/>
      <c r="W676" s="16"/>
      <c r="X676" s="98"/>
      <c r="Y676" s="168"/>
      <c r="Z676" s="98"/>
      <c r="AA676" s="102"/>
      <c r="AB676" s="102"/>
      <c r="AC676" s="168" t="e">
        <f>CONCATENATE(E676," color: ",IF(VLOOKUP(C676,Colores!H:I,2,0)&gt;1,"Varios colores",Tabla5[[#This Row],[Caract: Color tapiz]]),IF(H676="","",CONCATENATE(", Tapiz: ",H676)),IF(I676="","",CONCATENATE(",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76" s="102"/>
      <c r="AE676" s="102" t="str">
        <f>CONCATENATE("&lt;p&gt;¿Cómo lavar un mueble con tapiz: ",X676,"?","&lt;p&gt;",CHAR(10),IFERROR(VLOOKUP(G676,'Base de datos'!A:B,2,0),"Humedecer un paño de tela y frotar la estructura del producto&lt;p&gt;"))</f>
        <v>&lt;p&gt;¿Cómo lavar un mueble con tapiz: ?&lt;p&gt;
Humedecer un paño de tela y frotar la estructura del producto&lt;p&gt;</v>
      </c>
      <c r="AF676" s="102"/>
      <c r="AG676" s="79"/>
      <c r="AH676" s="102"/>
    </row>
    <row r="677" spans="1:34" ht="20.25" customHeight="1" x14ac:dyDescent="0.2">
      <c r="A677" s="88"/>
      <c r="B677" s="88"/>
      <c r="C677" s="16"/>
      <c r="D677" s="116"/>
      <c r="E677" s="88"/>
      <c r="F677" s="88"/>
      <c r="G677" s="88"/>
      <c r="H677" s="88"/>
      <c r="I677" s="88"/>
      <c r="J677" s="88"/>
      <c r="K677" s="88"/>
      <c r="L677" s="88"/>
      <c r="M677" s="88"/>
      <c r="N677" s="88"/>
      <c r="O677" s="88"/>
      <c r="P677" s="88"/>
      <c r="Q677" s="88"/>
      <c r="R677" s="88"/>
      <c r="S677" s="88"/>
      <c r="T677" s="88"/>
      <c r="U677" s="88"/>
      <c r="V677" s="88"/>
      <c r="W677" s="16"/>
      <c r="X677" s="98"/>
      <c r="Y677" s="168"/>
      <c r="Z677" s="98"/>
      <c r="AA677" s="102"/>
      <c r="AB677" s="102"/>
      <c r="AC677" s="168" t="e">
        <f>CONCATENATE(E677," color: ",IF(VLOOKUP(C677,Colores!H:I,2,0)&gt;1,"Varios colores",Tabla5[[#This Row],[Caract: Color tapiz]]),IF(H677="","",CONCATENATE(", Tapiz: ",H677)),IF(I677="","",CONCATENATE(",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77" s="102"/>
      <c r="AE677" s="102" t="str">
        <f>CONCATENATE("&lt;p&gt;¿Cómo lavar un mueble con tapiz: ",X677,"?","&lt;p&gt;",CHAR(10),IFERROR(VLOOKUP(G677,'Base de datos'!A:B,2,0),"Humedecer un paño de tela y frotar la estructura del producto&lt;p&gt;"))</f>
        <v>&lt;p&gt;¿Cómo lavar un mueble con tapiz: ?&lt;p&gt;
Humedecer un paño de tela y frotar la estructura del producto&lt;p&gt;</v>
      </c>
      <c r="AF677" s="102"/>
      <c r="AG677" s="79"/>
      <c r="AH677" s="102"/>
    </row>
    <row r="678" spans="1:34" ht="20.25" customHeight="1" x14ac:dyDescent="0.2">
      <c r="A678" s="88"/>
      <c r="B678" s="88"/>
      <c r="C678" s="16"/>
      <c r="D678" s="116"/>
      <c r="E678" s="88"/>
      <c r="F678" s="88"/>
      <c r="G678" s="88"/>
      <c r="H678" s="88"/>
      <c r="I678" s="88"/>
      <c r="J678" s="88"/>
      <c r="K678" s="88"/>
      <c r="L678" s="88"/>
      <c r="M678" s="88"/>
      <c r="N678" s="88"/>
      <c r="O678" s="88"/>
      <c r="P678" s="88"/>
      <c r="Q678" s="88"/>
      <c r="R678" s="88"/>
      <c r="S678" s="88"/>
      <c r="T678" s="88"/>
      <c r="U678" s="88"/>
      <c r="V678" s="88"/>
      <c r="W678" s="16"/>
      <c r="X678" s="98"/>
      <c r="Y678" s="168"/>
      <c r="Z678" s="98"/>
      <c r="AA678" s="102"/>
      <c r="AB678" s="102"/>
      <c r="AC678" s="168" t="e">
        <f>CONCATENATE(E678," color: ",IF(VLOOKUP(C678,Colores!H:I,2,0)&gt;1,"Varios colores",Tabla5[[#This Row],[Caract: Color tapiz]]),IF(H678="","",CONCATENATE(", Tapiz: ",H678)),IF(I678="","",CONCATENATE(",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78" s="102"/>
      <c r="AE678" s="102" t="str">
        <f>CONCATENATE("&lt;p&gt;¿Cómo lavar un mueble con tapiz: ",X678,"?","&lt;p&gt;",CHAR(10),IFERROR(VLOOKUP(G678,'Base de datos'!A:B,2,0),"Humedecer un paño de tela y frotar la estructura del producto&lt;p&gt;"))</f>
        <v>&lt;p&gt;¿Cómo lavar un mueble con tapiz: ?&lt;p&gt;
Humedecer un paño de tela y frotar la estructura del producto&lt;p&gt;</v>
      </c>
      <c r="AF678" s="102"/>
      <c r="AG678" s="79"/>
      <c r="AH678" s="102"/>
    </row>
    <row r="679" spans="1:34" ht="20.25" customHeight="1" x14ac:dyDescent="0.2">
      <c r="A679" s="88"/>
      <c r="B679" s="88"/>
      <c r="C679" s="16"/>
      <c r="D679" s="116"/>
      <c r="E679" s="88"/>
      <c r="F679" s="88"/>
      <c r="G679" s="88"/>
      <c r="H679" s="88"/>
      <c r="I679" s="88"/>
      <c r="J679" s="88"/>
      <c r="K679" s="88"/>
      <c r="L679" s="88"/>
      <c r="M679" s="88"/>
      <c r="N679" s="88"/>
      <c r="O679" s="88"/>
      <c r="P679" s="88"/>
      <c r="Q679" s="88"/>
      <c r="R679" s="88"/>
      <c r="S679" s="88"/>
      <c r="T679" s="88"/>
      <c r="U679" s="88"/>
      <c r="V679" s="88"/>
      <c r="W679" s="16"/>
      <c r="X679" s="98"/>
      <c r="Y679" s="168"/>
      <c r="Z679" s="98"/>
      <c r="AA679" s="102"/>
      <c r="AB679" s="102"/>
      <c r="AC679" s="168" t="e">
        <f>CONCATENATE(E679," color: ",IF(VLOOKUP(C679,Colores!H:I,2,0)&gt;1,"Varios colores",Tabla5[[#This Row],[Caract: Color tapiz]]),IF(H679="","",CONCATENATE(", Tapiz: ",H679)),IF(I679="","",CONCATENATE(",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79" s="102"/>
      <c r="AE679" s="102" t="str">
        <f>CONCATENATE("&lt;p&gt;¿Cómo lavar un mueble con tapiz: ",X679,"?","&lt;p&gt;",CHAR(10),IFERROR(VLOOKUP(G679,'Base de datos'!A:B,2,0),"Humedecer un paño de tela y frotar la estructura del producto&lt;p&gt;"))</f>
        <v>&lt;p&gt;¿Cómo lavar un mueble con tapiz: ?&lt;p&gt;
Humedecer un paño de tela y frotar la estructura del producto&lt;p&gt;</v>
      </c>
      <c r="AF679" s="102"/>
      <c r="AG679" s="79"/>
      <c r="AH679" s="102"/>
    </row>
    <row r="680" spans="1:34" ht="20.25" customHeight="1" x14ac:dyDescent="0.2">
      <c r="A680" s="88"/>
      <c r="B680" s="88"/>
      <c r="C680" s="16"/>
      <c r="D680" s="116"/>
      <c r="E680" s="88"/>
      <c r="F680" s="88"/>
      <c r="G680" s="88"/>
      <c r="H680" s="88"/>
      <c r="I680" s="88"/>
      <c r="J680" s="88"/>
      <c r="K680" s="88"/>
      <c r="L680" s="88"/>
      <c r="M680" s="88"/>
      <c r="N680" s="88"/>
      <c r="O680" s="88"/>
      <c r="P680" s="88"/>
      <c r="Q680" s="88"/>
      <c r="R680" s="88"/>
      <c r="S680" s="88"/>
      <c r="T680" s="88"/>
      <c r="U680" s="88"/>
      <c r="V680" s="88"/>
      <c r="W680" s="16"/>
      <c r="X680" s="98"/>
      <c r="Y680" s="168"/>
      <c r="Z680" s="98"/>
      <c r="AA680" s="102"/>
      <c r="AB680" s="102"/>
      <c r="AC680" s="168" t="e">
        <f>CONCATENATE(E680," color: ",IF(VLOOKUP(C680,Colores!H:I,2,0)&gt;1,"Varios colores",Tabla5[[#This Row],[Caract: Color tapiz]]),IF(H680="","",CONCATENATE(", Tapiz: ",H680)),IF(I680="","",CONCATENATE(",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80" s="102"/>
      <c r="AE680" s="102" t="str">
        <f>CONCATENATE("&lt;p&gt;¿Cómo lavar un mueble con tapiz: ",X680,"?","&lt;p&gt;",CHAR(10),IFERROR(VLOOKUP(G680,'Base de datos'!A:B,2,0),"Humedecer un paño de tela y frotar la estructura del producto&lt;p&gt;"))</f>
        <v>&lt;p&gt;¿Cómo lavar un mueble con tapiz: ?&lt;p&gt;
Humedecer un paño de tela y frotar la estructura del producto&lt;p&gt;</v>
      </c>
      <c r="AF680" s="102"/>
      <c r="AG680" s="79"/>
      <c r="AH680" s="102"/>
    </row>
    <row r="681" spans="1:34" ht="20.25" customHeight="1" x14ac:dyDescent="0.2">
      <c r="A681" s="88"/>
      <c r="B681" s="88"/>
      <c r="C681" s="16"/>
      <c r="D681" s="116"/>
      <c r="E681" s="88"/>
      <c r="F681" s="88"/>
      <c r="G681" s="88"/>
      <c r="H681" s="88"/>
      <c r="I681" s="88"/>
      <c r="J681" s="88"/>
      <c r="K681" s="88"/>
      <c r="L681" s="88"/>
      <c r="M681" s="88"/>
      <c r="N681" s="88"/>
      <c r="O681" s="88"/>
      <c r="P681" s="88"/>
      <c r="Q681" s="88"/>
      <c r="R681" s="88"/>
      <c r="S681" s="88"/>
      <c r="T681" s="88"/>
      <c r="U681" s="88"/>
      <c r="V681" s="88"/>
      <c r="W681" s="16"/>
      <c r="X681" s="98"/>
      <c r="Y681" s="168"/>
      <c r="Z681" s="98"/>
      <c r="AA681" s="102"/>
      <c r="AB681" s="102"/>
      <c r="AC681" s="168" t="e">
        <f>CONCATENATE(E681," color: ",IF(VLOOKUP(C681,Colores!H:I,2,0)&gt;1,"Varios colores",Tabla5[[#This Row],[Caract: Color tapiz]]),IF(H681="","",CONCATENATE(", Tapiz: ",H681)),IF(I681="","",CONCATENATE(",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81" s="102"/>
      <c r="AE681" s="102" t="str">
        <f>CONCATENATE("&lt;p&gt;¿Cómo lavar un mueble con tapiz: ",X681,"?","&lt;p&gt;",CHAR(10),IFERROR(VLOOKUP(G681,'Base de datos'!A:B,2,0),"Humedecer un paño de tela y frotar la estructura del producto&lt;p&gt;"))</f>
        <v>&lt;p&gt;¿Cómo lavar un mueble con tapiz: ?&lt;p&gt;
Humedecer un paño de tela y frotar la estructura del producto&lt;p&gt;</v>
      </c>
      <c r="AF681" s="102"/>
      <c r="AG681" s="79"/>
      <c r="AH681" s="102"/>
    </row>
    <row r="682" spans="1:34" ht="20.25" customHeight="1" x14ac:dyDescent="0.2">
      <c r="A682" s="88"/>
      <c r="B682" s="88"/>
      <c r="C682" s="16"/>
      <c r="D682" s="116"/>
      <c r="E682" s="88"/>
      <c r="F682" s="88"/>
      <c r="G682" s="88"/>
      <c r="H682" s="88"/>
      <c r="I682" s="88"/>
      <c r="J682" s="88"/>
      <c r="K682" s="88"/>
      <c r="L682" s="88"/>
      <c r="M682" s="88"/>
      <c r="N682" s="88"/>
      <c r="O682" s="88"/>
      <c r="P682" s="88"/>
      <c r="Q682" s="88"/>
      <c r="R682" s="88"/>
      <c r="S682" s="88"/>
      <c r="T682" s="88"/>
      <c r="U682" s="88"/>
      <c r="V682" s="88"/>
      <c r="W682" s="16"/>
      <c r="X682" s="98"/>
      <c r="Y682" s="168"/>
      <c r="Z682" s="98"/>
      <c r="AA682" s="102"/>
      <c r="AB682" s="102"/>
      <c r="AC682" s="168" t="e">
        <f>CONCATENATE(E682," color: ",IF(VLOOKUP(C682,Colores!H:I,2,0)&gt;1,"Varios colores",Tabla5[[#This Row],[Caract: Color tapiz]]),IF(H682="","",CONCATENATE(", Tapiz: ",H682)),IF(I682="","",CONCATENATE(",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82" s="102"/>
      <c r="AE682" s="102" t="str">
        <f>CONCATENATE("&lt;p&gt;¿Cómo lavar un mueble con tapiz: ",X682,"?","&lt;p&gt;",CHAR(10),IFERROR(VLOOKUP(G682,'Base de datos'!A:B,2,0),"Humedecer un paño de tela y frotar la estructura del producto&lt;p&gt;"))</f>
        <v>&lt;p&gt;¿Cómo lavar un mueble con tapiz: ?&lt;p&gt;
Humedecer un paño de tela y frotar la estructura del producto&lt;p&gt;</v>
      </c>
      <c r="AF682" s="102"/>
      <c r="AG682" s="79"/>
      <c r="AH682" s="102"/>
    </row>
    <row r="683" spans="1:34" ht="20.25" customHeight="1" x14ac:dyDescent="0.2">
      <c r="A683" s="88"/>
      <c r="B683" s="88"/>
      <c r="C683" s="16"/>
      <c r="D683" s="116"/>
      <c r="E683" s="88"/>
      <c r="F683" s="88"/>
      <c r="G683" s="88"/>
      <c r="H683" s="88"/>
      <c r="I683" s="88"/>
      <c r="J683" s="88"/>
      <c r="K683" s="88"/>
      <c r="L683" s="88"/>
      <c r="M683" s="88"/>
      <c r="N683" s="88"/>
      <c r="O683" s="88"/>
      <c r="P683" s="88"/>
      <c r="Q683" s="88"/>
      <c r="R683" s="88"/>
      <c r="S683" s="88"/>
      <c r="T683" s="88"/>
      <c r="U683" s="88"/>
      <c r="V683" s="88"/>
      <c r="W683" s="16"/>
      <c r="X683" s="98"/>
      <c r="Y683" s="168"/>
      <c r="Z683" s="98"/>
      <c r="AA683" s="102"/>
      <c r="AB683" s="102"/>
      <c r="AC683" s="168" t="e">
        <f>CONCATENATE(E683," color: ",IF(VLOOKUP(C683,Colores!H:I,2,0)&gt;1,"Varios colores",Tabla5[[#This Row],[Caract: Color tapiz]]),IF(H683="","",CONCATENATE(", Tapiz: ",H683)),IF(I683="","",CONCATENATE(",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83" s="102"/>
      <c r="AE683" s="102" t="str">
        <f>CONCATENATE("&lt;p&gt;¿Cómo lavar un mueble con tapiz: ",X683,"?","&lt;p&gt;",CHAR(10),IFERROR(VLOOKUP(G683,'Base de datos'!A:B,2,0),"Humedecer un paño de tela y frotar la estructura del producto&lt;p&gt;"))</f>
        <v>&lt;p&gt;¿Cómo lavar un mueble con tapiz: ?&lt;p&gt;
Humedecer un paño de tela y frotar la estructura del producto&lt;p&gt;</v>
      </c>
      <c r="AF683" s="102"/>
      <c r="AG683" s="79"/>
      <c r="AH683" s="102"/>
    </row>
    <row r="684" spans="1:34" ht="20.25" customHeight="1" x14ac:dyDescent="0.2">
      <c r="A684" s="88"/>
      <c r="B684" s="88"/>
      <c r="C684" s="16"/>
      <c r="D684" s="116"/>
      <c r="E684" s="88"/>
      <c r="F684" s="88"/>
      <c r="G684" s="88"/>
      <c r="H684" s="88"/>
      <c r="I684" s="88"/>
      <c r="J684" s="88"/>
      <c r="K684" s="88"/>
      <c r="L684" s="88"/>
      <c r="M684" s="88"/>
      <c r="N684" s="88"/>
      <c r="O684" s="88"/>
      <c r="P684" s="88"/>
      <c r="Q684" s="88"/>
      <c r="R684" s="88"/>
      <c r="S684" s="88"/>
      <c r="T684" s="88"/>
      <c r="U684" s="88"/>
      <c r="V684" s="88"/>
      <c r="W684" s="16"/>
      <c r="X684" s="98"/>
      <c r="Y684" s="168"/>
      <c r="Z684" s="98"/>
      <c r="AA684" s="102"/>
      <c r="AB684" s="102"/>
      <c r="AC684" s="168" t="e">
        <f>CONCATENATE(E684," color: ",IF(VLOOKUP(C684,Colores!H:I,2,0)&gt;1,"Varios colores",Tabla5[[#This Row],[Caract: Color tapiz]]),IF(H684="","",CONCATENATE(", Tapiz: ",H684)),IF(I684="","",CONCATENATE(",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84" s="102"/>
      <c r="AE684" s="102" t="str">
        <f>CONCATENATE("&lt;p&gt;¿Cómo lavar un mueble con tapiz: ",X684,"?","&lt;p&gt;",CHAR(10),IFERROR(VLOOKUP(G684,'Base de datos'!A:B,2,0),"Humedecer un paño de tela y frotar la estructura del producto&lt;p&gt;"))</f>
        <v>&lt;p&gt;¿Cómo lavar un mueble con tapiz: ?&lt;p&gt;
Humedecer un paño de tela y frotar la estructura del producto&lt;p&gt;</v>
      </c>
      <c r="AF684" s="102"/>
      <c r="AG684" s="79"/>
      <c r="AH684" s="102"/>
    </row>
    <row r="685" spans="1:34" ht="20.25" customHeight="1" x14ac:dyDescent="0.2">
      <c r="A685" s="88"/>
      <c r="B685" s="88"/>
      <c r="C685" s="16"/>
      <c r="D685" s="116"/>
      <c r="E685" s="88"/>
      <c r="F685" s="88"/>
      <c r="G685" s="88"/>
      <c r="H685" s="88"/>
      <c r="I685" s="88"/>
      <c r="J685" s="88"/>
      <c r="K685" s="88"/>
      <c r="L685" s="88"/>
      <c r="M685" s="88"/>
      <c r="N685" s="88"/>
      <c r="O685" s="88"/>
      <c r="P685" s="88"/>
      <c r="Q685" s="88"/>
      <c r="R685" s="88"/>
      <c r="S685" s="88"/>
      <c r="T685" s="88"/>
      <c r="U685" s="88"/>
      <c r="V685" s="88"/>
      <c r="W685" s="16"/>
      <c r="X685" s="98"/>
      <c r="Y685" s="168"/>
      <c r="Z685" s="98"/>
      <c r="AA685" s="102"/>
      <c r="AB685" s="102"/>
      <c r="AC685" s="168" t="e">
        <f>CONCATENATE(E685," color: ",IF(VLOOKUP(C685,Colores!H:I,2,0)&gt;1,"Varios colores",Tabla5[[#This Row],[Caract: Color tapiz]]),IF(H685="","",CONCATENATE(", Tapiz: ",H685)),IF(I685="","",CONCATENATE(",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85" s="102"/>
      <c r="AE685" s="102" t="str">
        <f>CONCATENATE("&lt;p&gt;¿Cómo lavar un mueble con tapiz: ",X685,"?","&lt;p&gt;",CHAR(10),IFERROR(VLOOKUP(G685,'Base de datos'!A:B,2,0),"Humedecer un paño de tela y frotar la estructura del producto&lt;p&gt;"))</f>
        <v>&lt;p&gt;¿Cómo lavar un mueble con tapiz: ?&lt;p&gt;
Humedecer un paño de tela y frotar la estructura del producto&lt;p&gt;</v>
      </c>
      <c r="AF685" s="102"/>
      <c r="AG685" s="79"/>
      <c r="AH685" s="102"/>
    </row>
    <row r="686" spans="1:34" ht="20.25" customHeight="1" x14ac:dyDescent="0.2">
      <c r="A686" s="88"/>
      <c r="B686" s="88"/>
      <c r="C686" s="16"/>
      <c r="D686" s="116"/>
      <c r="E686" s="88"/>
      <c r="F686" s="88"/>
      <c r="G686" s="88"/>
      <c r="H686" s="88"/>
      <c r="I686" s="88"/>
      <c r="J686" s="88"/>
      <c r="K686" s="88"/>
      <c r="L686" s="88"/>
      <c r="M686" s="88"/>
      <c r="N686" s="88"/>
      <c r="O686" s="88"/>
      <c r="P686" s="88"/>
      <c r="Q686" s="88"/>
      <c r="R686" s="88"/>
      <c r="S686" s="88"/>
      <c r="T686" s="88"/>
      <c r="U686" s="88"/>
      <c r="V686" s="88"/>
      <c r="W686" s="16"/>
      <c r="X686" s="98"/>
      <c r="Y686" s="168"/>
      <c r="Z686" s="98"/>
      <c r="AA686" s="102"/>
      <c r="AB686" s="102"/>
      <c r="AC686" s="168" t="e">
        <f>CONCATENATE(E686," color: ",IF(VLOOKUP(C686,Colores!H:I,2,0)&gt;1,"Varios colores",Tabla5[[#This Row],[Caract: Color tapiz]]),IF(H686="","",CONCATENATE(", Tapiz: ",H686)),IF(I686="","",CONCATENATE(",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86" s="102"/>
      <c r="AE686" s="102" t="str">
        <f>CONCATENATE("&lt;p&gt;¿Cómo lavar un mueble con tapiz: ",X686,"?","&lt;p&gt;",CHAR(10),IFERROR(VLOOKUP(G686,'Base de datos'!A:B,2,0),"Humedecer un paño de tela y frotar la estructura del producto&lt;p&gt;"))</f>
        <v>&lt;p&gt;¿Cómo lavar un mueble con tapiz: ?&lt;p&gt;
Humedecer un paño de tela y frotar la estructura del producto&lt;p&gt;</v>
      </c>
      <c r="AF686" s="102"/>
      <c r="AG686" s="79"/>
      <c r="AH686" s="102"/>
    </row>
    <row r="687" spans="1:34" ht="20.25" customHeight="1" x14ac:dyDescent="0.2">
      <c r="A687" s="88"/>
      <c r="B687" s="88"/>
      <c r="C687" s="16"/>
      <c r="D687" s="116"/>
      <c r="E687" s="88"/>
      <c r="F687" s="88"/>
      <c r="G687" s="88"/>
      <c r="H687" s="88"/>
      <c r="I687" s="88"/>
      <c r="J687" s="88"/>
      <c r="K687" s="88"/>
      <c r="L687" s="88"/>
      <c r="M687" s="88"/>
      <c r="N687" s="88"/>
      <c r="O687" s="88"/>
      <c r="P687" s="88"/>
      <c r="Q687" s="88"/>
      <c r="R687" s="88"/>
      <c r="S687" s="88"/>
      <c r="T687" s="88"/>
      <c r="U687" s="88"/>
      <c r="V687" s="88"/>
      <c r="W687" s="16"/>
      <c r="X687" s="98"/>
      <c r="Y687" s="168"/>
      <c r="Z687" s="98"/>
      <c r="AA687" s="102"/>
      <c r="AB687" s="102"/>
      <c r="AC687" s="168" t="e">
        <f>CONCATENATE(E687," color: ",IF(VLOOKUP(C687,Colores!H:I,2,0)&gt;1,"Varios colores",Tabla5[[#This Row],[Caract: Color tapiz]]),IF(H687="","",CONCATENATE(", Tapiz: ",H687)),IF(I687="","",CONCATENATE(",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87" s="102"/>
      <c r="AE687" s="102" t="str">
        <f>CONCATENATE("&lt;p&gt;¿Cómo lavar un mueble con tapiz: ",X687,"?","&lt;p&gt;",CHAR(10),IFERROR(VLOOKUP(G687,'Base de datos'!A:B,2,0),"Humedecer un paño de tela y frotar la estructura del producto&lt;p&gt;"))</f>
        <v>&lt;p&gt;¿Cómo lavar un mueble con tapiz: ?&lt;p&gt;
Humedecer un paño de tela y frotar la estructura del producto&lt;p&gt;</v>
      </c>
      <c r="AF687" s="102"/>
      <c r="AG687" s="79"/>
      <c r="AH687" s="102"/>
    </row>
    <row r="688" spans="1:34" ht="20.25" customHeight="1" x14ac:dyDescent="0.2">
      <c r="A688" s="88"/>
      <c r="B688" s="88"/>
      <c r="C688" s="16"/>
      <c r="D688" s="116"/>
      <c r="E688" s="88"/>
      <c r="F688" s="88"/>
      <c r="G688" s="88"/>
      <c r="H688" s="88"/>
      <c r="I688" s="88"/>
      <c r="J688" s="88"/>
      <c r="K688" s="88"/>
      <c r="L688" s="88"/>
      <c r="M688" s="88"/>
      <c r="N688" s="88"/>
      <c r="O688" s="88"/>
      <c r="P688" s="88"/>
      <c r="Q688" s="88"/>
      <c r="R688" s="88"/>
      <c r="S688" s="88"/>
      <c r="T688" s="88"/>
      <c r="U688" s="88"/>
      <c r="V688" s="88"/>
      <c r="W688" s="16"/>
      <c r="X688" s="98"/>
      <c r="Y688" s="168"/>
      <c r="Z688" s="98"/>
      <c r="AA688" s="102"/>
      <c r="AB688" s="102"/>
      <c r="AC688" s="168" t="e">
        <f>CONCATENATE(E688," color: ",IF(VLOOKUP(C688,Colores!H:I,2,0)&gt;1,"Varios colores",Tabla5[[#This Row],[Caract: Color tapiz]]),IF(H688="","",CONCATENATE(", Tapiz: ",H688)),IF(I688="","",CONCATENATE(",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88" s="102"/>
      <c r="AE688" s="102" t="str">
        <f>CONCATENATE("&lt;p&gt;¿Cómo lavar un mueble con tapiz: ",X688,"?","&lt;p&gt;",CHAR(10),IFERROR(VLOOKUP(G688,'Base de datos'!A:B,2,0),"Humedecer un paño de tela y frotar la estructura del producto&lt;p&gt;"))</f>
        <v>&lt;p&gt;¿Cómo lavar un mueble con tapiz: ?&lt;p&gt;
Humedecer un paño de tela y frotar la estructura del producto&lt;p&gt;</v>
      </c>
      <c r="AF688" s="102"/>
      <c r="AG688" s="79"/>
      <c r="AH688" s="102"/>
    </row>
    <row r="689" spans="1:34" ht="20.25" customHeight="1" x14ac:dyDescent="0.2">
      <c r="A689" s="88"/>
      <c r="B689" s="88"/>
      <c r="C689" s="16"/>
      <c r="D689" s="116"/>
      <c r="E689" s="88"/>
      <c r="F689" s="88"/>
      <c r="G689" s="88"/>
      <c r="H689" s="88"/>
      <c r="I689" s="88"/>
      <c r="J689" s="88"/>
      <c r="K689" s="88"/>
      <c r="L689" s="88"/>
      <c r="M689" s="88"/>
      <c r="N689" s="88"/>
      <c r="O689" s="88"/>
      <c r="P689" s="88"/>
      <c r="Q689" s="88"/>
      <c r="R689" s="88"/>
      <c r="S689" s="88"/>
      <c r="T689" s="88"/>
      <c r="U689" s="88"/>
      <c r="V689" s="88"/>
      <c r="W689" s="16"/>
      <c r="X689" s="98"/>
      <c r="Y689" s="168"/>
      <c r="Z689" s="98"/>
      <c r="AA689" s="102"/>
      <c r="AB689" s="102"/>
      <c r="AC689" s="168" t="e">
        <f>CONCATENATE(E689," color: ",IF(VLOOKUP(C689,Colores!H:I,2,0)&gt;1,"Varios colores",Tabla5[[#This Row],[Caract: Color tapiz]]),IF(H689="","",CONCATENATE(", Tapiz: ",H689)),IF(I689="","",CONCATENATE(",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89" s="102"/>
      <c r="AE689" s="102" t="str">
        <f>CONCATENATE("&lt;p&gt;¿Cómo lavar un mueble con tapiz: ",X689,"?","&lt;p&gt;",CHAR(10),IFERROR(VLOOKUP(G689,'Base de datos'!A:B,2,0),"Humedecer un paño de tela y frotar la estructura del producto&lt;p&gt;"))</f>
        <v>&lt;p&gt;¿Cómo lavar un mueble con tapiz: ?&lt;p&gt;
Humedecer un paño de tela y frotar la estructura del producto&lt;p&gt;</v>
      </c>
      <c r="AF689" s="102"/>
      <c r="AG689" s="79"/>
      <c r="AH689" s="102"/>
    </row>
    <row r="690" spans="1:34" ht="20.25" customHeight="1" x14ac:dyDescent="0.2">
      <c r="A690" s="88"/>
      <c r="B690" s="88"/>
      <c r="C690" s="16"/>
      <c r="D690" s="116"/>
      <c r="E690" s="88"/>
      <c r="F690" s="88"/>
      <c r="G690" s="88"/>
      <c r="H690" s="88"/>
      <c r="I690" s="88"/>
      <c r="J690" s="88"/>
      <c r="K690" s="88"/>
      <c r="L690" s="88"/>
      <c r="M690" s="88"/>
      <c r="N690" s="88"/>
      <c r="O690" s="88"/>
      <c r="P690" s="88"/>
      <c r="Q690" s="88"/>
      <c r="R690" s="88"/>
      <c r="S690" s="88"/>
      <c r="T690" s="88"/>
      <c r="U690" s="88"/>
      <c r="V690" s="88"/>
      <c r="W690" s="16"/>
      <c r="X690" s="98"/>
      <c r="Y690" s="168"/>
      <c r="Z690" s="98"/>
      <c r="AA690" s="102"/>
      <c r="AB690" s="102"/>
      <c r="AC690" s="168" t="e">
        <f>CONCATENATE(E690," color: ",IF(VLOOKUP(C690,Colores!H:I,2,0)&gt;1,"Varios colores",Tabla5[[#This Row],[Caract: Color tapiz]]),IF(H690="","",CONCATENATE(", Tapiz: ",H690)),IF(I690="","",CONCATENATE(",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90" s="102"/>
      <c r="AE690" s="102" t="str">
        <f>CONCATENATE("&lt;p&gt;¿Cómo lavar un mueble con tapiz: ",X690,"?","&lt;p&gt;",CHAR(10),IFERROR(VLOOKUP(G690,'Base de datos'!A:B,2,0),"Humedecer un paño de tela y frotar la estructura del producto&lt;p&gt;"))</f>
        <v>&lt;p&gt;¿Cómo lavar un mueble con tapiz: ?&lt;p&gt;
Humedecer un paño de tela y frotar la estructura del producto&lt;p&gt;</v>
      </c>
      <c r="AF690" s="102"/>
      <c r="AG690" s="79"/>
      <c r="AH690" s="102"/>
    </row>
    <row r="691" spans="1:34" ht="20.25" customHeight="1" x14ac:dyDescent="0.2">
      <c r="A691" s="88"/>
      <c r="B691" s="88"/>
      <c r="C691" s="16"/>
      <c r="D691" s="116"/>
      <c r="E691" s="88"/>
      <c r="F691" s="88"/>
      <c r="G691" s="88"/>
      <c r="H691" s="88"/>
      <c r="I691" s="88"/>
      <c r="J691" s="88"/>
      <c r="K691" s="88"/>
      <c r="L691" s="88"/>
      <c r="M691" s="88"/>
      <c r="N691" s="88"/>
      <c r="O691" s="88"/>
      <c r="P691" s="88"/>
      <c r="Q691" s="88"/>
      <c r="R691" s="88"/>
      <c r="S691" s="88"/>
      <c r="T691" s="88"/>
      <c r="U691" s="88"/>
      <c r="V691" s="88"/>
      <c r="W691" s="16"/>
      <c r="X691" s="98"/>
      <c r="Y691" s="168"/>
      <c r="Z691" s="98"/>
      <c r="AA691" s="102"/>
      <c r="AB691" s="102"/>
      <c r="AC691" s="168" t="e">
        <f>CONCATENATE(E691," color: ",IF(VLOOKUP(C691,Colores!H:I,2,0)&gt;1,"Varios colores",Tabla5[[#This Row],[Caract: Color tapiz]]),IF(H691="","",CONCATENATE(", Tapiz: ",H691)),IF(I691="","",CONCATENATE(",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91" s="102"/>
      <c r="AE691" s="102" t="str">
        <f>CONCATENATE("&lt;p&gt;¿Cómo lavar un mueble con tapiz: ",X691,"?","&lt;p&gt;",CHAR(10),IFERROR(VLOOKUP(G691,'Base de datos'!A:B,2,0),"Humedecer un paño de tela y frotar la estructura del producto&lt;p&gt;"))</f>
        <v>&lt;p&gt;¿Cómo lavar un mueble con tapiz: ?&lt;p&gt;
Humedecer un paño de tela y frotar la estructura del producto&lt;p&gt;</v>
      </c>
      <c r="AF691" s="102"/>
      <c r="AG691" s="79"/>
      <c r="AH691" s="102"/>
    </row>
    <row r="692" spans="1:34" ht="20.25" customHeight="1" x14ac:dyDescent="0.2">
      <c r="A692" s="88"/>
      <c r="B692" s="88"/>
      <c r="C692" s="16"/>
      <c r="D692" s="116"/>
      <c r="E692" s="88"/>
      <c r="F692" s="88"/>
      <c r="G692" s="88"/>
      <c r="H692" s="88"/>
      <c r="I692" s="88"/>
      <c r="J692" s="88"/>
      <c r="K692" s="88"/>
      <c r="L692" s="88"/>
      <c r="M692" s="88"/>
      <c r="N692" s="88"/>
      <c r="O692" s="88"/>
      <c r="P692" s="88"/>
      <c r="Q692" s="88"/>
      <c r="R692" s="88"/>
      <c r="S692" s="88"/>
      <c r="T692" s="88"/>
      <c r="U692" s="88"/>
      <c r="V692" s="88"/>
      <c r="W692" s="16"/>
      <c r="X692" s="98"/>
      <c r="Y692" s="168"/>
      <c r="Z692" s="98"/>
      <c r="AA692" s="102"/>
      <c r="AB692" s="102"/>
      <c r="AC692" s="168" t="e">
        <f>CONCATENATE(E692," color: ",IF(VLOOKUP(C692,Colores!H:I,2,0)&gt;1,"Varios colores",Tabla5[[#This Row],[Caract: Color tapiz]]),IF(H692="","",CONCATENATE(", Tapiz: ",H692)),IF(I692="","",CONCATENATE(",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92" s="102"/>
      <c r="AE692" s="102" t="str">
        <f>CONCATENATE("&lt;p&gt;¿Cómo lavar un mueble con tapiz: ",X692,"?","&lt;p&gt;",CHAR(10),IFERROR(VLOOKUP(G692,'Base de datos'!A:B,2,0),"Humedecer un paño de tela y frotar la estructura del producto&lt;p&gt;"))</f>
        <v>&lt;p&gt;¿Cómo lavar un mueble con tapiz: ?&lt;p&gt;
Humedecer un paño de tela y frotar la estructura del producto&lt;p&gt;</v>
      </c>
      <c r="AF692" s="102"/>
      <c r="AG692" s="79"/>
      <c r="AH692" s="102"/>
    </row>
    <row r="693" spans="1:34" ht="20.25" customHeight="1" x14ac:dyDescent="0.2">
      <c r="A693" s="88"/>
      <c r="B693" s="88"/>
      <c r="C693" s="16"/>
      <c r="D693" s="116"/>
      <c r="E693" s="88"/>
      <c r="F693" s="88"/>
      <c r="G693" s="88"/>
      <c r="H693" s="88"/>
      <c r="I693" s="88"/>
      <c r="J693" s="88"/>
      <c r="K693" s="88"/>
      <c r="L693" s="88"/>
      <c r="M693" s="88"/>
      <c r="N693" s="88"/>
      <c r="O693" s="88"/>
      <c r="P693" s="88"/>
      <c r="Q693" s="88"/>
      <c r="R693" s="88"/>
      <c r="S693" s="88"/>
      <c r="T693" s="88"/>
      <c r="U693" s="88"/>
      <c r="V693" s="88"/>
      <c r="W693" s="16"/>
      <c r="X693" s="98"/>
      <c r="Y693" s="168"/>
      <c r="Z693" s="98"/>
      <c r="AA693" s="102"/>
      <c r="AB693" s="102"/>
      <c r="AC693" s="168" t="e">
        <f>CONCATENATE(E693," color: ",IF(VLOOKUP(C693,Colores!H:I,2,0)&gt;1,"Varios colores",Tabla5[[#This Row],[Caract: Color tapiz]]),IF(H693="","",CONCATENATE(", Tapiz: ",H693)),IF(I693="","",CONCATENATE(",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93" s="102"/>
      <c r="AE693" s="102" t="str">
        <f>CONCATENATE("&lt;p&gt;¿Cómo lavar un mueble con tapiz: ",X693,"?","&lt;p&gt;",CHAR(10),IFERROR(VLOOKUP(G693,'Base de datos'!A:B,2,0),"Humedecer un paño de tela y frotar la estructura del producto&lt;p&gt;"))</f>
        <v>&lt;p&gt;¿Cómo lavar un mueble con tapiz: ?&lt;p&gt;
Humedecer un paño de tela y frotar la estructura del producto&lt;p&gt;</v>
      </c>
      <c r="AF693" s="102"/>
      <c r="AG693" s="79"/>
      <c r="AH693" s="102"/>
    </row>
    <row r="694" spans="1:34" customFormat="1" ht="24" customHeight="1" x14ac:dyDescent="0.2">
      <c r="A694" s="88"/>
      <c r="B694" s="88"/>
      <c r="C694" s="16"/>
      <c r="D694" s="116"/>
      <c r="E694" s="88"/>
      <c r="F694" s="88"/>
      <c r="G694" s="88"/>
      <c r="H694" s="88"/>
      <c r="I694" s="88"/>
      <c r="J694" s="88"/>
      <c r="K694" s="88"/>
      <c r="L694" s="88"/>
      <c r="M694" s="88"/>
      <c r="N694" s="88"/>
      <c r="O694" s="88"/>
      <c r="P694" s="88"/>
      <c r="Q694" s="88"/>
      <c r="R694" s="88"/>
      <c r="S694" s="88"/>
      <c r="T694" s="88"/>
      <c r="U694" s="88"/>
      <c r="V694" s="88"/>
      <c r="W694" s="16"/>
      <c r="X694" s="98"/>
      <c r="Y694" s="168"/>
      <c r="Z694" s="98"/>
      <c r="AA694" s="102"/>
      <c r="AB694" s="102"/>
      <c r="AC694" s="168" t="e">
        <f>CONCATENATE(E694," color: ",IF(VLOOKUP(C694,Colores!H:I,2,0)&gt;1,"Varios colores",Tabla5[[#This Row],[Caract: Color tapiz]]),IF(H694="","",CONCATENATE(", Tapiz: ",H694)),IF(I694="","",CONCATENATE(",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94" s="102"/>
      <c r="AE694" s="102" t="str">
        <f>CONCATENATE("&lt;p&gt;¿Cómo lavar un mueble con tapiz: ",X694,"?","&lt;p&gt;",CHAR(10),IFERROR(VLOOKUP(G694,'Base de datos'!A:B,2,0),"Humedecer un paño de tela y frotar la estructura del producto&lt;p&gt;"))</f>
        <v>&lt;p&gt;¿Cómo lavar un mueble con tapiz: ?&lt;p&gt;
Humedecer un paño de tela y frotar la estructura del producto&lt;p&gt;</v>
      </c>
      <c r="AF694" s="102"/>
      <c r="AG694" s="79"/>
      <c r="AH694" s="102"/>
    </row>
    <row r="695" spans="1:34" customFormat="1" ht="24" customHeight="1" x14ac:dyDescent="0.2">
      <c r="A695" s="88"/>
      <c r="B695" s="88"/>
      <c r="C695" s="16"/>
      <c r="D695" s="116"/>
      <c r="E695" s="88"/>
      <c r="F695" s="88"/>
      <c r="G695" s="88"/>
      <c r="H695" s="88"/>
      <c r="I695" s="88"/>
      <c r="J695" s="88"/>
      <c r="K695" s="88"/>
      <c r="L695" s="88"/>
      <c r="M695" s="88"/>
      <c r="N695" s="88"/>
      <c r="O695" s="88"/>
      <c r="P695" s="88"/>
      <c r="Q695" s="88"/>
      <c r="R695" s="88"/>
      <c r="S695" s="88"/>
      <c r="T695" s="88"/>
      <c r="U695" s="88"/>
      <c r="V695" s="88"/>
      <c r="W695" s="16"/>
      <c r="X695" s="98"/>
      <c r="Y695" s="168"/>
      <c r="Z695" s="98"/>
      <c r="AA695" s="102"/>
      <c r="AB695" s="102"/>
      <c r="AC695" s="168" t="e">
        <f>CONCATENATE(E695," color: ",IF(VLOOKUP(C695,Colores!H:I,2,0)&gt;1,"Varios colores",Tabla5[[#This Row],[Caract: Color tapiz]]),IF(H695="","",CONCATENATE(", Tapiz: ",H695)),IF(I695="","",CONCATENATE(",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95" s="102"/>
      <c r="AE695" s="102" t="str">
        <f>CONCATENATE("&lt;p&gt;¿Cómo lavar un mueble con tapiz: ",X695,"?","&lt;p&gt;",CHAR(10),IFERROR(VLOOKUP(G695,'Base de datos'!A:B,2,0),"Humedecer un paño de tela y frotar la estructura del producto&lt;p&gt;"))</f>
        <v>&lt;p&gt;¿Cómo lavar un mueble con tapiz: ?&lt;p&gt;
Humedecer un paño de tela y frotar la estructura del producto&lt;p&gt;</v>
      </c>
      <c r="AF695" s="102"/>
      <c r="AG695" s="79"/>
      <c r="AH695" s="102"/>
    </row>
    <row r="696" spans="1:34" customFormat="1" ht="24" customHeight="1" x14ac:dyDescent="0.2">
      <c r="A696" s="88"/>
      <c r="B696" s="88"/>
      <c r="C696" s="16"/>
      <c r="D696" s="116"/>
      <c r="E696" s="88"/>
      <c r="F696" s="88"/>
      <c r="G696" s="88"/>
      <c r="H696" s="88"/>
      <c r="I696" s="88"/>
      <c r="J696" s="88"/>
      <c r="K696" s="88"/>
      <c r="L696" s="88"/>
      <c r="M696" s="88"/>
      <c r="N696" s="88"/>
      <c r="O696" s="88"/>
      <c r="P696" s="88"/>
      <c r="Q696" s="88"/>
      <c r="R696" s="88"/>
      <c r="S696" s="88"/>
      <c r="T696" s="88"/>
      <c r="U696" s="88"/>
      <c r="V696" s="88"/>
      <c r="W696" s="16"/>
      <c r="X696" s="98"/>
      <c r="Y696" s="168"/>
      <c r="Z696" s="98"/>
      <c r="AA696" s="102"/>
      <c r="AB696" s="102"/>
      <c r="AC696" s="168" t="e">
        <f>CONCATENATE(E696," color: ",IF(VLOOKUP(C696,Colores!H:I,2,0)&gt;1,"Varios colores",Tabla5[[#This Row],[Caract: Color tapiz]]),IF(H696="","",CONCATENATE(", Tapiz: ",H696)),IF(I696="","",CONCATENATE(",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96" s="102"/>
      <c r="AE696" s="102" t="str">
        <f>CONCATENATE("&lt;p&gt;¿Cómo lavar un mueble con tapiz: ",X696,"?","&lt;p&gt;",CHAR(10),IFERROR(VLOOKUP(G696,'Base de datos'!A:B,2,0),"Humedecer un paño de tela y frotar la estructura del producto&lt;p&gt;"))</f>
        <v>&lt;p&gt;¿Cómo lavar un mueble con tapiz: ?&lt;p&gt;
Humedecer un paño de tela y frotar la estructura del producto&lt;p&gt;</v>
      </c>
      <c r="AF696" s="102"/>
      <c r="AG696" s="79"/>
      <c r="AH696" s="102"/>
    </row>
    <row r="697" spans="1:34" ht="51" x14ac:dyDescent="0.2">
      <c r="A697" s="88"/>
      <c r="B697" s="88"/>
      <c r="C697" s="16"/>
      <c r="D697" s="116"/>
      <c r="E697" s="88"/>
      <c r="F697" s="88"/>
      <c r="G697" s="88"/>
      <c r="H697" s="88"/>
      <c r="I697" s="88"/>
      <c r="J697" s="88"/>
      <c r="K697" s="88"/>
      <c r="L697" s="88"/>
      <c r="M697" s="88"/>
      <c r="N697" s="88"/>
      <c r="O697" s="88"/>
      <c r="P697" s="88"/>
      <c r="Q697" s="88"/>
      <c r="R697" s="88"/>
      <c r="S697" s="88"/>
      <c r="T697" s="88"/>
      <c r="U697" s="88"/>
      <c r="V697" s="88"/>
      <c r="W697" s="16"/>
      <c r="X697" s="98"/>
      <c r="Y697" s="168"/>
      <c r="Z697" s="98"/>
      <c r="AA697" s="102"/>
      <c r="AB697" s="102"/>
      <c r="AC697" s="168" t="e">
        <f>CONCATENATE(E697," color: ",IF(VLOOKUP(C697,Colores!H:I,2,0)&gt;1,"Varios colores",Tabla5[[#This Row],[Caract: Color tapiz]]),IF(H697="","",CONCATENATE(", Tapiz: ",H697)),IF(I697="","",CONCATENATE(",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97" s="102"/>
      <c r="AE697" s="102" t="str">
        <f>CONCATENATE("&lt;p&gt;¿Cómo lavar un mueble con tapiz: ",X697,"?","&lt;p&gt;",CHAR(10),IFERROR(VLOOKUP(G697,'Base de datos'!A:B,2,0),"Humedecer un paño de tela y frotar la estructura del producto&lt;p&gt;"))</f>
        <v>&lt;p&gt;¿Cómo lavar un mueble con tapiz: ?&lt;p&gt;
Humedecer un paño de tela y frotar la estructura del producto&lt;p&gt;</v>
      </c>
      <c r="AF697" s="102"/>
      <c r="AG697" s="79"/>
      <c r="AH697" s="102"/>
    </row>
    <row r="698" spans="1:34" ht="51" x14ac:dyDescent="0.2">
      <c r="A698" s="88"/>
      <c r="B698" s="88"/>
      <c r="C698" s="16"/>
      <c r="D698" s="116"/>
      <c r="E698" s="88"/>
      <c r="F698" s="88"/>
      <c r="G698" s="88"/>
      <c r="H698" s="88"/>
      <c r="I698" s="88"/>
      <c r="J698" s="88"/>
      <c r="K698" s="88"/>
      <c r="L698" s="88"/>
      <c r="M698" s="88"/>
      <c r="N698" s="88"/>
      <c r="O698" s="88"/>
      <c r="P698" s="88"/>
      <c r="Q698" s="88"/>
      <c r="R698" s="88"/>
      <c r="S698" s="88"/>
      <c r="T698" s="88"/>
      <c r="U698" s="88"/>
      <c r="V698" s="88"/>
      <c r="W698" s="16"/>
      <c r="X698" s="98"/>
      <c r="Y698" s="168"/>
      <c r="Z698" s="98"/>
      <c r="AA698" s="102"/>
      <c r="AB698" s="102"/>
      <c r="AC698" s="168" t="e">
        <f>CONCATENATE(E698," color: ",IF(VLOOKUP(C698,Colores!H:I,2,0)&gt;1,"Varios colores",Tabla5[[#This Row],[Caract: Color tapiz]]),IF(H698="","",CONCATENATE(", Tapiz: ",H698)),IF(I698="","",CONCATENATE(",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98" s="102"/>
      <c r="AE698" s="102" t="str">
        <f>CONCATENATE("&lt;p&gt;¿Cómo lavar un mueble con tapiz: ",X698,"?","&lt;p&gt;",CHAR(10),IFERROR(VLOOKUP(G698,'Base de datos'!A:B,2,0),"Humedecer un paño de tela y frotar la estructura del producto&lt;p&gt;"))</f>
        <v>&lt;p&gt;¿Cómo lavar un mueble con tapiz: ?&lt;p&gt;
Humedecer un paño de tela y frotar la estructura del producto&lt;p&gt;</v>
      </c>
      <c r="AF698" s="102"/>
      <c r="AG698" s="79"/>
      <c r="AH698" s="102"/>
    </row>
    <row r="699" spans="1:34" ht="51" x14ac:dyDescent="0.2">
      <c r="A699" s="88"/>
      <c r="B699" s="88"/>
      <c r="C699" s="16"/>
      <c r="D699" s="116"/>
      <c r="E699" s="88"/>
      <c r="F699" s="88"/>
      <c r="G699" s="88"/>
      <c r="H699" s="88"/>
      <c r="I699" s="88"/>
      <c r="J699" s="88"/>
      <c r="K699" s="88"/>
      <c r="L699" s="88"/>
      <c r="M699" s="88"/>
      <c r="N699" s="88"/>
      <c r="O699" s="88"/>
      <c r="P699" s="88"/>
      <c r="Q699" s="88"/>
      <c r="R699" s="88"/>
      <c r="S699" s="88"/>
      <c r="T699" s="88"/>
      <c r="U699" s="88"/>
      <c r="V699" s="88"/>
      <c r="W699" s="16"/>
      <c r="X699" s="98"/>
      <c r="Y699" s="168"/>
      <c r="Z699" s="98"/>
      <c r="AA699" s="102"/>
      <c r="AB699" s="102"/>
      <c r="AC699" s="168" t="e">
        <f>CONCATENATE(E699," color: ",IF(VLOOKUP(C699,Colores!H:I,2,0)&gt;1,"Varios colores",Tabla5[[#This Row],[Caract: Color tapiz]]),IF(H699="","",CONCATENATE(", Tapiz: ",H699)),IF(I699="","",CONCATENATE(",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699" s="102"/>
      <c r="AE699" s="102" t="str">
        <f>CONCATENATE("&lt;p&gt;¿Cómo lavar un mueble con tapiz: ",X699,"?","&lt;p&gt;",CHAR(10),IFERROR(VLOOKUP(G699,'Base de datos'!A:B,2,0),"Humedecer un paño de tela y frotar la estructura del producto&lt;p&gt;"))</f>
        <v>&lt;p&gt;¿Cómo lavar un mueble con tapiz: ?&lt;p&gt;
Humedecer un paño de tela y frotar la estructura del producto&lt;p&gt;</v>
      </c>
      <c r="AF699" s="102"/>
      <c r="AG699" s="79"/>
      <c r="AH699" s="102"/>
    </row>
    <row r="700" spans="1:34" ht="51" x14ac:dyDescent="0.2">
      <c r="A700" s="88"/>
      <c r="B700" s="88"/>
      <c r="C700" s="16"/>
      <c r="D700" s="116"/>
      <c r="E700" s="88"/>
      <c r="F700" s="88"/>
      <c r="G700" s="88"/>
      <c r="H700" s="88"/>
      <c r="I700" s="88"/>
      <c r="J700" s="88"/>
      <c r="K700" s="88"/>
      <c r="L700" s="88"/>
      <c r="M700" s="88"/>
      <c r="N700" s="88"/>
      <c r="O700" s="88"/>
      <c r="P700" s="88"/>
      <c r="Q700" s="88"/>
      <c r="R700" s="88"/>
      <c r="S700" s="88"/>
      <c r="T700" s="88"/>
      <c r="U700" s="88"/>
      <c r="V700" s="88"/>
      <c r="W700" s="16"/>
      <c r="X700" s="98"/>
      <c r="Y700" s="168"/>
      <c r="Z700" s="98"/>
      <c r="AA700" s="102"/>
      <c r="AB700" s="102"/>
      <c r="AC700" s="168" t="e">
        <f>CONCATENATE(E700," color: ",IF(VLOOKUP(C700,Colores!H:I,2,0)&gt;1,"Varios colores",Tabla5[[#This Row],[Caract: Color tapiz]]),IF(H700="","",CONCATENATE(", Tapiz: ",H700)),IF(I700="","",CONCATENATE(",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00" s="102"/>
      <c r="AE700" s="102" t="str">
        <f>CONCATENATE("&lt;p&gt;¿Cómo lavar un mueble con tapiz: ",X700,"?","&lt;p&gt;",CHAR(10),IFERROR(VLOOKUP(G700,'Base de datos'!A:B,2,0),"Humedecer un paño de tela y frotar la estructura del producto&lt;p&gt;"))</f>
        <v>&lt;p&gt;¿Cómo lavar un mueble con tapiz: ?&lt;p&gt;
Humedecer un paño de tela y frotar la estructura del producto&lt;p&gt;</v>
      </c>
      <c r="AF700" s="102"/>
      <c r="AG700" s="79"/>
      <c r="AH700" s="102"/>
    </row>
    <row r="701" spans="1:34" ht="51" x14ac:dyDescent="0.2">
      <c r="A701" s="88"/>
      <c r="B701" s="88"/>
      <c r="C701" s="16"/>
      <c r="D701" s="116"/>
      <c r="E701" s="88"/>
      <c r="F701" s="88"/>
      <c r="G701" s="88"/>
      <c r="H701" s="88"/>
      <c r="I701" s="88"/>
      <c r="J701" s="88"/>
      <c r="K701" s="88"/>
      <c r="L701" s="88"/>
      <c r="M701" s="88"/>
      <c r="N701" s="88"/>
      <c r="O701" s="88"/>
      <c r="P701" s="88"/>
      <c r="Q701" s="88"/>
      <c r="R701" s="88"/>
      <c r="S701" s="88"/>
      <c r="T701" s="88"/>
      <c r="U701" s="88"/>
      <c r="V701" s="88"/>
      <c r="W701" s="16"/>
      <c r="X701" s="98"/>
      <c r="Y701" s="168"/>
      <c r="Z701" s="98"/>
      <c r="AA701" s="102"/>
      <c r="AB701" s="102"/>
      <c r="AC701" s="168" t="e">
        <f>CONCATENATE(E701," color: ",IF(VLOOKUP(C701,Colores!H:I,2,0)&gt;1,"Varios colores",Tabla5[[#This Row],[Caract: Color tapiz]]),IF(H701="","",CONCATENATE(", Tapiz: ",H701)),IF(I701="","",CONCATENATE(",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01" s="102"/>
      <c r="AE701" s="102" t="str">
        <f>CONCATENATE("&lt;p&gt;¿Cómo lavar un mueble con tapiz: ",X701,"?","&lt;p&gt;",CHAR(10),IFERROR(VLOOKUP(G701,'Base de datos'!A:B,2,0),"Humedecer un paño de tela y frotar la estructura del producto&lt;p&gt;"))</f>
        <v>&lt;p&gt;¿Cómo lavar un mueble con tapiz: ?&lt;p&gt;
Humedecer un paño de tela y frotar la estructura del producto&lt;p&gt;</v>
      </c>
      <c r="AF701" s="102"/>
      <c r="AG701" s="79"/>
      <c r="AH701" s="102"/>
    </row>
    <row r="702" spans="1:34" ht="51" x14ac:dyDescent="0.2">
      <c r="A702" s="88"/>
      <c r="B702" s="88"/>
      <c r="C702" s="16"/>
      <c r="D702" s="116"/>
      <c r="E702" s="88"/>
      <c r="F702" s="88"/>
      <c r="G702" s="88"/>
      <c r="H702" s="88"/>
      <c r="I702" s="88"/>
      <c r="J702" s="88"/>
      <c r="K702" s="88"/>
      <c r="L702" s="88"/>
      <c r="M702" s="88"/>
      <c r="N702" s="88"/>
      <c r="O702" s="88"/>
      <c r="P702" s="88"/>
      <c r="Q702" s="88"/>
      <c r="R702" s="88"/>
      <c r="S702" s="88"/>
      <c r="T702" s="88"/>
      <c r="U702" s="88"/>
      <c r="V702" s="88"/>
      <c r="W702" s="16"/>
      <c r="X702" s="98"/>
      <c r="Y702" s="168"/>
      <c r="Z702" s="98"/>
      <c r="AA702" s="102"/>
      <c r="AB702" s="102"/>
      <c r="AC702" s="168" t="e">
        <f>CONCATENATE(E702," color: ",IF(VLOOKUP(C702,Colores!H:I,2,0)&gt;1,"Varios colores",Tabla5[[#This Row],[Caract: Color tapiz]]),IF(H702="","",CONCATENATE(", Tapiz: ",H702)),IF(I702="","",CONCATENATE(",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02" s="102"/>
      <c r="AE702" s="102" t="str">
        <f>CONCATENATE("&lt;p&gt;¿Cómo lavar un mueble con tapiz: ",X702,"?","&lt;p&gt;",CHAR(10),IFERROR(VLOOKUP(G702,'Base de datos'!A:B,2,0),"Humedecer un paño de tela y frotar la estructura del producto&lt;p&gt;"))</f>
        <v>&lt;p&gt;¿Cómo lavar un mueble con tapiz: ?&lt;p&gt;
Humedecer un paño de tela y frotar la estructura del producto&lt;p&gt;</v>
      </c>
      <c r="AF702" s="102"/>
      <c r="AG702" s="79"/>
      <c r="AH702" s="102"/>
    </row>
    <row r="703" spans="1:34" ht="51" x14ac:dyDescent="0.2">
      <c r="A703" s="88"/>
      <c r="B703" s="88"/>
      <c r="C703" s="16"/>
      <c r="D703" s="116"/>
      <c r="E703" s="88"/>
      <c r="F703" s="88"/>
      <c r="G703" s="88"/>
      <c r="H703" s="88"/>
      <c r="I703" s="88"/>
      <c r="J703" s="88"/>
      <c r="K703" s="88"/>
      <c r="L703" s="88"/>
      <c r="M703" s="88"/>
      <c r="N703" s="88"/>
      <c r="O703" s="88"/>
      <c r="P703" s="88"/>
      <c r="Q703" s="88"/>
      <c r="R703" s="88"/>
      <c r="S703" s="88"/>
      <c r="T703" s="88"/>
      <c r="U703" s="88"/>
      <c r="V703" s="88"/>
      <c r="W703" s="16"/>
      <c r="X703" s="98"/>
      <c r="Y703" s="168"/>
      <c r="Z703" s="98"/>
      <c r="AA703" s="102"/>
      <c r="AB703" s="102"/>
      <c r="AC703" s="168" t="e">
        <f>CONCATENATE(E703," color: ",IF(VLOOKUP(C703,Colores!H:I,2,0)&gt;1,"Varios colores",Tabla5[[#This Row],[Caract: Color tapiz]]),IF(H703="","",CONCATENATE(", Tapiz: ",H703)),IF(I703="","",CONCATENATE(",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03" s="102"/>
      <c r="AE703" s="102" t="str">
        <f>CONCATENATE("&lt;p&gt;¿Cómo lavar un mueble con tapiz: ",X703,"?","&lt;p&gt;",CHAR(10),IFERROR(VLOOKUP(G703,'Base de datos'!A:B,2,0),"Humedecer un paño de tela y frotar la estructura del producto&lt;p&gt;"))</f>
        <v>&lt;p&gt;¿Cómo lavar un mueble con tapiz: ?&lt;p&gt;
Humedecer un paño de tela y frotar la estructura del producto&lt;p&gt;</v>
      </c>
      <c r="AF703" s="102"/>
      <c r="AG703" s="79"/>
      <c r="AH703" s="102"/>
    </row>
    <row r="704" spans="1:34" ht="51" x14ac:dyDescent="0.2">
      <c r="A704" s="88"/>
      <c r="B704" s="88"/>
      <c r="C704" s="16"/>
      <c r="D704" s="116"/>
      <c r="E704" s="88"/>
      <c r="F704" s="88"/>
      <c r="G704" s="88"/>
      <c r="H704" s="88"/>
      <c r="I704" s="88"/>
      <c r="J704" s="88"/>
      <c r="K704" s="88"/>
      <c r="L704" s="88"/>
      <c r="M704" s="88"/>
      <c r="N704" s="88"/>
      <c r="O704" s="88"/>
      <c r="P704" s="88"/>
      <c r="Q704" s="88"/>
      <c r="R704" s="88"/>
      <c r="S704" s="88"/>
      <c r="T704" s="88"/>
      <c r="U704" s="88"/>
      <c r="V704" s="88"/>
      <c r="W704" s="16"/>
      <c r="X704" s="98"/>
      <c r="Y704" s="168"/>
      <c r="Z704" s="98"/>
      <c r="AA704" s="102"/>
      <c r="AB704" s="102"/>
      <c r="AC704" s="168" t="e">
        <f>CONCATENATE(E704," color: ",IF(VLOOKUP(C704,Colores!H:I,2,0)&gt;1,"Varios colores",Tabla5[[#This Row],[Caract: Color tapiz]]),IF(H704="","",CONCATENATE(", Tapiz: ",H704)),IF(I704="","",CONCATENATE(",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04" s="102"/>
      <c r="AE704" s="102" t="str">
        <f>CONCATENATE("&lt;p&gt;¿Cómo lavar un mueble con tapiz: ",X704,"?","&lt;p&gt;",CHAR(10),IFERROR(VLOOKUP(G704,'Base de datos'!A:B,2,0),"Humedecer un paño de tela y frotar la estructura del producto&lt;p&gt;"))</f>
        <v>&lt;p&gt;¿Cómo lavar un mueble con tapiz: ?&lt;p&gt;
Humedecer un paño de tela y frotar la estructura del producto&lt;p&gt;</v>
      </c>
      <c r="AF704" s="102"/>
      <c r="AG704" s="79"/>
      <c r="AH704" s="102"/>
    </row>
    <row r="705" spans="1:34" ht="51" x14ac:dyDescent="0.2">
      <c r="A705" s="88"/>
      <c r="B705" s="88"/>
      <c r="C705" s="16"/>
      <c r="D705" s="116"/>
      <c r="E705" s="88"/>
      <c r="F705" s="88"/>
      <c r="G705" s="88"/>
      <c r="H705" s="88"/>
      <c r="I705" s="88"/>
      <c r="J705" s="88"/>
      <c r="K705" s="88"/>
      <c r="L705" s="88"/>
      <c r="M705" s="88"/>
      <c r="N705" s="88"/>
      <c r="O705" s="88"/>
      <c r="P705" s="88"/>
      <c r="Q705" s="88"/>
      <c r="R705" s="88"/>
      <c r="S705" s="88"/>
      <c r="T705" s="88"/>
      <c r="U705" s="88"/>
      <c r="V705" s="88"/>
      <c r="W705" s="16"/>
      <c r="X705" s="98"/>
      <c r="Y705" s="168"/>
      <c r="Z705" s="98"/>
      <c r="AA705" s="102"/>
      <c r="AB705" s="102"/>
      <c r="AC705" s="168" t="e">
        <f>CONCATENATE(E705," color: ",IF(VLOOKUP(C705,Colores!H:I,2,0)&gt;1,"Varios colores",Tabla5[[#This Row],[Caract: Color tapiz]]),IF(H705="","",CONCATENATE(", Tapiz: ",H705)),IF(I705="","",CONCATENATE(",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05" s="102"/>
      <c r="AE705" s="102" t="str">
        <f>CONCATENATE("&lt;p&gt;¿Cómo lavar un mueble con tapiz: ",X705,"?","&lt;p&gt;",CHAR(10),IFERROR(VLOOKUP(G705,'Base de datos'!A:B,2,0),"Humedecer un paño de tela y frotar la estructura del producto&lt;p&gt;"))</f>
        <v>&lt;p&gt;¿Cómo lavar un mueble con tapiz: ?&lt;p&gt;
Humedecer un paño de tela y frotar la estructura del producto&lt;p&gt;</v>
      </c>
      <c r="AF705" s="102"/>
      <c r="AG705" s="79"/>
      <c r="AH705" s="102"/>
    </row>
    <row r="706" spans="1:34" ht="51" x14ac:dyDescent="0.2">
      <c r="A706" s="88"/>
      <c r="B706" s="88"/>
      <c r="C706" s="16"/>
      <c r="D706" s="116"/>
      <c r="E706" s="88"/>
      <c r="F706" s="88"/>
      <c r="G706" s="88"/>
      <c r="H706" s="88"/>
      <c r="I706" s="88"/>
      <c r="J706" s="88"/>
      <c r="K706" s="88"/>
      <c r="L706" s="88"/>
      <c r="M706" s="88"/>
      <c r="N706" s="88"/>
      <c r="O706" s="88"/>
      <c r="P706" s="88"/>
      <c r="Q706" s="88"/>
      <c r="R706" s="88"/>
      <c r="S706" s="88"/>
      <c r="T706" s="88"/>
      <c r="U706" s="88"/>
      <c r="V706" s="88"/>
      <c r="W706" s="16"/>
      <c r="X706" s="98"/>
      <c r="Y706" s="168"/>
      <c r="Z706" s="98"/>
      <c r="AA706" s="102"/>
      <c r="AB706" s="102"/>
      <c r="AC706" s="168" t="e">
        <f>CONCATENATE(E706," color: ",IF(VLOOKUP(C706,Colores!H:I,2,0)&gt;1,"Varios colores",Tabla5[[#This Row],[Caract: Color tapiz]]),IF(H706="","",CONCATENATE(", Tapiz: ",H706)),IF(I706="","",CONCATENATE(",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06" s="102"/>
      <c r="AE706" s="102" t="str">
        <f>CONCATENATE("&lt;p&gt;¿Cómo lavar un mueble con tapiz: ",X706,"?","&lt;p&gt;",CHAR(10),IFERROR(VLOOKUP(G706,'Base de datos'!A:B,2,0),"Humedecer un paño de tela y frotar la estructura del producto&lt;p&gt;"))</f>
        <v>&lt;p&gt;¿Cómo lavar un mueble con tapiz: ?&lt;p&gt;
Humedecer un paño de tela y frotar la estructura del producto&lt;p&gt;</v>
      </c>
      <c r="AF706" s="102"/>
      <c r="AG706" s="79"/>
      <c r="AH706" s="102"/>
    </row>
    <row r="707" spans="1:34" ht="51" x14ac:dyDescent="0.2">
      <c r="A707" s="88"/>
      <c r="B707" s="88"/>
      <c r="C707" s="16"/>
      <c r="D707" s="116"/>
      <c r="E707" s="88"/>
      <c r="F707" s="88"/>
      <c r="G707" s="88"/>
      <c r="H707" s="88"/>
      <c r="I707" s="88"/>
      <c r="J707" s="88"/>
      <c r="K707" s="88"/>
      <c r="L707" s="88"/>
      <c r="M707" s="88"/>
      <c r="N707" s="88"/>
      <c r="O707" s="88"/>
      <c r="P707" s="88"/>
      <c r="Q707" s="88"/>
      <c r="R707" s="88"/>
      <c r="S707" s="88"/>
      <c r="T707" s="88"/>
      <c r="U707" s="88"/>
      <c r="V707" s="88"/>
      <c r="W707" s="16"/>
      <c r="X707" s="98"/>
      <c r="Y707" s="168"/>
      <c r="Z707" s="98"/>
      <c r="AA707" s="102"/>
      <c r="AB707" s="102"/>
      <c r="AC707" s="168" t="e">
        <f>CONCATENATE(E707," color: ",IF(VLOOKUP(C707,Colores!H:I,2,0)&gt;1,"Varios colores",Tabla5[[#This Row],[Caract: Color tapiz]]),IF(H707="","",CONCATENATE(", Tapiz: ",H707)),IF(I707="","",CONCATENATE(",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07" s="102"/>
      <c r="AE707" s="102" t="str">
        <f>CONCATENATE("&lt;p&gt;¿Cómo lavar un mueble con tapiz: ",X707,"?","&lt;p&gt;",CHAR(10),IFERROR(VLOOKUP(G707,'Base de datos'!A:B,2,0),"Humedecer un paño de tela y frotar la estructura del producto&lt;p&gt;"))</f>
        <v>&lt;p&gt;¿Cómo lavar un mueble con tapiz: ?&lt;p&gt;
Humedecer un paño de tela y frotar la estructura del producto&lt;p&gt;</v>
      </c>
      <c r="AF707" s="102"/>
      <c r="AG707" s="79"/>
      <c r="AH707" s="102"/>
    </row>
    <row r="708" spans="1:34" ht="51" x14ac:dyDescent="0.2">
      <c r="A708" s="88"/>
      <c r="B708" s="88"/>
      <c r="C708" s="16"/>
      <c r="D708" s="116"/>
      <c r="E708" s="88"/>
      <c r="F708" s="88"/>
      <c r="G708" s="88"/>
      <c r="H708" s="88"/>
      <c r="I708" s="88"/>
      <c r="J708" s="88"/>
      <c r="K708" s="88"/>
      <c r="L708" s="88"/>
      <c r="M708" s="88"/>
      <c r="N708" s="88"/>
      <c r="O708" s="88"/>
      <c r="P708" s="88"/>
      <c r="Q708" s="88"/>
      <c r="R708" s="88"/>
      <c r="S708" s="88"/>
      <c r="T708" s="88"/>
      <c r="U708" s="88"/>
      <c r="V708" s="88"/>
      <c r="W708" s="16"/>
      <c r="X708" s="98"/>
      <c r="Y708" s="168"/>
      <c r="Z708" s="98"/>
      <c r="AA708" s="102"/>
      <c r="AB708" s="102"/>
      <c r="AC708" s="168" t="e">
        <f>CONCATENATE(E708," color: ",IF(VLOOKUP(C708,Colores!H:I,2,0)&gt;1,"Varios colores",Tabla5[[#This Row],[Caract: Color tapiz]]),IF(H708="","",CONCATENATE(", Tapiz: ",H708)),IF(I708="","",CONCATENATE(",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08" s="102"/>
      <c r="AE708" s="102" t="str">
        <f>CONCATENATE("&lt;p&gt;¿Cómo lavar un mueble con tapiz: ",X708,"?","&lt;p&gt;",CHAR(10),IFERROR(VLOOKUP(G708,'Base de datos'!A:B,2,0),"Humedecer un paño de tela y frotar la estructura del producto&lt;p&gt;"))</f>
        <v>&lt;p&gt;¿Cómo lavar un mueble con tapiz: ?&lt;p&gt;
Humedecer un paño de tela y frotar la estructura del producto&lt;p&gt;</v>
      </c>
      <c r="AF708" s="102"/>
      <c r="AG708" s="79"/>
      <c r="AH708" s="102"/>
    </row>
    <row r="709" spans="1:34" ht="51" x14ac:dyDescent="0.2">
      <c r="A709" s="88"/>
      <c r="B709" s="88"/>
      <c r="C709" s="16"/>
      <c r="D709" s="116"/>
      <c r="E709" s="88"/>
      <c r="F709" s="88"/>
      <c r="G709" s="88"/>
      <c r="H709" s="88"/>
      <c r="I709" s="88"/>
      <c r="J709" s="88"/>
      <c r="K709" s="88"/>
      <c r="L709" s="88"/>
      <c r="M709" s="88"/>
      <c r="N709" s="88"/>
      <c r="O709" s="88"/>
      <c r="P709" s="88"/>
      <c r="Q709" s="88"/>
      <c r="R709" s="88"/>
      <c r="S709" s="88"/>
      <c r="T709" s="88"/>
      <c r="U709" s="88"/>
      <c r="V709" s="88"/>
      <c r="W709" s="16"/>
      <c r="X709" s="98"/>
      <c r="Y709" s="168"/>
      <c r="Z709" s="98"/>
      <c r="AA709" s="102"/>
      <c r="AB709" s="102"/>
      <c r="AC709" s="168" t="e">
        <f>CONCATENATE(E709," color: ",IF(VLOOKUP(C709,Colores!H:I,2,0)&gt;1,"Varios colores",Tabla5[[#This Row],[Caract: Color tapiz]]),IF(H709="","",CONCATENATE(", Tapiz: ",H709)),IF(I709="","",CONCATENATE(",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09" s="102"/>
      <c r="AE709" s="102" t="str">
        <f>CONCATENATE("&lt;p&gt;¿Cómo lavar un mueble con tapiz: ",X709,"?","&lt;p&gt;",CHAR(10),IFERROR(VLOOKUP(G709,'Base de datos'!A:B,2,0),"Humedecer un paño de tela y frotar la estructura del producto&lt;p&gt;"))</f>
        <v>&lt;p&gt;¿Cómo lavar un mueble con tapiz: ?&lt;p&gt;
Humedecer un paño de tela y frotar la estructura del producto&lt;p&gt;</v>
      </c>
      <c r="AF709" s="102"/>
      <c r="AG709" s="79"/>
      <c r="AH709" s="102"/>
    </row>
    <row r="710" spans="1:34" ht="51" x14ac:dyDescent="0.2">
      <c r="A710" s="88"/>
      <c r="B710" s="88"/>
      <c r="C710" s="16"/>
      <c r="D710" s="116"/>
      <c r="E710" s="88"/>
      <c r="F710" s="88"/>
      <c r="G710" s="88"/>
      <c r="H710" s="88"/>
      <c r="I710" s="88"/>
      <c r="J710" s="88"/>
      <c r="K710" s="88"/>
      <c r="L710" s="88"/>
      <c r="M710" s="88"/>
      <c r="N710" s="88"/>
      <c r="O710" s="88"/>
      <c r="P710" s="88"/>
      <c r="Q710" s="88"/>
      <c r="R710" s="88"/>
      <c r="S710" s="88"/>
      <c r="T710" s="88"/>
      <c r="U710" s="88"/>
      <c r="V710" s="88"/>
      <c r="W710" s="16"/>
      <c r="X710" s="98"/>
      <c r="Y710" s="168"/>
      <c r="Z710" s="98"/>
      <c r="AA710" s="102"/>
      <c r="AB710" s="102"/>
      <c r="AC710" s="168" t="e">
        <f>CONCATENATE(E710," color: ",IF(VLOOKUP(C710,Colores!H:I,2,0)&gt;1,"Varios colores",Tabla5[[#This Row],[Caract: Color tapiz]]),IF(H710="","",CONCATENATE(", Tapiz: ",H710)),IF(I710="","",CONCATENATE(",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10" s="102"/>
      <c r="AE710" s="102" t="str">
        <f>CONCATENATE("&lt;p&gt;¿Cómo lavar un mueble con tapiz: ",X710,"?","&lt;p&gt;",CHAR(10),IFERROR(VLOOKUP(G710,'Base de datos'!A:B,2,0),"Humedecer un paño de tela y frotar la estructura del producto&lt;p&gt;"))</f>
        <v>&lt;p&gt;¿Cómo lavar un mueble con tapiz: ?&lt;p&gt;
Humedecer un paño de tela y frotar la estructura del producto&lt;p&gt;</v>
      </c>
      <c r="AF710" s="102"/>
      <c r="AG710" s="79"/>
      <c r="AH710" s="102"/>
    </row>
    <row r="711" spans="1:34" ht="51" x14ac:dyDescent="0.2">
      <c r="A711" s="88"/>
      <c r="B711" s="88"/>
      <c r="C711" s="16"/>
      <c r="D711" s="116"/>
      <c r="E711" s="88"/>
      <c r="F711" s="88"/>
      <c r="G711" s="88"/>
      <c r="H711" s="88"/>
      <c r="I711" s="88"/>
      <c r="J711" s="88"/>
      <c r="K711" s="88"/>
      <c r="L711" s="88"/>
      <c r="M711" s="88"/>
      <c r="N711" s="88"/>
      <c r="O711" s="88"/>
      <c r="P711" s="88"/>
      <c r="Q711" s="88"/>
      <c r="R711" s="88"/>
      <c r="S711" s="88"/>
      <c r="T711" s="88"/>
      <c r="U711" s="88"/>
      <c r="V711" s="88"/>
      <c r="W711" s="16"/>
      <c r="X711" s="98"/>
      <c r="Y711" s="168"/>
      <c r="Z711" s="98"/>
      <c r="AA711" s="102"/>
      <c r="AB711" s="102"/>
      <c r="AC711" s="168" t="e">
        <f>CONCATENATE(E711," color: ",IF(VLOOKUP(C711,Colores!H:I,2,0)&gt;1,"Varios colores",Tabla5[[#This Row],[Caract: Color tapiz]]),IF(H711="","",CONCATENATE(", Tapiz: ",H711)),IF(I711="","",CONCATENATE(",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11" s="102"/>
      <c r="AE711" s="102" t="str">
        <f>CONCATENATE("&lt;p&gt;¿Cómo lavar un mueble con tapiz: ",X711,"?","&lt;p&gt;",CHAR(10),IFERROR(VLOOKUP(G711,'Base de datos'!A:B,2,0),"Humedecer un paño de tela y frotar la estructura del producto&lt;p&gt;"))</f>
        <v>&lt;p&gt;¿Cómo lavar un mueble con tapiz: ?&lt;p&gt;
Humedecer un paño de tela y frotar la estructura del producto&lt;p&gt;</v>
      </c>
      <c r="AF711" s="102"/>
      <c r="AG711" s="79"/>
      <c r="AH711" s="102"/>
    </row>
    <row r="712" spans="1:34" ht="51" x14ac:dyDescent="0.2">
      <c r="A712" s="88"/>
      <c r="B712" s="88"/>
      <c r="C712" s="16"/>
      <c r="D712" s="116"/>
      <c r="E712" s="88"/>
      <c r="F712" s="88"/>
      <c r="G712" s="88"/>
      <c r="H712" s="88"/>
      <c r="I712" s="88"/>
      <c r="J712" s="88"/>
      <c r="K712" s="88"/>
      <c r="L712" s="88"/>
      <c r="M712" s="88"/>
      <c r="N712" s="88"/>
      <c r="O712" s="88"/>
      <c r="P712" s="88"/>
      <c r="Q712" s="88"/>
      <c r="R712" s="88"/>
      <c r="S712" s="88"/>
      <c r="T712" s="88"/>
      <c r="U712" s="88"/>
      <c r="V712" s="88"/>
      <c r="W712" s="16"/>
      <c r="X712" s="98"/>
      <c r="Y712" s="168"/>
      <c r="Z712" s="98"/>
      <c r="AA712" s="102"/>
      <c r="AB712" s="102"/>
      <c r="AC712" s="168" t="e">
        <f>CONCATENATE(E712," color: ",IF(VLOOKUP(C712,Colores!H:I,2,0)&gt;1,"Varios colores",Tabla5[[#This Row],[Caract: Color tapiz]]),IF(H712="","",CONCATENATE(", Tapiz: ",H712)),IF(I712="","",CONCATENATE(",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12" s="102"/>
      <c r="AE712" s="102" t="str">
        <f>CONCATENATE("&lt;p&gt;¿Cómo lavar un mueble con tapiz: ",X712,"?","&lt;p&gt;",CHAR(10),IFERROR(VLOOKUP(G712,'Base de datos'!A:B,2,0),"Humedecer un paño de tela y frotar la estructura del producto&lt;p&gt;"))</f>
        <v>&lt;p&gt;¿Cómo lavar un mueble con tapiz: ?&lt;p&gt;
Humedecer un paño de tela y frotar la estructura del producto&lt;p&gt;</v>
      </c>
      <c r="AF712" s="102"/>
      <c r="AG712" s="79"/>
      <c r="AH712" s="102"/>
    </row>
    <row r="713" spans="1:34" ht="51" x14ac:dyDescent="0.2">
      <c r="A713" s="88"/>
      <c r="B713" s="88"/>
      <c r="C713" s="16"/>
      <c r="D713" s="116"/>
      <c r="E713" s="88"/>
      <c r="F713" s="88"/>
      <c r="G713" s="88"/>
      <c r="H713" s="88"/>
      <c r="I713" s="88"/>
      <c r="J713" s="88"/>
      <c r="K713" s="88"/>
      <c r="L713" s="88"/>
      <c r="M713" s="88"/>
      <c r="N713" s="88"/>
      <c r="O713" s="88"/>
      <c r="P713" s="88"/>
      <c r="Q713" s="88"/>
      <c r="R713" s="88"/>
      <c r="S713" s="88"/>
      <c r="T713" s="88"/>
      <c r="U713" s="88"/>
      <c r="V713" s="88"/>
      <c r="W713" s="16"/>
      <c r="X713" s="98"/>
      <c r="Y713" s="168"/>
      <c r="Z713" s="98"/>
      <c r="AA713" s="102"/>
      <c r="AB713" s="102"/>
      <c r="AC713" s="168" t="e">
        <f>CONCATENATE(E713," color: ",IF(VLOOKUP(C713,Colores!H:I,2,0)&gt;1,"Varios colores",Tabla5[[#This Row],[Caract: Color tapiz]]),IF(H713="","",CONCATENATE(", Tapiz: ",H713)),IF(I713="","",CONCATENATE(",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13" s="102"/>
      <c r="AE713" s="102" t="str">
        <f>CONCATENATE("&lt;p&gt;¿Cómo lavar un mueble con tapiz: ",X713,"?","&lt;p&gt;",CHAR(10),IFERROR(VLOOKUP(G713,'Base de datos'!A:B,2,0),"Humedecer un paño de tela y frotar la estructura del producto&lt;p&gt;"))</f>
        <v>&lt;p&gt;¿Cómo lavar un mueble con tapiz: ?&lt;p&gt;
Humedecer un paño de tela y frotar la estructura del producto&lt;p&gt;</v>
      </c>
      <c r="AF713" s="102"/>
      <c r="AG713" s="79"/>
      <c r="AH713" s="102"/>
    </row>
    <row r="714" spans="1:34" ht="51" x14ac:dyDescent="0.2">
      <c r="A714" s="88"/>
      <c r="B714" s="88"/>
      <c r="C714" s="16"/>
      <c r="D714" s="116"/>
      <c r="E714" s="88"/>
      <c r="F714" s="88"/>
      <c r="G714" s="88"/>
      <c r="H714" s="88"/>
      <c r="I714" s="88"/>
      <c r="J714" s="88"/>
      <c r="K714" s="88"/>
      <c r="L714" s="88"/>
      <c r="M714" s="88"/>
      <c r="N714" s="88"/>
      <c r="O714" s="88"/>
      <c r="P714" s="88"/>
      <c r="Q714" s="88"/>
      <c r="R714" s="88"/>
      <c r="S714" s="88"/>
      <c r="T714" s="88"/>
      <c r="U714" s="88"/>
      <c r="V714" s="88"/>
      <c r="W714" s="16"/>
      <c r="X714" s="98"/>
      <c r="Y714" s="168"/>
      <c r="Z714" s="98"/>
      <c r="AA714" s="102"/>
      <c r="AB714" s="102"/>
      <c r="AC714" s="168" t="e">
        <f>CONCATENATE(E714," color: ",IF(VLOOKUP(C714,Colores!H:I,2,0)&gt;1,"Varios colores",Tabla5[[#This Row],[Caract: Color tapiz]]),IF(H714="","",CONCATENATE(", Tapiz: ",H714)),IF(I714="","",CONCATENATE(",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14" s="102"/>
      <c r="AE714" s="102" t="str">
        <f>CONCATENATE("&lt;p&gt;¿Cómo lavar un mueble con tapiz: ",X714,"?","&lt;p&gt;",CHAR(10),IFERROR(VLOOKUP(G714,'Base de datos'!A:B,2,0),"Humedecer un paño de tela y frotar la estructura del producto&lt;p&gt;"))</f>
        <v>&lt;p&gt;¿Cómo lavar un mueble con tapiz: ?&lt;p&gt;
Humedecer un paño de tela y frotar la estructura del producto&lt;p&gt;</v>
      </c>
      <c r="AF714" s="102"/>
      <c r="AG714" s="79"/>
      <c r="AH714" s="102"/>
    </row>
    <row r="715" spans="1:34" ht="51" x14ac:dyDescent="0.2">
      <c r="A715" s="88"/>
      <c r="B715" s="88"/>
      <c r="C715" s="16"/>
      <c r="D715" s="116"/>
      <c r="E715" s="88"/>
      <c r="F715" s="88"/>
      <c r="G715" s="88"/>
      <c r="H715" s="88"/>
      <c r="I715" s="88"/>
      <c r="J715" s="88"/>
      <c r="K715" s="88"/>
      <c r="L715" s="88"/>
      <c r="M715" s="88"/>
      <c r="N715" s="88"/>
      <c r="O715" s="88"/>
      <c r="P715" s="88"/>
      <c r="Q715" s="88"/>
      <c r="R715" s="88"/>
      <c r="S715" s="88"/>
      <c r="T715" s="88"/>
      <c r="U715" s="88"/>
      <c r="V715" s="88"/>
      <c r="W715" s="16"/>
      <c r="X715" s="98"/>
      <c r="Y715" s="168"/>
      <c r="Z715" s="98"/>
      <c r="AA715" s="102"/>
      <c r="AB715" s="102"/>
      <c r="AC715" s="168" t="e">
        <f>CONCATENATE(E715," color: ",IF(VLOOKUP(C715,Colores!H:I,2,0)&gt;1,"Varios colores",Tabla5[[#This Row],[Caract: Color tapiz]]),IF(H715="","",CONCATENATE(", Tapiz: ",H715)),IF(I715="","",CONCATENATE(",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15" s="102"/>
      <c r="AE715" s="102" t="str">
        <f>CONCATENATE("&lt;p&gt;¿Cómo lavar un mueble con tapiz: ",X715,"?","&lt;p&gt;",CHAR(10),IFERROR(VLOOKUP(G715,'Base de datos'!A:B,2,0),"Humedecer un paño de tela y frotar la estructura del producto&lt;p&gt;"))</f>
        <v>&lt;p&gt;¿Cómo lavar un mueble con tapiz: ?&lt;p&gt;
Humedecer un paño de tela y frotar la estructura del producto&lt;p&gt;</v>
      </c>
      <c r="AF715" s="102"/>
      <c r="AG715" s="79"/>
      <c r="AH715" s="102"/>
    </row>
    <row r="716" spans="1:34" ht="51" x14ac:dyDescent="0.2">
      <c r="A716" s="88"/>
      <c r="B716" s="88"/>
      <c r="C716" s="16"/>
      <c r="D716" s="116"/>
      <c r="E716" s="88"/>
      <c r="F716" s="88"/>
      <c r="G716" s="88"/>
      <c r="H716" s="88"/>
      <c r="I716" s="88"/>
      <c r="J716" s="88"/>
      <c r="K716" s="88"/>
      <c r="L716" s="88"/>
      <c r="M716" s="88"/>
      <c r="N716" s="88"/>
      <c r="O716" s="88"/>
      <c r="P716" s="88"/>
      <c r="Q716" s="88"/>
      <c r="R716" s="88"/>
      <c r="S716" s="88"/>
      <c r="T716" s="88"/>
      <c r="U716" s="88"/>
      <c r="V716" s="88"/>
      <c r="W716" s="16"/>
      <c r="X716" s="98"/>
      <c r="Y716" s="168"/>
      <c r="Z716" s="98"/>
      <c r="AA716" s="102"/>
      <c r="AB716" s="102"/>
      <c r="AC716" s="168" t="e">
        <f>CONCATENATE(E716," color: ",IF(VLOOKUP(C716,Colores!H:I,2,0)&gt;1,"Varios colores",Tabla5[[#This Row],[Caract: Color tapiz]]),IF(H716="","",CONCATENATE(", Tapiz: ",H716)),IF(I716="","",CONCATENATE(",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16" s="102"/>
      <c r="AE716" s="102" t="str">
        <f>CONCATENATE("&lt;p&gt;¿Cómo lavar un mueble con tapiz: ",X716,"?","&lt;p&gt;",CHAR(10),IFERROR(VLOOKUP(G716,'Base de datos'!A:B,2,0),"Humedecer un paño de tela y frotar la estructura del producto&lt;p&gt;"))</f>
        <v>&lt;p&gt;¿Cómo lavar un mueble con tapiz: ?&lt;p&gt;
Humedecer un paño de tela y frotar la estructura del producto&lt;p&gt;</v>
      </c>
      <c r="AF716" s="102"/>
      <c r="AG716" s="79"/>
      <c r="AH716" s="102"/>
    </row>
    <row r="717" spans="1:34" ht="51" x14ac:dyDescent="0.2">
      <c r="A717" s="88"/>
      <c r="B717" s="88"/>
      <c r="C717" s="16"/>
      <c r="D717" s="116"/>
      <c r="E717" s="88"/>
      <c r="F717" s="88"/>
      <c r="G717" s="88"/>
      <c r="H717" s="88"/>
      <c r="I717" s="88"/>
      <c r="J717" s="88"/>
      <c r="K717" s="88"/>
      <c r="L717" s="88"/>
      <c r="M717" s="88"/>
      <c r="N717" s="88"/>
      <c r="O717" s="88"/>
      <c r="P717" s="88"/>
      <c r="Q717" s="88"/>
      <c r="R717" s="88"/>
      <c r="S717" s="88"/>
      <c r="T717" s="88"/>
      <c r="U717" s="88"/>
      <c r="V717" s="88"/>
      <c r="W717" s="16"/>
      <c r="X717" s="98"/>
      <c r="Y717" s="168"/>
      <c r="Z717" s="98"/>
      <c r="AA717" s="102"/>
      <c r="AB717" s="102"/>
      <c r="AC717" s="168" t="e">
        <f>CONCATENATE(E717," color: ",IF(VLOOKUP(C717,Colores!H:I,2,0)&gt;1,"Varios colores",Tabla5[[#This Row],[Caract: Color tapiz]]),IF(H717="","",CONCATENATE(", Tapiz: ",H717)),IF(I717="","",CONCATENATE(",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17" s="102"/>
      <c r="AE717" s="102" t="str">
        <f>CONCATENATE("&lt;p&gt;¿Cómo lavar un mueble con tapiz: ",X717,"?","&lt;p&gt;",CHAR(10),IFERROR(VLOOKUP(G717,'Base de datos'!A:B,2,0),"Humedecer un paño de tela y frotar la estructura del producto&lt;p&gt;"))</f>
        <v>&lt;p&gt;¿Cómo lavar un mueble con tapiz: ?&lt;p&gt;
Humedecer un paño de tela y frotar la estructura del producto&lt;p&gt;</v>
      </c>
      <c r="AF717" s="102"/>
      <c r="AG717" s="79"/>
      <c r="AH717" s="102"/>
    </row>
    <row r="718" spans="1:34" ht="51" x14ac:dyDescent="0.2">
      <c r="A718" s="88"/>
      <c r="B718" s="88"/>
      <c r="C718" s="16"/>
      <c r="D718" s="116"/>
      <c r="E718" s="88"/>
      <c r="F718" s="88"/>
      <c r="G718" s="88"/>
      <c r="H718" s="88"/>
      <c r="I718" s="88"/>
      <c r="J718" s="88"/>
      <c r="K718" s="88"/>
      <c r="L718" s="88"/>
      <c r="M718" s="88"/>
      <c r="N718" s="88"/>
      <c r="O718" s="88"/>
      <c r="P718" s="88"/>
      <c r="Q718" s="88"/>
      <c r="R718" s="88"/>
      <c r="S718" s="88"/>
      <c r="T718" s="88"/>
      <c r="U718" s="88"/>
      <c r="V718" s="88"/>
      <c r="W718" s="16"/>
      <c r="X718" s="98"/>
      <c r="Y718" s="168"/>
      <c r="Z718" s="98"/>
      <c r="AA718" s="102"/>
      <c r="AB718" s="102"/>
      <c r="AC718" s="168" t="e">
        <f>CONCATENATE(E718," color: ",IF(VLOOKUP(C718,Colores!H:I,2,0)&gt;1,"Varios colores",Tabla5[[#This Row],[Caract: Color tapiz]]),IF(H718="","",CONCATENATE(", Tapiz: ",H718)),IF(I718="","",CONCATENATE(",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18" s="102"/>
      <c r="AE718" s="102" t="str">
        <f>CONCATENATE("&lt;p&gt;¿Cómo lavar un mueble con tapiz: ",X718,"?","&lt;p&gt;",CHAR(10),IFERROR(VLOOKUP(G718,'Base de datos'!A:B,2,0),"Humedecer un paño de tela y frotar la estructura del producto&lt;p&gt;"))</f>
        <v>&lt;p&gt;¿Cómo lavar un mueble con tapiz: ?&lt;p&gt;
Humedecer un paño de tela y frotar la estructura del producto&lt;p&gt;</v>
      </c>
      <c r="AF718" s="102"/>
      <c r="AG718" s="79"/>
      <c r="AH718" s="102"/>
    </row>
    <row r="719" spans="1:34" ht="51" x14ac:dyDescent="0.2">
      <c r="A719" s="88"/>
      <c r="B719" s="88"/>
      <c r="C719" s="16"/>
      <c r="D719" s="116"/>
      <c r="E719" s="88"/>
      <c r="F719" s="88"/>
      <c r="G719" s="88"/>
      <c r="H719" s="88"/>
      <c r="I719" s="88"/>
      <c r="J719" s="88"/>
      <c r="K719" s="88"/>
      <c r="L719" s="88"/>
      <c r="M719" s="88"/>
      <c r="N719" s="88"/>
      <c r="O719" s="88"/>
      <c r="P719" s="88"/>
      <c r="Q719" s="88"/>
      <c r="R719" s="88"/>
      <c r="S719" s="88"/>
      <c r="T719" s="88"/>
      <c r="U719" s="88"/>
      <c r="V719" s="88"/>
      <c r="W719" s="16"/>
      <c r="X719" s="98"/>
      <c r="Y719" s="168"/>
      <c r="Z719" s="98"/>
      <c r="AA719" s="102"/>
      <c r="AB719" s="102"/>
      <c r="AC719" s="168" t="e">
        <f>CONCATENATE(E719," color: ",IF(VLOOKUP(C719,Colores!H:I,2,0)&gt;1,"Varios colores",Tabla5[[#This Row],[Caract: Color tapiz]]),IF(H719="","",CONCATENATE(", Tapiz: ",H719)),IF(I719="","",CONCATENATE(",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19" s="102"/>
      <c r="AE719" s="102" t="str">
        <f>CONCATENATE("&lt;p&gt;¿Cómo lavar un mueble con tapiz: ",X719,"?","&lt;p&gt;",CHAR(10),IFERROR(VLOOKUP(G719,'Base de datos'!A:B,2,0),"Humedecer un paño de tela y frotar la estructura del producto&lt;p&gt;"))</f>
        <v>&lt;p&gt;¿Cómo lavar un mueble con tapiz: ?&lt;p&gt;
Humedecer un paño de tela y frotar la estructura del producto&lt;p&gt;</v>
      </c>
      <c r="AF719" s="102"/>
      <c r="AG719" s="79"/>
      <c r="AH719" s="102"/>
    </row>
    <row r="720" spans="1:34" ht="51" x14ac:dyDescent="0.2">
      <c r="A720" s="88"/>
      <c r="B720" s="88"/>
      <c r="C720" s="16"/>
      <c r="D720" s="116"/>
      <c r="E720" s="88"/>
      <c r="F720" s="88"/>
      <c r="G720" s="88"/>
      <c r="H720" s="88"/>
      <c r="I720" s="88"/>
      <c r="J720" s="88"/>
      <c r="K720" s="88"/>
      <c r="L720" s="88"/>
      <c r="M720" s="88"/>
      <c r="N720" s="88"/>
      <c r="O720" s="88"/>
      <c r="P720" s="88"/>
      <c r="Q720" s="88"/>
      <c r="R720" s="88"/>
      <c r="S720" s="88"/>
      <c r="T720" s="88"/>
      <c r="U720" s="88"/>
      <c r="V720" s="88"/>
      <c r="W720" s="16"/>
      <c r="X720" s="98"/>
      <c r="Y720" s="168"/>
      <c r="Z720" s="98"/>
      <c r="AA720" s="102"/>
      <c r="AB720" s="102"/>
      <c r="AC720" s="168" t="e">
        <f>CONCATENATE(E720," color: ",IF(VLOOKUP(C720,Colores!H:I,2,0)&gt;1,"Varios colores",Tabla5[[#This Row],[Caract: Color tapiz]]),IF(H720="","",CONCATENATE(", Tapiz: ",H720)),IF(I720="","",CONCATENATE(",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20" s="102"/>
      <c r="AE720" s="102" t="str">
        <f>CONCATENATE("&lt;p&gt;¿Cómo lavar un mueble con tapiz: ",X720,"?","&lt;p&gt;",CHAR(10),IFERROR(VLOOKUP(G720,'Base de datos'!A:B,2,0),"Humedecer un paño de tela y frotar la estructura del producto&lt;p&gt;"))</f>
        <v>&lt;p&gt;¿Cómo lavar un mueble con tapiz: ?&lt;p&gt;
Humedecer un paño de tela y frotar la estructura del producto&lt;p&gt;</v>
      </c>
      <c r="AF720" s="102"/>
      <c r="AG720" s="79"/>
      <c r="AH720" s="102"/>
    </row>
    <row r="721" spans="1:34" ht="51" x14ac:dyDescent="0.2">
      <c r="A721" s="88"/>
      <c r="B721" s="88"/>
      <c r="C721" s="16"/>
      <c r="D721" s="116"/>
      <c r="E721" s="88"/>
      <c r="F721" s="88"/>
      <c r="G721" s="88"/>
      <c r="H721" s="88"/>
      <c r="I721" s="88"/>
      <c r="J721" s="88"/>
      <c r="K721" s="88"/>
      <c r="L721" s="88"/>
      <c r="M721" s="88"/>
      <c r="N721" s="88"/>
      <c r="O721" s="88"/>
      <c r="P721" s="88"/>
      <c r="Q721" s="88"/>
      <c r="R721" s="88"/>
      <c r="S721" s="88"/>
      <c r="T721" s="88"/>
      <c r="U721" s="88"/>
      <c r="V721" s="88"/>
      <c r="W721" s="16"/>
      <c r="X721" s="98"/>
      <c r="Y721" s="168"/>
      <c r="Z721" s="98"/>
      <c r="AA721" s="102"/>
      <c r="AB721" s="102"/>
      <c r="AC721" s="168" t="e">
        <f>CONCATENATE(E721," color: ",IF(VLOOKUP(C721,Colores!H:I,2,0)&gt;1,"Varios colores",Tabla5[[#This Row],[Caract: Color tapiz]]),IF(H721="","",CONCATENATE(", Tapiz: ",H721)),IF(I721="","",CONCATENATE(",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21" s="102"/>
      <c r="AE721" s="102" t="str">
        <f>CONCATENATE("&lt;p&gt;¿Cómo lavar un mueble con tapiz: ",X721,"?","&lt;p&gt;",CHAR(10),IFERROR(VLOOKUP(G721,'Base de datos'!A:B,2,0),"Humedecer un paño de tela y frotar la estructura del producto&lt;p&gt;"))</f>
        <v>&lt;p&gt;¿Cómo lavar un mueble con tapiz: ?&lt;p&gt;
Humedecer un paño de tela y frotar la estructura del producto&lt;p&gt;</v>
      </c>
      <c r="AF721" s="102"/>
      <c r="AG721" s="79"/>
      <c r="AH721" s="102"/>
    </row>
    <row r="722" spans="1:34" ht="51" x14ac:dyDescent="0.2">
      <c r="A722" s="88"/>
      <c r="B722" s="88"/>
      <c r="C722" s="16"/>
      <c r="D722" s="116"/>
      <c r="E722" s="88"/>
      <c r="F722" s="88"/>
      <c r="G722" s="88"/>
      <c r="H722" s="88"/>
      <c r="I722" s="88"/>
      <c r="J722" s="88"/>
      <c r="K722" s="88"/>
      <c r="L722" s="88"/>
      <c r="M722" s="88"/>
      <c r="N722" s="88"/>
      <c r="O722" s="88"/>
      <c r="P722" s="88"/>
      <c r="Q722" s="88"/>
      <c r="R722" s="88"/>
      <c r="S722" s="88"/>
      <c r="T722" s="88"/>
      <c r="U722" s="88"/>
      <c r="V722" s="88"/>
      <c r="W722" s="16"/>
      <c r="X722" s="98"/>
      <c r="Y722" s="168"/>
      <c r="Z722" s="98"/>
      <c r="AA722" s="102"/>
      <c r="AB722" s="102"/>
      <c r="AC722" s="168" t="e">
        <f>CONCATENATE(E722," color: ",IF(VLOOKUP(C722,Colores!H:I,2,0)&gt;1,"Varios colores",Tabla5[[#This Row],[Caract: Color tapiz]]),IF(H722="","",CONCATENATE(", Tapiz: ",H722)),IF(I722="","",CONCATENATE(",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22" s="102"/>
      <c r="AE722" s="102" t="str">
        <f>CONCATENATE("&lt;p&gt;¿Cómo lavar un mueble con tapiz: ",X722,"?","&lt;p&gt;",CHAR(10),IFERROR(VLOOKUP(G722,'Base de datos'!A:B,2,0),"Humedecer un paño de tela y frotar la estructura del producto&lt;p&gt;"))</f>
        <v>&lt;p&gt;¿Cómo lavar un mueble con tapiz: ?&lt;p&gt;
Humedecer un paño de tela y frotar la estructura del producto&lt;p&gt;</v>
      </c>
      <c r="AF722" s="102"/>
      <c r="AG722" s="79"/>
      <c r="AH722" s="102"/>
    </row>
    <row r="723" spans="1:34" ht="51" x14ac:dyDescent="0.2">
      <c r="A723" s="88"/>
      <c r="B723" s="88"/>
      <c r="C723" s="16"/>
      <c r="D723" s="116"/>
      <c r="E723" s="88"/>
      <c r="F723" s="88"/>
      <c r="G723" s="88"/>
      <c r="H723" s="88"/>
      <c r="I723" s="88"/>
      <c r="J723" s="88"/>
      <c r="K723" s="88"/>
      <c r="L723" s="88"/>
      <c r="M723" s="88"/>
      <c r="N723" s="88"/>
      <c r="O723" s="88"/>
      <c r="P723" s="88"/>
      <c r="Q723" s="88"/>
      <c r="R723" s="88"/>
      <c r="S723" s="88"/>
      <c r="T723" s="88"/>
      <c r="U723" s="88"/>
      <c r="V723" s="88"/>
      <c r="W723" s="16"/>
      <c r="X723" s="98"/>
      <c r="Y723" s="168"/>
      <c r="Z723" s="98"/>
      <c r="AA723" s="102"/>
      <c r="AB723" s="102"/>
      <c r="AC723" s="168" t="e">
        <f>CONCATENATE(E723," color: ",IF(VLOOKUP(C723,Colores!H:I,2,0)&gt;1,"Varios colores",Tabla5[[#This Row],[Caract: Color tapiz]]),IF(H723="","",CONCATENATE(", Tapiz: ",H723)),IF(I723="","",CONCATENATE(",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23" s="102"/>
      <c r="AE723" s="102" t="str">
        <f>CONCATENATE("&lt;p&gt;¿Cómo lavar un mueble con tapiz: ",X723,"?","&lt;p&gt;",CHAR(10),IFERROR(VLOOKUP(G723,'Base de datos'!A:B,2,0),"Humedecer un paño de tela y frotar la estructura del producto&lt;p&gt;"))</f>
        <v>&lt;p&gt;¿Cómo lavar un mueble con tapiz: ?&lt;p&gt;
Humedecer un paño de tela y frotar la estructura del producto&lt;p&gt;</v>
      </c>
      <c r="AF723" s="102"/>
      <c r="AG723" s="79"/>
      <c r="AH723" s="102"/>
    </row>
    <row r="724" spans="1:34" ht="51" x14ac:dyDescent="0.2">
      <c r="A724" s="88"/>
      <c r="B724" s="88"/>
      <c r="C724" s="16"/>
      <c r="D724" s="116"/>
      <c r="E724" s="88"/>
      <c r="F724" s="88"/>
      <c r="G724" s="88"/>
      <c r="H724" s="88"/>
      <c r="I724" s="88"/>
      <c r="J724" s="88"/>
      <c r="K724" s="88"/>
      <c r="L724" s="88"/>
      <c r="M724" s="88"/>
      <c r="N724" s="88"/>
      <c r="O724" s="88"/>
      <c r="P724" s="88"/>
      <c r="Q724" s="88"/>
      <c r="R724" s="88"/>
      <c r="S724" s="88"/>
      <c r="T724" s="88"/>
      <c r="U724" s="88"/>
      <c r="V724" s="88"/>
      <c r="W724" s="16"/>
      <c r="X724" s="98"/>
      <c r="Y724" s="168"/>
      <c r="Z724" s="98"/>
      <c r="AA724" s="102"/>
      <c r="AB724" s="102"/>
      <c r="AC724" s="168" t="e">
        <f>CONCATENATE(E724," color: ",IF(VLOOKUP(C724,Colores!H:I,2,0)&gt;1,"Varios colores",Tabla5[[#This Row],[Caract: Color tapiz]]),IF(H724="","",CONCATENATE(", Tapiz: ",H724)),IF(I724="","",CONCATENATE(",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24" s="102"/>
      <c r="AE724" s="102" t="str">
        <f>CONCATENATE("&lt;p&gt;¿Cómo lavar un mueble con tapiz: ",X724,"?","&lt;p&gt;",CHAR(10),IFERROR(VLOOKUP(G724,'Base de datos'!A:B,2,0),"Humedecer un paño de tela y frotar la estructura del producto&lt;p&gt;"))</f>
        <v>&lt;p&gt;¿Cómo lavar un mueble con tapiz: ?&lt;p&gt;
Humedecer un paño de tela y frotar la estructura del producto&lt;p&gt;</v>
      </c>
      <c r="AF724" s="102"/>
      <c r="AG724" s="79"/>
      <c r="AH724" s="102"/>
    </row>
    <row r="725" spans="1:34" ht="51" x14ac:dyDescent="0.2">
      <c r="A725" s="88"/>
      <c r="B725" s="88"/>
      <c r="C725" s="16"/>
      <c r="D725" s="116"/>
      <c r="E725" s="88"/>
      <c r="F725" s="88"/>
      <c r="G725" s="88"/>
      <c r="H725" s="88"/>
      <c r="I725" s="88"/>
      <c r="J725" s="88"/>
      <c r="K725" s="88"/>
      <c r="L725" s="88"/>
      <c r="M725" s="88"/>
      <c r="N725" s="88"/>
      <c r="O725" s="88"/>
      <c r="P725" s="88"/>
      <c r="Q725" s="88"/>
      <c r="R725" s="88"/>
      <c r="S725" s="88"/>
      <c r="T725" s="88"/>
      <c r="U725" s="88"/>
      <c r="V725" s="88"/>
      <c r="W725" s="16"/>
      <c r="X725" s="98"/>
      <c r="Y725" s="168"/>
      <c r="Z725" s="98"/>
      <c r="AA725" s="102"/>
      <c r="AB725" s="102"/>
      <c r="AC725" s="168" t="e">
        <f>CONCATENATE(E725," color: ",IF(VLOOKUP(C725,Colores!H:I,2,0)&gt;1,"Varios colores",Tabla5[[#This Row],[Caract: Color tapiz]]),IF(H725="","",CONCATENATE(", Tapiz: ",H725)),IF(I725="","",CONCATENATE(",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25" s="102"/>
      <c r="AE725" s="102" t="str">
        <f>CONCATENATE("&lt;p&gt;¿Cómo lavar un mueble con tapiz: ",X725,"?","&lt;p&gt;",CHAR(10),IFERROR(VLOOKUP(G725,'Base de datos'!A:B,2,0),"Humedecer un paño de tela y frotar la estructura del producto&lt;p&gt;"))</f>
        <v>&lt;p&gt;¿Cómo lavar un mueble con tapiz: ?&lt;p&gt;
Humedecer un paño de tela y frotar la estructura del producto&lt;p&gt;</v>
      </c>
      <c r="AF725" s="102"/>
      <c r="AG725" s="79"/>
      <c r="AH725" s="102"/>
    </row>
    <row r="726" spans="1:34" ht="51" x14ac:dyDescent="0.2">
      <c r="A726" s="88"/>
      <c r="B726" s="88"/>
      <c r="C726" s="16"/>
      <c r="D726" s="116"/>
      <c r="E726" s="88"/>
      <c r="F726" s="88"/>
      <c r="G726" s="88"/>
      <c r="H726" s="88"/>
      <c r="I726" s="88"/>
      <c r="J726" s="88"/>
      <c r="K726" s="88"/>
      <c r="L726" s="88"/>
      <c r="M726" s="88"/>
      <c r="N726" s="88"/>
      <c r="O726" s="88"/>
      <c r="P726" s="88"/>
      <c r="Q726" s="88"/>
      <c r="R726" s="88"/>
      <c r="S726" s="88"/>
      <c r="T726" s="88"/>
      <c r="U726" s="88"/>
      <c r="V726" s="88"/>
      <c r="W726" s="16"/>
      <c r="X726" s="98"/>
      <c r="Y726" s="168"/>
      <c r="Z726" s="98"/>
      <c r="AA726" s="102"/>
      <c r="AB726" s="102"/>
      <c r="AC726" s="168" t="e">
        <f>CONCATENATE(E726," color: ",IF(VLOOKUP(C726,Colores!H:I,2,0)&gt;1,"Varios colores",Tabla5[[#This Row],[Caract: Color tapiz]]),IF(H726="","",CONCATENATE(", Tapiz: ",H726)),IF(I726="","",CONCATENATE(",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26" s="102"/>
      <c r="AE726" s="102" t="str">
        <f>CONCATENATE("&lt;p&gt;¿Cómo lavar un mueble con tapiz: ",X726,"?","&lt;p&gt;",CHAR(10),IFERROR(VLOOKUP(G726,'Base de datos'!A:B,2,0),"Humedecer un paño de tela y frotar la estructura del producto&lt;p&gt;"))</f>
        <v>&lt;p&gt;¿Cómo lavar un mueble con tapiz: ?&lt;p&gt;
Humedecer un paño de tela y frotar la estructura del producto&lt;p&gt;</v>
      </c>
      <c r="AF726" s="102"/>
      <c r="AG726" s="79"/>
      <c r="AH726" s="102"/>
    </row>
    <row r="727" spans="1:34" ht="51" x14ac:dyDescent="0.2">
      <c r="A727" s="88"/>
      <c r="B727" s="88"/>
      <c r="C727" s="16"/>
      <c r="D727" s="116"/>
      <c r="E727" s="88"/>
      <c r="F727" s="88"/>
      <c r="G727" s="88"/>
      <c r="H727" s="88"/>
      <c r="I727" s="88"/>
      <c r="J727" s="88"/>
      <c r="K727" s="88"/>
      <c r="L727" s="88"/>
      <c r="M727" s="88"/>
      <c r="N727" s="88"/>
      <c r="O727" s="88"/>
      <c r="P727" s="88"/>
      <c r="Q727" s="88"/>
      <c r="R727" s="88"/>
      <c r="S727" s="88"/>
      <c r="T727" s="88"/>
      <c r="U727" s="88"/>
      <c r="V727" s="88"/>
      <c r="W727" s="16"/>
      <c r="X727" s="98"/>
      <c r="Y727" s="168"/>
      <c r="Z727" s="98"/>
      <c r="AA727" s="102"/>
      <c r="AB727" s="102"/>
      <c r="AC727" s="168" t="e">
        <f>CONCATENATE(E727," color: ",IF(VLOOKUP(C727,Colores!H:I,2,0)&gt;1,"Varios colores",Tabla5[[#This Row],[Caract: Color tapiz]]),IF(H727="","",CONCATENATE(", Tapiz: ",H727)),IF(I727="","",CONCATENATE(",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27" s="102"/>
      <c r="AE727" s="102" t="str">
        <f>CONCATENATE("&lt;p&gt;¿Cómo lavar un mueble con tapiz: ",X727,"?","&lt;p&gt;",CHAR(10),IFERROR(VLOOKUP(G727,'Base de datos'!A:B,2,0),"Humedecer un paño de tela y frotar la estructura del producto&lt;p&gt;"))</f>
        <v>&lt;p&gt;¿Cómo lavar un mueble con tapiz: ?&lt;p&gt;
Humedecer un paño de tela y frotar la estructura del producto&lt;p&gt;</v>
      </c>
      <c r="AF727" s="102"/>
      <c r="AG727" s="79"/>
      <c r="AH727" s="102"/>
    </row>
    <row r="728" spans="1:34" ht="51" x14ac:dyDescent="0.2">
      <c r="A728" s="88"/>
      <c r="B728" s="88"/>
      <c r="C728" s="16"/>
      <c r="D728" s="116"/>
      <c r="E728" s="88"/>
      <c r="F728" s="88"/>
      <c r="G728" s="88"/>
      <c r="H728" s="88"/>
      <c r="I728" s="88"/>
      <c r="J728" s="88"/>
      <c r="K728" s="88"/>
      <c r="L728" s="88"/>
      <c r="M728" s="88"/>
      <c r="N728" s="88"/>
      <c r="O728" s="88"/>
      <c r="P728" s="88"/>
      <c r="Q728" s="88"/>
      <c r="R728" s="88"/>
      <c r="S728" s="88"/>
      <c r="T728" s="88"/>
      <c r="U728" s="88"/>
      <c r="V728" s="88"/>
      <c r="W728" s="16"/>
      <c r="X728" s="98"/>
      <c r="Y728" s="168"/>
      <c r="Z728" s="98"/>
      <c r="AA728" s="102"/>
      <c r="AB728" s="102"/>
      <c r="AC728" s="168" t="e">
        <f>CONCATENATE(E728," color: ",IF(VLOOKUP(C728,Colores!H:I,2,0)&gt;1,"Varios colores",Tabla5[[#This Row],[Caract: Color tapiz]]),IF(H728="","",CONCATENATE(", Tapiz: ",H728)),IF(I728="","",CONCATENATE(",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28" s="102"/>
      <c r="AE728" s="102" t="str">
        <f>CONCATENATE("&lt;p&gt;¿Cómo lavar un mueble con tapiz: ",X728,"?","&lt;p&gt;",CHAR(10),IFERROR(VLOOKUP(G728,'Base de datos'!A:B,2,0),"Humedecer un paño de tela y frotar la estructura del producto&lt;p&gt;"))</f>
        <v>&lt;p&gt;¿Cómo lavar un mueble con tapiz: ?&lt;p&gt;
Humedecer un paño de tela y frotar la estructura del producto&lt;p&gt;</v>
      </c>
      <c r="AF728" s="102"/>
      <c r="AG728" s="79"/>
      <c r="AH728" s="102"/>
    </row>
    <row r="729" spans="1:34" ht="51" x14ac:dyDescent="0.2">
      <c r="A729" s="88"/>
      <c r="B729" s="88"/>
      <c r="C729" s="16"/>
      <c r="D729" s="116"/>
      <c r="E729" s="88"/>
      <c r="F729" s="88"/>
      <c r="G729" s="88"/>
      <c r="H729" s="88"/>
      <c r="I729" s="88"/>
      <c r="J729" s="88"/>
      <c r="K729" s="88"/>
      <c r="L729" s="88"/>
      <c r="M729" s="88"/>
      <c r="N729" s="88"/>
      <c r="O729" s="88"/>
      <c r="P729" s="88"/>
      <c r="Q729" s="88"/>
      <c r="R729" s="88"/>
      <c r="S729" s="88"/>
      <c r="T729" s="88"/>
      <c r="U729" s="88"/>
      <c r="V729" s="88"/>
      <c r="W729" s="16"/>
      <c r="X729" s="98"/>
      <c r="Y729" s="168"/>
      <c r="Z729" s="98"/>
      <c r="AA729" s="102"/>
      <c r="AB729" s="102"/>
      <c r="AC729" s="168" t="e">
        <f>CONCATENATE(E729," color: ",IF(VLOOKUP(C729,Colores!H:I,2,0)&gt;1,"Varios colores",Tabla5[[#This Row],[Caract: Color tapiz]]),IF(H729="","",CONCATENATE(", Tapiz: ",H729)),IF(I729="","",CONCATENATE(",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29" s="102"/>
      <c r="AE729" s="102" t="str">
        <f>CONCATENATE("&lt;p&gt;¿Cómo lavar un mueble con tapiz: ",X729,"?","&lt;p&gt;",CHAR(10),IFERROR(VLOOKUP(G729,'Base de datos'!A:B,2,0),"Humedecer un paño de tela y frotar la estructura del producto&lt;p&gt;"))</f>
        <v>&lt;p&gt;¿Cómo lavar un mueble con tapiz: ?&lt;p&gt;
Humedecer un paño de tela y frotar la estructura del producto&lt;p&gt;</v>
      </c>
      <c r="AF729" s="102"/>
      <c r="AG729" s="79"/>
      <c r="AH729" s="102"/>
    </row>
    <row r="730" spans="1:34" ht="51" x14ac:dyDescent="0.2">
      <c r="A730" s="88"/>
      <c r="B730" s="88"/>
      <c r="C730" s="16"/>
      <c r="D730" s="116"/>
      <c r="E730" s="88"/>
      <c r="F730" s="88"/>
      <c r="G730" s="88"/>
      <c r="H730" s="88"/>
      <c r="I730" s="88"/>
      <c r="J730" s="88"/>
      <c r="K730" s="88"/>
      <c r="L730" s="88"/>
      <c r="M730" s="88"/>
      <c r="N730" s="88"/>
      <c r="O730" s="88"/>
      <c r="P730" s="88"/>
      <c r="Q730" s="88"/>
      <c r="R730" s="88"/>
      <c r="S730" s="88"/>
      <c r="T730" s="88"/>
      <c r="U730" s="88"/>
      <c r="V730" s="88"/>
      <c r="W730" s="16"/>
      <c r="X730" s="98"/>
      <c r="Y730" s="168"/>
      <c r="Z730" s="98"/>
      <c r="AA730" s="102"/>
      <c r="AB730" s="102"/>
      <c r="AC730" s="168" t="e">
        <f>CONCATENATE(E730," color: ",IF(VLOOKUP(C730,Colores!H:I,2,0)&gt;1,"Varios colores",Tabla5[[#This Row],[Caract: Color tapiz]]),IF(H730="","",CONCATENATE(", Tapiz: ",H730)),IF(I730="","",CONCATENATE(",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30" s="102"/>
      <c r="AE730" s="102" t="str">
        <f>CONCATENATE("&lt;p&gt;¿Cómo lavar un mueble con tapiz: ",X730,"?","&lt;p&gt;",CHAR(10),IFERROR(VLOOKUP(G730,'Base de datos'!A:B,2,0),"Humedecer un paño de tela y frotar la estructura del producto&lt;p&gt;"))</f>
        <v>&lt;p&gt;¿Cómo lavar un mueble con tapiz: ?&lt;p&gt;
Humedecer un paño de tela y frotar la estructura del producto&lt;p&gt;</v>
      </c>
      <c r="AF730" s="102"/>
      <c r="AG730" s="79"/>
      <c r="AH730" s="102"/>
    </row>
    <row r="731" spans="1:34" ht="51" x14ac:dyDescent="0.2">
      <c r="A731" s="88"/>
      <c r="B731" s="88"/>
      <c r="C731" s="16"/>
      <c r="D731" s="116"/>
      <c r="E731" s="88"/>
      <c r="F731" s="88"/>
      <c r="G731" s="88"/>
      <c r="H731" s="88"/>
      <c r="I731" s="88"/>
      <c r="J731" s="88"/>
      <c r="K731" s="88"/>
      <c r="L731" s="88"/>
      <c r="M731" s="88"/>
      <c r="N731" s="88"/>
      <c r="O731" s="88"/>
      <c r="P731" s="88"/>
      <c r="Q731" s="88"/>
      <c r="R731" s="88"/>
      <c r="S731" s="88"/>
      <c r="T731" s="88"/>
      <c r="U731" s="88"/>
      <c r="V731" s="88"/>
      <c r="W731" s="16"/>
      <c r="X731" s="98"/>
      <c r="Y731" s="168"/>
      <c r="Z731" s="98"/>
      <c r="AA731" s="102"/>
      <c r="AB731" s="102"/>
      <c r="AC731" s="168" t="e">
        <f>CONCATENATE(E731," color: ",IF(VLOOKUP(C731,Colores!H:I,2,0)&gt;1,"Varios colores",Tabla5[[#This Row],[Caract: Color tapiz]]),IF(H731="","",CONCATENATE(", Tapiz: ",H731)),IF(I731="","",CONCATENATE(",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31" s="102"/>
      <c r="AE731" s="102" t="str">
        <f>CONCATENATE("&lt;p&gt;¿Cómo lavar un mueble con tapiz: ",X731,"?","&lt;p&gt;",CHAR(10),IFERROR(VLOOKUP(G731,'Base de datos'!A:B,2,0),"Humedecer un paño de tela y frotar la estructura del producto&lt;p&gt;"))</f>
        <v>&lt;p&gt;¿Cómo lavar un mueble con tapiz: ?&lt;p&gt;
Humedecer un paño de tela y frotar la estructura del producto&lt;p&gt;</v>
      </c>
      <c r="AF731" s="102"/>
      <c r="AG731" s="79"/>
      <c r="AH731" s="102"/>
    </row>
    <row r="732" spans="1:34" ht="51" x14ac:dyDescent="0.2">
      <c r="A732" s="88"/>
      <c r="B732" s="88"/>
      <c r="C732" s="16"/>
      <c r="D732" s="116"/>
      <c r="E732" s="88"/>
      <c r="F732" s="88"/>
      <c r="G732" s="88"/>
      <c r="H732" s="88"/>
      <c r="I732" s="88"/>
      <c r="J732" s="88"/>
      <c r="K732" s="88"/>
      <c r="L732" s="88"/>
      <c r="M732" s="88"/>
      <c r="N732" s="88"/>
      <c r="O732" s="88"/>
      <c r="P732" s="88"/>
      <c r="Q732" s="88"/>
      <c r="R732" s="88"/>
      <c r="S732" s="88"/>
      <c r="T732" s="88"/>
      <c r="U732" s="88"/>
      <c r="V732" s="88"/>
      <c r="W732" s="16"/>
      <c r="X732" s="98"/>
      <c r="Y732" s="168"/>
      <c r="Z732" s="98"/>
      <c r="AA732" s="102"/>
      <c r="AB732" s="102"/>
      <c r="AC732" s="168" t="e">
        <f>CONCATENATE(E732," color: ",IF(VLOOKUP(C732,Colores!H:I,2,0)&gt;1,"Varios colores",Tabla5[[#This Row],[Caract: Color tapiz]]),IF(H732="","",CONCATENATE(", Tapiz: ",H732)),IF(I732="","",CONCATENATE(",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32" s="102"/>
      <c r="AE732" s="102" t="str">
        <f>CONCATENATE("&lt;p&gt;¿Cómo lavar un mueble con tapiz: ",X732,"?","&lt;p&gt;",CHAR(10),IFERROR(VLOOKUP(G732,'Base de datos'!A:B,2,0),"Humedecer un paño de tela y frotar la estructura del producto&lt;p&gt;"))</f>
        <v>&lt;p&gt;¿Cómo lavar un mueble con tapiz: ?&lt;p&gt;
Humedecer un paño de tela y frotar la estructura del producto&lt;p&gt;</v>
      </c>
      <c r="AF732" s="102"/>
      <c r="AG732" s="79"/>
      <c r="AH732" s="102"/>
    </row>
    <row r="733" spans="1:34" ht="51" x14ac:dyDescent="0.2">
      <c r="A733" s="88"/>
      <c r="B733" s="88"/>
      <c r="C733" s="16"/>
      <c r="D733" s="116"/>
      <c r="E733" s="88"/>
      <c r="F733" s="88"/>
      <c r="G733" s="88"/>
      <c r="H733" s="88"/>
      <c r="I733" s="88"/>
      <c r="J733" s="88"/>
      <c r="K733" s="88"/>
      <c r="L733" s="88"/>
      <c r="M733" s="88"/>
      <c r="N733" s="88"/>
      <c r="O733" s="88"/>
      <c r="P733" s="88"/>
      <c r="Q733" s="88"/>
      <c r="R733" s="88"/>
      <c r="S733" s="88"/>
      <c r="T733" s="88"/>
      <c r="U733" s="88"/>
      <c r="V733" s="88"/>
      <c r="W733" s="16"/>
      <c r="X733" s="98"/>
      <c r="Y733" s="168"/>
      <c r="Z733" s="98"/>
      <c r="AA733" s="102"/>
      <c r="AB733" s="102"/>
      <c r="AC733" s="168" t="e">
        <f>CONCATENATE(E733," color: ",IF(VLOOKUP(C733,Colores!H:I,2,0)&gt;1,"Varios colores",Tabla5[[#This Row],[Caract: Color tapiz]]),IF(H733="","",CONCATENATE(", Tapiz: ",H733)),IF(I733="","",CONCATENATE(",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33" s="102"/>
      <c r="AE733" s="102" t="str">
        <f>CONCATENATE("&lt;p&gt;¿Cómo lavar un mueble con tapiz: ",X733,"?","&lt;p&gt;",CHAR(10),IFERROR(VLOOKUP(G733,'Base de datos'!A:B,2,0),"Humedecer un paño de tela y frotar la estructura del producto&lt;p&gt;"))</f>
        <v>&lt;p&gt;¿Cómo lavar un mueble con tapiz: ?&lt;p&gt;
Humedecer un paño de tela y frotar la estructura del producto&lt;p&gt;</v>
      </c>
      <c r="AF733" s="102"/>
      <c r="AG733" s="79"/>
      <c r="AH733" s="102"/>
    </row>
    <row r="734" spans="1:34" ht="51" x14ac:dyDescent="0.2">
      <c r="A734" s="88"/>
      <c r="B734" s="88"/>
      <c r="C734" s="16"/>
      <c r="D734" s="116"/>
      <c r="E734" s="88"/>
      <c r="F734" s="88"/>
      <c r="G734" s="88"/>
      <c r="H734" s="88"/>
      <c r="I734" s="88"/>
      <c r="J734" s="88"/>
      <c r="K734" s="88"/>
      <c r="L734" s="88"/>
      <c r="M734" s="88"/>
      <c r="N734" s="88"/>
      <c r="O734" s="88"/>
      <c r="P734" s="88"/>
      <c r="Q734" s="88"/>
      <c r="R734" s="88"/>
      <c r="S734" s="88"/>
      <c r="T734" s="88"/>
      <c r="U734" s="88"/>
      <c r="V734" s="88"/>
      <c r="W734" s="16"/>
      <c r="X734" s="98"/>
      <c r="Y734" s="168"/>
      <c r="Z734" s="98"/>
      <c r="AA734" s="102"/>
      <c r="AB734" s="102"/>
      <c r="AC734" s="168" t="e">
        <f>CONCATENATE(E734," color: ",IF(VLOOKUP(C734,Colores!H:I,2,0)&gt;1,"Varios colores",Tabla5[[#This Row],[Caract: Color tapiz]]),IF(H734="","",CONCATENATE(", Tapiz: ",H734)),IF(I734="","",CONCATENATE(",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34" s="102"/>
      <c r="AE734" s="102" t="str">
        <f>CONCATENATE("&lt;p&gt;¿Cómo lavar un mueble con tapiz: ",X734,"?","&lt;p&gt;",CHAR(10),IFERROR(VLOOKUP(G734,'Base de datos'!A:B,2,0),"Humedecer un paño de tela y frotar la estructura del producto&lt;p&gt;"))</f>
        <v>&lt;p&gt;¿Cómo lavar un mueble con tapiz: ?&lt;p&gt;
Humedecer un paño de tela y frotar la estructura del producto&lt;p&gt;</v>
      </c>
      <c r="AF734" s="102"/>
      <c r="AG734" s="79"/>
      <c r="AH734" s="102"/>
    </row>
    <row r="735" spans="1:34" ht="51" x14ac:dyDescent="0.2">
      <c r="A735" s="88"/>
      <c r="B735" s="88"/>
      <c r="C735" s="16"/>
      <c r="D735" s="116"/>
      <c r="E735" s="88"/>
      <c r="F735" s="88"/>
      <c r="G735" s="88"/>
      <c r="H735" s="88"/>
      <c r="I735" s="88"/>
      <c r="J735" s="88"/>
      <c r="K735" s="88"/>
      <c r="L735" s="88"/>
      <c r="M735" s="88"/>
      <c r="N735" s="88"/>
      <c r="O735" s="88"/>
      <c r="P735" s="88"/>
      <c r="Q735" s="88"/>
      <c r="R735" s="88"/>
      <c r="S735" s="88"/>
      <c r="T735" s="88"/>
      <c r="U735" s="88"/>
      <c r="V735" s="88"/>
      <c r="W735" s="16"/>
      <c r="X735" s="98"/>
      <c r="Y735" s="168"/>
      <c r="Z735" s="98"/>
      <c r="AA735" s="102"/>
      <c r="AB735" s="102"/>
      <c r="AC735" s="168" t="e">
        <f>CONCATENATE(E735," color: ",IF(VLOOKUP(C735,Colores!H:I,2,0)&gt;1,"Varios colores",Tabla5[[#This Row],[Caract: Color tapiz]]),IF(H735="","",CONCATENATE(", Tapiz: ",H735)),IF(I735="","",CONCATENATE(",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35" s="102"/>
      <c r="AE735" s="102" t="str">
        <f>CONCATENATE("&lt;p&gt;¿Cómo lavar un mueble con tapiz: ",X735,"?","&lt;p&gt;",CHAR(10),IFERROR(VLOOKUP(G735,'Base de datos'!A:B,2,0),"Humedecer un paño de tela y frotar la estructura del producto&lt;p&gt;"))</f>
        <v>&lt;p&gt;¿Cómo lavar un mueble con tapiz: ?&lt;p&gt;
Humedecer un paño de tela y frotar la estructura del producto&lt;p&gt;</v>
      </c>
      <c r="AF735" s="102"/>
      <c r="AG735" s="79"/>
      <c r="AH735" s="102"/>
    </row>
    <row r="736" spans="1:34" ht="51" x14ac:dyDescent="0.2">
      <c r="A736" s="88"/>
      <c r="B736" s="88"/>
      <c r="C736" s="16"/>
      <c r="D736" s="116"/>
      <c r="E736" s="88"/>
      <c r="F736" s="88"/>
      <c r="G736" s="88"/>
      <c r="H736" s="88"/>
      <c r="I736" s="88"/>
      <c r="J736" s="88"/>
      <c r="K736" s="88"/>
      <c r="L736" s="88"/>
      <c r="M736" s="88"/>
      <c r="N736" s="88"/>
      <c r="O736" s="88"/>
      <c r="P736" s="88"/>
      <c r="Q736" s="88"/>
      <c r="R736" s="88"/>
      <c r="S736" s="88"/>
      <c r="T736" s="88"/>
      <c r="U736" s="88"/>
      <c r="V736" s="88"/>
      <c r="W736" s="16"/>
      <c r="X736" s="98"/>
      <c r="Y736" s="168"/>
      <c r="Z736" s="98"/>
      <c r="AA736" s="102"/>
      <c r="AB736" s="102"/>
      <c r="AC736" s="168" t="e">
        <f>CONCATENATE(E736," color: ",IF(VLOOKUP(C736,Colores!H:I,2,0)&gt;1,"Varios colores",Tabla5[[#This Row],[Caract: Color tapiz]]),IF(H736="","",CONCATENATE(", Tapiz: ",H736)),IF(I736="","",CONCATENATE(",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36" s="102"/>
      <c r="AE736" s="102" t="str">
        <f>CONCATENATE("&lt;p&gt;¿Cómo lavar un mueble con tapiz: ",X736,"?","&lt;p&gt;",CHAR(10),IFERROR(VLOOKUP(G736,'Base de datos'!A:B,2,0),"Humedecer un paño de tela y frotar la estructura del producto&lt;p&gt;"))</f>
        <v>&lt;p&gt;¿Cómo lavar un mueble con tapiz: ?&lt;p&gt;
Humedecer un paño de tela y frotar la estructura del producto&lt;p&gt;</v>
      </c>
      <c r="AF736" s="102"/>
      <c r="AG736" s="79"/>
      <c r="AH736" s="102"/>
    </row>
    <row r="737" spans="1:34" ht="51" x14ac:dyDescent="0.2">
      <c r="A737" s="88"/>
      <c r="B737" s="88"/>
      <c r="C737" s="16"/>
      <c r="D737" s="116"/>
      <c r="E737" s="88"/>
      <c r="F737" s="88"/>
      <c r="G737" s="88"/>
      <c r="H737" s="88"/>
      <c r="I737" s="88"/>
      <c r="J737" s="88"/>
      <c r="K737" s="88"/>
      <c r="L737" s="88"/>
      <c r="M737" s="88"/>
      <c r="N737" s="88"/>
      <c r="O737" s="88"/>
      <c r="P737" s="88"/>
      <c r="Q737" s="88"/>
      <c r="R737" s="88"/>
      <c r="S737" s="88"/>
      <c r="T737" s="88"/>
      <c r="U737" s="88"/>
      <c r="V737" s="88"/>
      <c r="W737" s="16"/>
      <c r="X737" s="98"/>
      <c r="Y737" s="168"/>
      <c r="Z737" s="98"/>
      <c r="AA737" s="102"/>
      <c r="AB737" s="102"/>
      <c r="AC737" s="168" t="e">
        <f>CONCATENATE(E737," color: ",IF(VLOOKUP(C737,Colores!H:I,2,0)&gt;1,"Varios colores",Tabla5[[#This Row],[Caract: Color tapiz]]),IF(H737="","",CONCATENATE(", Tapiz: ",H737)),IF(I737="","",CONCATENATE(",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37" s="102"/>
      <c r="AE737" s="102" t="str">
        <f>CONCATENATE("&lt;p&gt;¿Cómo lavar un mueble con tapiz: ",X737,"?","&lt;p&gt;",CHAR(10),IFERROR(VLOOKUP(G737,'Base de datos'!A:B,2,0),"Humedecer un paño de tela y frotar la estructura del producto&lt;p&gt;"))</f>
        <v>&lt;p&gt;¿Cómo lavar un mueble con tapiz: ?&lt;p&gt;
Humedecer un paño de tela y frotar la estructura del producto&lt;p&gt;</v>
      </c>
      <c r="AF737" s="102"/>
      <c r="AG737" s="79"/>
      <c r="AH737" s="102"/>
    </row>
    <row r="738" spans="1:34" ht="51" x14ac:dyDescent="0.2">
      <c r="A738" s="88"/>
      <c r="B738" s="88"/>
      <c r="C738" s="16"/>
      <c r="D738" s="116"/>
      <c r="E738" s="88"/>
      <c r="F738" s="88"/>
      <c r="G738" s="88"/>
      <c r="H738" s="88"/>
      <c r="I738" s="88"/>
      <c r="J738" s="88"/>
      <c r="K738" s="88"/>
      <c r="L738" s="88"/>
      <c r="M738" s="88"/>
      <c r="N738" s="88"/>
      <c r="O738" s="88"/>
      <c r="P738" s="88"/>
      <c r="Q738" s="88"/>
      <c r="R738" s="88"/>
      <c r="S738" s="88"/>
      <c r="T738" s="88"/>
      <c r="U738" s="88"/>
      <c r="V738" s="88"/>
      <c r="W738" s="16"/>
      <c r="X738" s="98"/>
      <c r="Y738" s="168"/>
      <c r="Z738" s="98"/>
      <c r="AA738" s="102"/>
      <c r="AB738" s="102"/>
      <c r="AC738" s="168" t="e">
        <f>CONCATENATE(E738," color: ",IF(VLOOKUP(C738,Colores!H:I,2,0)&gt;1,"Varios colores",Tabla5[[#This Row],[Caract: Color tapiz]]),IF(H738="","",CONCATENATE(", Tapiz: ",H738)),IF(I738="","",CONCATENATE(",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38" s="102"/>
      <c r="AE738" s="102" t="str">
        <f>CONCATENATE("&lt;p&gt;¿Cómo lavar un mueble con tapiz: ",X738,"?","&lt;p&gt;",CHAR(10),IFERROR(VLOOKUP(G738,'Base de datos'!A:B,2,0),"Humedecer un paño de tela y frotar la estructura del producto&lt;p&gt;"))</f>
        <v>&lt;p&gt;¿Cómo lavar un mueble con tapiz: ?&lt;p&gt;
Humedecer un paño de tela y frotar la estructura del producto&lt;p&gt;</v>
      </c>
      <c r="AF738" s="102"/>
      <c r="AG738" s="79"/>
      <c r="AH738" s="102"/>
    </row>
    <row r="739" spans="1:34" ht="51" x14ac:dyDescent="0.2">
      <c r="A739" s="88"/>
      <c r="B739" s="88"/>
      <c r="C739" s="16"/>
      <c r="D739" s="116"/>
      <c r="E739" s="88"/>
      <c r="F739" s="88"/>
      <c r="G739" s="88"/>
      <c r="H739" s="88"/>
      <c r="I739" s="88"/>
      <c r="J739" s="88"/>
      <c r="K739" s="88"/>
      <c r="L739" s="88"/>
      <c r="M739" s="88"/>
      <c r="N739" s="88"/>
      <c r="O739" s="88"/>
      <c r="P739" s="88"/>
      <c r="Q739" s="88"/>
      <c r="R739" s="88"/>
      <c r="S739" s="88"/>
      <c r="T739" s="88"/>
      <c r="U739" s="88"/>
      <c r="V739" s="88"/>
      <c r="W739" s="16"/>
      <c r="X739" s="98"/>
      <c r="Y739" s="168"/>
      <c r="Z739" s="98"/>
      <c r="AA739" s="102"/>
      <c r="AB739" s="102"/>
      <c r="AC739" s="168" t="e">
        <f>CONCATENATE(E739," color: ",IF(VLOOKUP(C739,Colores!H:I,2,0)&gt;1,"Varios colores",Tabla5[[#This Row],[Caract: Color tapiz]]),IF(H739="","",CONCATENATE(", Tapiz: ",H739)),IF(I739="","",CONCATENATE(",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39" s="102"/>
      <c r="AE739" s="102" t="str">
        <f>CONCATENATE("&lt;p&gt;¿Cómo lavar un mueble con tapiz: ",X739,"?","&lt;p&gt;",CHAR(10),IFERROR(VLOOKUP(G739,'Base de datos'!A:B,2,0),"Humedecer un paño de tela y frotar la estructura del producto&lt;p&gt;"))</f>
        <v>&lt;p&gt;¿Cómo lavar un mueble con tapiz: ?&lt;p&gt;
Humedecer un paño de tela y frotar la estructura del producto&lt;p&gt;</v>
      </c>
      <c r="AF739" s="102"/>
      <c r="AG739" s="79"/>
      <c r="AH739" s="102"/>
    </row>
    <row r="740" spans="1:34" ht="51" x14ac:dyDescent="0.2">
      <c r="A740" s="88"/>
      <c r="B740" s="88"/>
      <c r="C740" s="16"/>
      <c r="D740" s="116"/>
      <c r="E740" s="88"/>
      <c r="F740" s="88"/>
      <c r="G740" s="88"/>
      <c r="H740" s="88"/>
      <c r="I740" s="88"/>
      <c r="J740" s="88"/>
      <c r="K740" s="88"/>
      <c r="L740" s="88"/>
      <c r="M740" s="88"/>
      <c r="N740" s="88"/>
      <c r="O740" s="88"/>
      <c r="P740" s="88"/>
      <c r="Q740" s="88"/>
      <c r="R740" s="88"/>
      <c r="S740" s="88"/>
      <c r="T740" s="88"/>
      <c r="U740" s="88"/>
      <c r="V740" s="88"/>
      <c r="W740" s="16"/>
      <c r="X740" s="98"/>
      <c r="Y740" s="168"/>
      <c r="Z740" s="98"/>
      <c r="AA740" s="102"/>
      <c r="AB740" s="102"/>
      <c r="AC740" s="168" t="e">
        <f>CONCATENATE(E740," color: ",IF(VLOOKUP(C740,Colores!H:I,2,0)&gt;1,"Varios colores",Tabla5[[#This Row],[Caract: Color tapiz]]),IF(H740="","",CONCATENATE(", Tapiz: ",H740)),IF(I740="","",CONCATENATE(",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40" s="102"/>
      <c r="AE740" s="102" t="str">
        <f>CONCATENATE("&lt;p&gt;¿Cómo lavar un mueble con tapiz: ",X740,"?","&lt;p&gt;",CHAR(10),IFERROR(VLOOKUP(G740,'Base de datos'!A:B,2,0),"Humedecer un paño de tela y frotar la estructura del producto&lt;p&gt;"))</f>
        <v>&lt;p&gt;¿Cómo lavar un mueble con tapiz: ?&lt;p&gt;
Humedecer un paño de tela y frotar la estructura del producto&lt;p&gt;</v>
      </c>
      <c r="AF740" s="102"/>
      <c r="AG740" s="79"/>
      <c r="AH740" s="102"/>
    </row>
    <row r="741" spans="1:34" ht="51" x14ac:dyDescent="0.2">
      <c r="A741" s="88"/>
      <c r="B741" s="88"/>
      <c r="C741" s="16"/>
      <c r="D741" s="116"/>
      <c r="E741" s="88"/>
      <c r="F741" s="88"/>
      <c r="G741" s="88"/>
      <c r="H741" s="88"/>
      <c r="I741" s="88"/>
      <c r="J741" s="88"/>
      <c r="K741" s="88"/>
      <c r="L741" s="88"/>
      <c r="M741" s="88"/>
      <c r="N741" s="88"/>
      <c r="O741" s="88"/>
      <c r="P741" s="88"/>
      <c r="Q741" s="88"/>
      <c r="R741" s="88"/>
      <c r="S741" s="88"/>
      <c r="T741" s="88"/>
      <c r="U741" s="88"/>
      <c r="V741" s="88"/>
      <c r="W741" s="16"/>
      <c r="X741" s="98"/>
      <c r="Y741" s="168"/>
      <c r="Z741" s="98"/>
      <c r="AA741" s="102"/>
      <c r="AB741" s="102"/>
      <c r="AC741" s="168" t="e">
        <f>CONCATENATE(E741," color: ",IF(VLOOKUP(C741,Colores!H:I,2,0)&gt;1,"Varios colores",Tabla5[[#This Row],[Caract: Color tapiz]]),IF(H741="","",CONCATENATE(", Tapiz: ",H741)),IF(I741="","",CONCATENATE(",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41" s="102"/>
      <c r="AE741" s="102" t="str">
        <f>CONCATENATE("&lt;p&gt;¿Cómo lavar un mueble con tapiz: ",X741,"?","&lt;p&gt;",CHAR(10),IFERROR(VLOOKUP(G741,'Base de datos'!A:B,2,0),"Humedecer un paño de tela y frotar la estructura del producto&lt;p&gt;"))</f>
        <v>&lt;p&gt;¿Cómo lavar un mueble con tapiz: ?&lt;p&gt;
Humedecer un paño de tela y frotar la estructura del producto&lt;p&gt;</v>
      </c>
      <c r="AF741" s="102"/>
      <c r="AG741" s="79"/>
      <c r="AH741" s="102"/>
    </row>
    <row r="742" spans="1:34" ht="51" x14ac:dyDescent="0.2">
      <c r="A742" s="88"/>
      <c r="B742" s="88"/>
      <c r="C742" s="16"/>
      <c r="D742" s="116"/>
      <c r="E742" s="88"/>
      <c r="F742" s="88"/>
      <c r="G742" s="88"/>
      <c r="H742" s="88"/>
      <c r="I742" s="88"/>
      <c r="J742" s="88"/>
      <c r="K742" s="88"/>
      <c r="L742" s="88"/>
      <c r="M742" s="88"/>
      <c r="N742" s="88"/>
      <c r="O742" s="88"/>
      <c r="P742" s="88"/>
      <c r="Q742" s="88"/>
      <c r="R742" s="88"/>
      <c r="S742" s="88"/>
      <c r="T742" s="88"/>
      <c r="U742" s="88"/>
      <c r="V742" s="88"/>
      <c r="W742" s="16"/>
      <c r="X742" s="98"/>
      <c r="Y742" s="168"/>
      <c r="Z742" s="98"/>
      <c r="AA742" s="102"/>
      <c r="AB742" s="102"/>
      <c r="AC742" s="168" t="e">
        <f>CONCATENATE(E742," color: ",IF(VLOOKUP(C742,Colores!H:I,2,0)&gt;1,"Varios colores",Tabla5[[#This Row],[Caract: Color tapiz]]),IF(H742="","",CONCATENATE(", Tapiz: ",H742)),IF(I742="","",CONCATENATE(",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42" s="102"/>
      <c r="AE742" s="102" t="str">
        <f>CONCATENATE("&lt;p&gt;¿Cómo lavar un mueble con tapiz: ",X742,"?","&lt;p&gt;",CHAR(10),IFERROR(VLOOKUP(G742,'Base de datos'!A:B,2,0),"Humedecer un paño de tela y frotar la estructura del producto&lt;p&gt;"))</f>
        <v>&lt;p&gt;¿Cómo lavar un mueble con tapiz: ?&lt;p&gt;
Humedecer un paño de tela y frotar la estructura del producto&lt;p&gt;</v>
      </c>
      <c r="AF742" s="102"/>
      <c r="AG742" s="79"/>
      <c r="AH742" s="102"/>
    </row>
    <row r="743" spans="1:34" ht="51" x14ac:dyDescent="0.2">
      <c r="A743" s="88"/>
      <c r="B743" s="88"/>
      <c r="C743" s="16"/>
      <c r="D743" s="116"/>
      <c r="E743" s="88"/>
      <c r="F743" s="88"/>
      <c r="G743" s="88"/>
      <c r="H743" s="88"/>
      <c r="I743" s="88"/>
      <c r="J743" s="88"/>
      <c r="K743" s="88"/>
      <c r="L743" s="88"/>
      <c r="M743" s="88"/>
      <c r="N743" s="88"/>
      <c r="O743" s="88"/>
      <c r="P743" s="88"/>
      <c r="Q743" s="88"/>
      <c r="R743" s="88"/>
      <c r="S743" s="88"/>
      <c r="T743" s="88"/>
      <c r="U743" s="88"/>
      <c r="V743" s="88"/>
      <c r="W743" s="16"/>
      <c r="X743" s="98"/>
      <c r="Y743" s="168"/>
      <c r="Z743" s="98"/>
      <c r="AA743" s="102"/>
      <c r="AB743" s="102"/>
      <c r="AC743" s="168" t="e">
        <f>CONCATENATE(E743," color: ",IF(VLOOKUP(C743,Colores!H:I,2,0)&gt;1,"Varios colores",Tabla5[[#This Row],[Caract: Color tapiz]]),IF(H743="","",CONCATENATE(", Tapiz: ",H743)),IF(I743="","",CONCATENATE(",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43" s="102"/>
      <c r="AE743" s="102" t="str">
        <f>CONCATENATE("&lt;p&gt;¿Cómo lavar un mueble con tapiz: ",X743,"?","&lt;p&gt;",CHAR(10),IFERROR(VLOOKUP(G743,'Base de datos'!A:B,2,0),"Humedecer un paño de tela y frotar la estructura del producto&lt;p&gt;"))</f>
        <v>&lt;p&gt;¿Cómo lavar un mueble con tapiz: ?&lt;p&gt;
Humedecer un paño de tela y frotar la estructura del producto&lt;p&gt;</v>
      </c>
      <c r="AF743" s="102"/>
      <c r="AG743" s="79"/>
      <c r="AH743" s="102"/>
    </row>
    <row r="744" spans="1:34" ht="51" x14ac:dyDescent="0.2">
      <c r="A744" s="88"/>
      <c r="B744" s="88"/>
      <c r="C744" s="16"/>
      <c r="D744" s="116"/>
      <c r="E744" s="88"/>
      <c r="F744" s="88"/>
      <c r="G744" s="88"/>
      <c r="H744" s="88"/>
      <c r="I744" s="88"/>
      <c r="J744" s="88"/>
      <c r="K744" s="88"/>
      <c r="L744" s="88"/>
      <c r="M744" s="88"/>
      <c r="N744" s="88"/>
      <c r="O744" s="88"/>
      <c r="P744" s="88"/>
      <c r="Q744" s="88"/>
      <c r="R744" s="88"/>
      <c r="S744" s="88"/>
      <c r="T744" s="88"/>
      <c r="U744" s="88"/>
      <c r="V744" s="88"/>
      <c r="W744" s="16"/>
      <c r="X744" s="98"/>
      <c r="Y744" s="168"/>
      <c r="Z744" s="98"/>
      <c r="AA744" s="102"/>
      <c r="AB744" s="102"/>
      <c r="AC744" s="168" t="e">
        <f>CONCATENATE(E744," color: ",IF(VLOOKUP(C744,Colores!H:I,2,0)&gt;1,"Varios colores",Tabla5[[#This Row],[Caract: Color tapiz]]),IF(H744="","",CONCATENATE(", Tapiz: ",H744)),IF(I744="","",CONCATENATE(",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44" s="102"/>
      <c r="AE744" s="102" t="str">
        <f>CONCATENATE("&lt;p&gt;¿Cómo lavar un mueble con tapiz: ",X744,"?","&lt;p&gt;",CHAR(10),IFERROR(VLOOKUP(G744,'Base de datos'!A:B,2,0),"Humedecer un paño de tela y frotar la estructura del producto&lt;p&gt;"))</f>
        <v>&lt;p&gt;¿Cómo lavar un mueble con tapiz: ?&lt;p&gt;
Humedecer un paño de tela y frotar la estructura del producto&lt;p&gt;</v>
      </c>
      <c r="AF744" s="102"/>
      <c r="AG744" s="79"/>
      <c r="AH744" s="102"/>
    </row>
    <row r="745" spans="1:34" ht="51" x14ac:dyDescent="0.2">
      <c r="A745" s="88"/>
      <c r="B745" s="88"/>
      <c r="C745" s="16"/>
      <c r="D745" s="116"/>
      <c r="E745" s="88"/>
      <c r="F745" s="88"/>
      <c r="G745" s="88"/>
      <c r="H745" s="88"/>
      <c r="I745" s="88"/>
      <c r="J745" s="88"/>
      <c r="K745" s="88"/>
      <c r="L745" s="88"/>
      <c r="M745" s="88"/>
      <c r="N745" s="88"/>
      <c r="O745" s="88"/>
      <c r="P745" s="88"/>
      <c r="Q745" s="88"/>
      <c r="R745" s="88"/>
      <c r="S745" s="88"/>
      <c r="T745" s="88"/>
      <c r="U745" s="88"/>
      <c r="V745" s="88"/>
      <c r="W745" s="16"/>
      <c r="X745" s="98"/>
      <c r="Y745" s="168"/>
      <c r="Z745" s="98"/>
      <c r="AA745" s="102"/>
      <c r="AB745" s="102"/>
      <c r="AC745" s="168" t="e">
        <f>CONCATENATE(E745," color: ",IF(VLOOKUP(C745,Colores!H:I,2,0)&gt;1,"Varios colores",Tabla5[[#This Row],[Caract: Color tapiz]]),IF(H745="","",CONCATENATE(", Tapiz: ",H745)),IF(I745="","",CONCATENATE(",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45" s="102"/>
      <c r="AE745" s="102" t="str">
        <f>CONCATENATE("&lt;p&gt;¿Cómo lavar un mueble con tapiz: ",X745,"?","&lt;p&gt;",CHAR(10),IFERROR(VLOOKUP(G745,'Base de datos'!A:B,2,0),"Humedecer un paño de tela y frotar la estructura del producto&lt;p&gt;"))</f>
        <v>&lt;p&gt;¿Cómo lavar un mueble con tapiz: ?&lt;p&gt;
Humedecer un paño de tela y frotar la estructura del producto&lt;p&gt;</v>
      </c>
      <c r="AF745" s="102"/>
      <c r="AG745" s="79"/>
      <c r="AH745" s="102"/>
    </row>
    <row r="746" spans="1:34" ht="51" x14ac:dyDescent="0.2">
      <c r="A746" s="88"/>
      <c r="B746" s="88"/>
      <c r="C746" s="16"/>
      <c r="D746" s="116"/>
      <c r="E746" s="88"/>
      <c r="F746" s="88"/>
      <c r="G746" s="88"/>
      <c r="H746" s="88"/>
      <c r="I746" s="88"/>
      <c r="J746" s="88"/>
      <c r="K746" s="88"/>
      <c r="L746" s="88"/>
      <c r="M746" s="88"/>
      <c r="N746" s="88"/>
      <c r="O746" s="88"/>
      <c r="P746" s="88"/>
      <c r="Q746" s="88"/>
      <c r="R746" s="88"/>
      <c r="S746" s="88"/>
      <c r="T746" s="88"/>
      <c r="U746" s="88"/>
      <c r="V746" s="88"/>
      <c r="W746" s="16"/>
      <c r="X746" s="98"/>
      <c r="Y746" s="168"/>
      <c r="Z746" s="98"/>
      <c r="AA746" s="102"/>
      <c r="AB746" s="102"/>
      <c r="AC746" s="168" t="e">
        <f>CONCATENATE(E746," color: ",IF(VLOOKUP(C746,Colores!H:I,2,0)&gt;1,"Varios colores",Tabla5[[#This Row],[Caract: Color tapiz]]),IF(H746="","",CONCATENATE(", Tapiz: ",H746)),IF(I746="","",CONCATENATE(",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46" s="102"/>
      <c r="AE746" s="102" t="str">
        <f>CONCATENATE("&lt;p&gt;¿Cómo lavar un mueble con tapiz: ",X746,"?","&lt;p&gt;",CHAR(10),IFERROR(VLOOKUP(G746,'Base de datos'!A:B,2,0),"Humedecer un paño de tela y frotar la estructura del producto&lt;p&gt;"))</f>
        <v>&lt;p&gt;¿Cómo lavar un mueble con tapiz: ?&lt;p&gt;
Humedecer un paño de tela y frotar la estructura del producto&lt;p&gt;</v>
      </c>
      <c r="AF746" s="102"/>
      <c r="AG746" s="79"/>
      <c r="AH746" s="102"/>
    </row>
    <row r="747" spans="1:34" ht="51" x14ac:dyDescent="0.2">
      <c r="A747" s="88"/>
      <c r="B747" s="88"/>
      <c r="C747" s="16"/>
      <c r="D747" s="116"/>
      <c r="E747" s="88"/>
      <c r="F747" s="88"/>
      <c r="G747" s="88"/>
      <c r="H747" s="88"/>
      <c r="I747" s="88"/>
      <c r="J747" s="88"/>
      <c r="K747" s="88"/>
      <c r="L747" s="88"/>
      <c r="M747" s="88"/>
      <c r="N747" s="88"/>
      <c r="O747" s="88"/>
      <c r="P747" s="88"/>
      <c r="Q747" s="88"/>
      <c r="R747" s="88"/>
      <c r="S747" s="88"/>
      <c r="T747" s="88"/>
      <c r="U747" s="88"/>
      <c r="V747" s="88"/>
      <c r="W747" s="16"/>
      <c r="X747" s="98"/>
      <c r="Y747" s="168"/>
      <c r="Z747" s="98"/>
      <c r="AA747" s="102"/>
      <c r="AB747" s="102"/>
      <c r="AC747" s="168" t="e">
        <f>CONCATENATE(E747," color: ",IF(VLOOKUP(C747,Colores!H:I,2,0)&gt;1,"Varios colores",Tabla5[[#This Row],[Caract: Color tapiz]]),IF(H747="","",CONCATENATE(", Tapiz: ",H747)),IF(I747="","",CONCATENATE(",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47" s="102"/>
      <c r="AE747" s="102" t="str">
        <f>CONCATENATE("&lt;p&gt;¿Cómo lavar un mueble con tapiz: ",X747,"?","&lt;p&gt;",CHAR(10),IFERROR(VLOOKUP(G747,'Base de datos'!A:B,2,0),"Humedecer un paño de tela y frotar la estructura del producto&lt;p&gt;"))</f>
        <v>&lt;p&gt;¿Cómo lavar un mueble con tapiz: ?&lt;p&gt;
Humedecer un paño de tela y frotar la estructura del producto&lt;p&gt;</v>
      </c>
      <c r="AF747" s="102"/>
      <c r="AG747" s="79"/>
      <c r="AH747" s="102"/>
    </row>
    <row r="748" spans="1:34" ht="51" x14ac:dyDescent="0.2">
      <c r="A748" s="88"/>
      <c r="B748" s="88"/>
      <c r="C748" s="16"/>
      <c r="D748" s="116"/>
      <c r="E748" s="88"/>
      <c r="F748" s="88"/>
      <c r="G748" s="88"/>
      <c r="H748" s="88"/>
      <c r="I748" s="88"/>
      <c r="J748" s="88"/>
      <c r="K748" s="88"/>
      <c r="L748" s="88"/>
      <c r="M748" s="88"/>
      <c r="N748" s="88"/>
      <c r="O748" s="88"/>
      <c r="P748" s="88"/>
      <c r="Q748" s="88"/>
      <c r="R748" s="88"/>
      <c r="S748" s="88"/>
      <c r="T748" s="88"/>
      <c r="U748" s="88"/>
      <c r="V748" s="88"/>
      <c r="W748" s="16"/>
      <c r="X748" s="98"/>
      <c r="Y748" s="168"/>
      <c r="Z748" s="98"/>
      <c r="AA748" s="102"/>
      <c r="AB748" s="102"/>
      <c r="AC748" s="168" t="e">
        <f>CONCATENATE(E748," color: ",IF(VLOOKUP(C748,Colores!H:I,2,0)&gt;1,"Varios colores",Tabla5[[#This Row],[Caract: Color tapiz]]),IF(H748="","",CONCATENATE(", Tapiz: ",H748)),IF(I748="","",CONCATENATE(",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48" s="102"/>
      <c r="AE748" s="102" t="str">
        <f>CONCATENATE("&lt;p&gt;¿Cómo lavar un mueble con tapiz: ",X748,"?","&lt;p&gt;",CHAR(10),IFERROR(VLOOKUP(G748,'Base de datos'!A:B,2,0),"Humedecer un paño de tela y frotar la estructura del producto&lt;p&gt;"))</f>
        <v>&lt;p&gt;¿Cómo lavar un mueble con tapiz: ?&lt;p&gt;
Humedecer un paño de tela y frotar la estructura del producto&lt;p&gt;</v>
      </c>
      <c r="AF748" s="102"/>
      <c r="AG748" s="79"/>
      <c r="AH748" s="102"/>
    </row>
    <row r="749" spans="1:34" ht="51" x14ac:dyDescent="0.2">
      <c r="A749" s="88"/>
      <c r="B749" s="88"/>
      <c r="C749" s="16"/>
      <c r="D749" s="116"/>
      <c r="E749" s="88"/>
      <c r="F749" s="88"/>
      <c r="G749" s="88"/>
      <c r="H749" s="88"/>
      <c r="I749" s="88"/>
      <c r="J749" s="88"/>
      <c r="K749" s="88"/>
      <c r="L749" s="88"/>
      <c r="M749" s="88"/>
      <c r="N749" s="88"/>
      <c r="O749" s="88"/>
      <c r="P749" s="88"/>
      <c r="Q749" s="88"/>
      <c r="R749" s="88"/>
      <c r="S749" s="88"/>
      <c r="T749" s="88"/>
      <c r="U749" s="88"/>
      <c r="V749" s="88"/>
      <c r="W749" s="16"/>
      <c r="X749" s="98"/>
      <c r="Y749" s="168"/>
      <c r="Z749" s="98"/>
      <c r="AA749" s="102"/>
      <c r="AB749" s="102"/>
      <c r="AC749" s="168" t="e">
        <f>CONCATENATE(E749," color: ",IF(VLOOKUP(C749,Colores!H:I,2,0)&gt;1,"Varios colores",Tabla5[[#This Row],[Caract: Color tapiz]]),IF(H749="","",CONCATENATE(", Tapiz: ",H749)),IF(I749="","",CONCATENATE(",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49" s="102"/>
      <c r="AE749" s="102" t="str">
        <f>CONCATENATE("&lt;p&gt;¿Cómo lavar un mueble con tapiz: ",X749,"?","&lt;p&gt;",CHAR(10),IFERROR(VLOOKUP(G749,'Base de datos'!A:B,2,0),"Humedecer un paño de tela y frotar la estructura del producto&lt;p&gt;"))</f>
        <v>&lt;p&gt;¿Cómo lavar un mueble con tapiz: ?&lt;p&gt;
Humedecer un paño de tela y frotar la estructura del producto&lt;p&gt;</v>
      </c>
      <c r="AF749" s="102"/>
      <c r="AG749" s="79"/>
      <c r="AH749" s="102"/>
    </row>
    <row r="750" spans="1:34" ht="51" x14ac:dyDescent="0.2">
      <c r="A750" s="88"/>
      <c r="B750" s="88"/>
      <c r="C750" s="16"/>
      <c r="D750" s="116"/>
      <c r="E750" s="88"/>
      <c r="F750" s="88"/>
      <c r="G750" s="88"/>
      <c r="H750" s="88"/>
      <c r="I750" s="88"/>
      <c r="J750" s="88"/>
      <c r="K750" s="88"/>
      <c r="L750" s="88"/>
      <c r="M750" s="88"/>
      <c r="N750" s="88"/>
      <c r="O750" s="88"/>
      <c r="P750" s="88"/>
      <c r="Q750" s="88"/>
      <c r="R750" s="88"/>
      <c r="S750" s="88"/>
      <c r="T750" s="88"/>
      <c r="U750" s="88"/>
      <c r="V750" s="88"/>
      <c r="W750" s="16"/>
      <c r="X750" s="98"/>
      <c r="Y750" s="168"/>
      <c r="Z750" s="98"/>
      <c r="AA750" s="102"/>
      <c r="AB750" s="102"/>
      <c r="AC750" s="168" t="e">
        <f>CONCATENATE(E750," color: ",IF(VLOOKUP(C750,Colores!H:I,2,0)&gt;1,"Varios colores",Tabla5[[#This Row],[Caract: Color tapiz]]),IF(H750="","",CONCATENATE(", Tapiz: ",H750)),IF(I750="","",CONCATENATE(",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50" s="102"/>
      <c r="AE750" s="102" t="str">
        <f>CONCATENATE("&lt;p&gt;¿Cómo lavar un mueble con tapiz: ",X750,"?","&lt;p&gt;",CHAR(10),IFERROR(VLOOKUP(G750,'Base de datos'!A:B,2,0),"Humedecer un paño de tela y frotar la estructura del producto&lt;p&gt;"))</f>
        <v>&lt;p&gt;¿Cómo lavar un mueble con tapiz: ?&lt;p&gt;
Humedecer un paño de tela y frotar la estructura del producto&lt;p&gt;</v>
      </c>
      <c r="AF750" s="102"/>
      <c r="AG750" s="79"/>
      <c r="AH750" s="102"/>
    </row>
    <row r="751" spans="1:34" ht="51" x14ac:dyDescent="0.2">
      <c r="A751" s="88"/>
      <c r="B751" s="88"/>
      <c r="C751" s="16"/>
      <c r="D751" s="116"/>
      <c r="E751" s="88"/>
      <c r="F751" s="88"/>
      <c r="G751" s="88"/>
      <c r="H751" s="88"/>
      <c r="I751" s="88"/>
      <c r="J751" s="88"/>
      <c r="K751" s="88"/>
      <c r="L751" s="88"/>
      <c r="M751" s="88"/>
      <c r="N751" s="88"/>
      <c r="O751" s="88"/>
      <c r="P751" s="88"/>
      <c r="Q751" s="88"/>
      <c r="R751" s="88"/>
      <c r="S751" s="88"/>
      <c r="T751" s="88"/>
      <c r="U751" s="88"/>
      <c r="V751" s="88"/>
      <c r="W751" s="16"/>
      <c r="X751" s="98"/>
      <c r="Y751" s="168"/>
      <c r="Z751" s="98"/>
      <c r="AA751" s="102"/>
      <c r="AB751" s="102"/>
      <c r="AC751" s="168" t="e">
        <f>CONCATENATE(E751," color: ",IF(VLOOKUP(C751,Colores!H:I,2,0)&gt;1,"Varios colores",Tabla5[[#This Row],[Caract: Color tapiz]]),IF(H751="","",CONCATENATE(", Tapiz: ",H751)),IF(I751="","",CONCATENATE(",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51" s="102"/>
      <c r="AE751" s="102" t="str">
        <f>CONCATENATE("&lt;p&gt;¿Cómo lavar un mueble con tapiz: ",X751,"?","&lt;p&gt;",CHAR(10),IFERROR(VLOOKUP(G751,'Base de datos'!A:B,2,0),"Humedecer un paño de tela y frotar la estructura del producto&lt;p&gt;"))</f>
        <v>&lt;p&gt;¿Cómo lavar un mueble con tapiz: ?&lt;p&gt;
Humedecer un paño de tela y frotar la estructura del producto&lt;p&gt;</v>
      </c>
      <c r="AF751" s="102"/>
      <c r="AG751" s="79"/>
      <c r="AH751" s="102"/>
    </row>
    <row r="752" spans="1:34" ht="51" x14ac:dyDescent="0.2">
      <c r="A752" s="88"/>
      <c r="B752" s="88"/>
      <c r="C752" s="16"/>
      <c r="D752" s="116"/>
      <c r="E752" s="88"/>
      <c r="F752" s="88"/>
      <c r="G752" s="88"/>
      <c r="H752" s="88"/>
      <c r="I752" s="88"/>
      <c r="J752" s="88"/>
      <c r="K752" s="88"/>
      <c r="L752" s="88"/>
      <c r="M752" s="88"/>
      <c r="N752" s="88"/>
      <c r="O752" s="88"/>
      <c r="P752" s="88"/>
      <c r="Q752" s="88"/>
      <c r="R752" s="88"/>
      <c r="S752" s="88"/>
      <c r="T752" s="88"/>
      <c r="U752" s="88"/>
      <c r="V752" s="88"/>
      <c r="W752" s="16"/>
      <c r="X752" s="98"/>
      <c r="Y752" s="168"/>
      <c r="Z752" s="98"/>
      <c r="AA752" s="102"/>
      <c r="AB752" s="102"/>
      <c r="AC752" s="168" t="e">
        <f>CONCATENATE(E752," color: ",IF(VLOOKUP(C752,Colores!H:I,2,0)&gt;1,"Varios colores",Tabla5[[#This Row],[Caract: Color tapiz]]),IF(H752="","",CONCATENATE(", Tapiz: ",H752)),IF(I752="","",CONCATENATE(",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52" s="102"/>
      <c r="AE752" s="102" t="str">
        <f>CONCATENATE("&lt;p&gt;¿Cómo lavar un mueble con tapiz: ",X752,"?","&lt;p&gt;",CHAR(10),IFERROR(VLOOKUP(G752,'Base de datos'!A:B,2,0),"Humedecer un paño de tela y frotar la estructura del producto&lt;p&gt;"))</f>
        <v>&lt;p&gt;¿Cómo lavar un mueble con tapiz: ?&lt;p&gt;
Humedecer un paño de tela y frotar la estructura del producto&lt;p&gt;</v>
      </c>
      <c r="AF752" s="102"/>
      <c r="AG752" s="79"/>
      <c r="AH752" s="102"/>
    </row>
    <row r="753" spans="1:34" ht="51" x14ac:dyDescent="0.2">
      <c r="A753" s="88"/>
      <c r="B753" s="88"/>
      <c r="C753" s="16"/>
      <c r="D753" s="116"/>
      <c r="E753" s="88"/>
      <c r="F753" s="88"/>
      <c r="G753" s="88"/>
      <c r="H753" s="88"/>
      <c r="I753" s="88"/>
      <c r="J753" s="88"/>
      <c r="K753" s="88"/>
      <c r="L753" s="88"/>
      <c r="M753" s="88"/>
      <c r="N753" s="88"/>
      <c r="O753" s="88"/>
      <c r="P753" s="88"/>
      <c r="Q753" s="88"/>
      <c r="R753" s="88"/>
      <c r="S753" s="88"/>
      <c r="T753" s="88"/>
      <c r="U753" s="88"/>
      <c r="V753" s="88"/>
      <c r="W753" s="16"/>
      <c r="X753" s="98"/>
      <c r="Y753" s="168"/>
      <c r="Z753" s="98"/>
      <c r="AA753" s="102"/>
      <c r="AB753" s="102"/>
      <c r="AC753" s="168" t="e">
        <f>CONCATENATE(E753," color: ",IF(VLOOKUP(C753,Colores!H:I,2,0)&gt;1,"Varios colores",Tabla5[[#This Row],[Caract: Color tapiz]]),IF(H753="","",CONCATENATE(", Tapiz: ",H753)),IF(I753="","",CONCATENATE(",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53" s="102"/>
      <c r="AE753" s="102" t="str">
        <f>CONCATENATE("&lt;p&gt;¿Cómo lavar un mueble con tapiz: ",X753,"?","&lt;p&gt;",CHAR(10),IFERROR(VLOOKUP(G753,'Base de datos'!A:B,2,0),"Humedecer un paño de tela y frotar la estructura del producto&lt;p&gt;"))</f>
        <v>&lt;p&gt;¿Cómo lavar un mueble con tapiz: ?&lt;p&gt;
Humedecer un paño de tela y frotar la estructura del producto&lt;p&gt;</v>
      </c>
      <c r="AF753" s="102"/>
      <c r="AG753" s="79"/>
      <c r="AH753" s="102"/>
    </row>
    <row r="754" spans="1:34" ht="51" x14ac:dyDescent="0.2">
      <c r="A754" s="88"/>
      <c r="B754" s="88"/>
      <c r="C754" s="16"/>
      <c r="D754" s="116"/>
      <c r="E754" s="88"/>
      <c r="F754" s="88"/>
      <c r="G754" s="88"/>
      <c r="H754" s="88"/>
      <c r="I754" s="88"/>
      <c r="J754" s="88"/>
      <c r="K754" s="88"/>
      <c r="L754" s="88"/>
      <c r="M754" s="88"/>
      <c r="N754" s="88"/>
      <c r="O754" s="88"/>
      <c r="P754" s="88"/>
      <c r="Q754" s="88"/>
      <c r="R754" s="88"/>
      <c r="S754" s="88"/>
      <c r="T754" s="88"/>
      <c r="U754" s="88"/>
      <c r="V754" s="88"/>
      <c r="W754" s="16"/>
      <c r="X754" s="98"/>
      <c r="Y754" s="168"/>
      <c r="Z754" s="98"/>
      <c r="AA754" s="102"/>
      <c r="AB754" s="102"/>
      <c r="AC754" s="168" t="e">
        <f>CONCATENATE(E754," color: ",IF(VLOOKUP(C754,Colores!H:I,2,0)&gt;1,"Varios colores",Tabla5[[#This Row],[Caract: Color tapiz]]),IF(H754="","",CONCATENATE(", Tapiz: ",H754)),IF(I754="","",CONCATENATE(",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54" s="102"/>
      <c r="AE754" s="102" t="str">
        <f>CONCATENATE("&lt;p&gt;¿Cómo lavar un mueble con tapiz: ",X754,"?","&lt;p&gt;",CHAR(10),IFERROR(VLOOKUP(G754,'Base de datos'!A:B,2,0),"Humedecer un paño de tela y frotar la estructura del producto&lt;p&gt;"))</f>
        <v>&lt;p&gt;¿Cómo lavar un mueble con tapiz: ?&lt;p&gt;
Humedecer un paño de tela y frotar la estructura del producto&lt;p&gt;</v>
      </c>
      <c r="AF754" s="102"/>
      <c r="AG754" s="79"/>
      <c r="AH754" s="102"/>
    </row>
    <row r="755" spans="1:34" ht="51" x14ac:dyDescent="0.2">
      <c r="A755" s="88"/>
      <c r="B755" s="88"/>
      <c r="C755" s="16"/>
      <c r="D755" s="116"/>
      <c r="E755" s="88"/>
      <c r="F755" s="88"/>
      <c r="G755" s="88"/>
      <c r="H755" s="88"/>
      <c r="I755" s="88"/>
      <c r="J755" s="88"/>
      <c r="K755" s="88"/>
      <c r="L755" s="88"/>
      <c r="M755" s="88"/>
      <c r="N755" s="88"/>
      <c r="O755" s="88"/>
      <c r="P755" s="88"/>
      <c r="Q755" s="88"/>
      <c r="R755" s="88"/>
      <c r="S755" s="88"/>
      <c r="T755" s="88"/>
      <c r="U755" s="88"/>
      <c r="V755" s="88"/>
      <c r="W755" s="16"/>
      <c r="X755" s="98"/>
      <c r="Y755" s="168"/>
      <c r="Z755" s="98"/>
      <c r="AA755" s="102"/>
      <c r="AB755" s="102"/>
      <c r="AC755" s="168" t="e">
        <f>CONCATENATE(E755," color: ",IF(VLOOKUP(C755,Colores!H:I,2,0)&gt;1,"Varios colores",Tabla5[[#This Row],[Caract: Color tapiz]]),IF(H755="","",CONCATENATE(", Tapiz: ",H755)),IF(I755="","",CONCATENATE(",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55" s="102"/>
      <c r="AE755" s="102" t="str">
        <f>CONCATENATE("&lt;p&gt;¿Cómo lavar un mueble con tapiz: ",X755,"?","&lt;p&gt;",CHAR(10),IFERROR(VLOOKUP(G755,'Base de datos'!A:B,2,0),"Humedecer un paño de tela y frotar la estructura del producto&lt;p&gt;"))</f>
        <v>&lt;p&gt;¿Cómo lavar un mueble con tapiz: ?&lt;p&gt;
Humedecer un paño de tela y frotar la estructura del producto&lt;p&gt;</v>
      </c>
      <c r="AF755" s="102"/>
      <c r="AG755" s="79"/>
      <c r="AH755" s="102"/>
    </row>
    <row r="756" spans="1:34" ht="51" x14ac:dyDescent="0.2">
      <c r="A756" s="88"/>
      <c r="B756" s="88"/>
      <c r="C756" s="16"/>
      <c r="D756" s="116"/>
      <c r="E756" s="88"/>
      <c r="F756" s="88"/>
      <c r="G756" s="88"/>
      <c r="H756" s="88"/>
      <c r="I756" s="88"/>
      <c r="J756" s="88"/>
      <c r="K756" s="88"/>
      <c r="L756" s="88"/>
      <c r="M756" s="88"/>
      <c r="N756" s="88"/>
      <c r="O756" s="88"/>
      <c r="P756" s="88"/>
      <c r="Q756" s="88"/>
      <c r="R756" s="88"/>
      <c r="S756" s="88"/>
      <c r="T756" s="88"/>
      <c r="U756" s="88"/>
      <c r="V756" s="88"/>
      <c r="W756" s="16"/>
      <c r="X756" s="98"/>
      <c r="Y756" s="168"/>
      <c r="Z756" s="98"/>
      <c r="AA756" s="102"/>
      <c r="AB756" s="102"/>
      <c r="AC756" s="168" t="e">
        <f>CONCATENATE(E756," color: ",IF(VLOOKUP(C756,Colores!H:I,2,0)&gt;1,"Varios colores",Tabla5[[#This Row],[Caract: Color tapiz]]),IF(H756="","",CONCATENATE(", Tapiz: ",H756)),IF(I756="","",CONCATENATE(",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56" s="102"/>
      <c r="AE756" s="102" t="str">
        <f>CONCATENATE("&lt;p&gt;¿Cómo lavar un mueble con tapiz: ",X756,"?","&lt;p&gt;",CHAR(10),IFERROR(VLOOKUP(G756,'Base de datos'!A:B,2,0),"Humedecer un paño de tela y frotar la estructura del producto&lt;p&gt;"))</f>
        <v>&lt;p&gt;¿Cómo lavar un mueble con tapiz: ?&lt;p&gt;
Humedecer un paño de tela y frotar la estructura del producto&lt;p&gt;</v>
      </c>
      <c r="AF756" s="102"/>
      <c r="AG756" s="79"/>
      <c r="AH756" s="102"/>
    </row>
    <row r="757" spans="1:34" ht="51" x14ac:dyDescent="0.2">
      <c r="A757" s="88"/>
      <c r="B757" s="88"/>
      <c r="C757" s="16"/>
      <c r="D757" s="116"/>
      <c r="E757" s="88"/>
      <c r="F757" s="88"/>
      <c r="G757" s="88"/>
      <c r="H757" s="88"/>
      <c r="I757" s="88"/>
      <c r="J757" s="88"/>
      <c r="K757" s="88"/>
      <c r="L757" s="88"/>
      <c r="M757" s="88"/>
      <c r="N757" s="88"/>
      <c r="O757" s="88"/>
      <c r="P757" s="88"/>
      <c r="Q757" s="88"/>
      <c r="R757" s="88"/>
      <c r="S757" s="88"/>
      <c r="T757" s="88"/>
      <c r="U757" s="88"/>
      <c r="V757" s="88"/>
      <c r="W757" s="16"/>
      <c r="X757" s="98"/>
      <c r="Y757" s="168"/>
      <c r="Z757" s="98"/>
      <c r="AA757" s="102"/>
      <c r="AB757" s="102"/>
      <c r="AC757" s="168" t="e">
        <f>CONCATENATE(E757," color: ",IF(VLOOKUP(C757,Colores!H:I,2,0)&gt;1,"Varios colores",Tabla5[[#This Row],[Caract: Color tapiz]]),IF(H757="","",CONCATENATE(", Tapiz: ",H757)),IF(I757="","",CONCATENATE(",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57" s="102"/>
      <c r="AE757" s="102" t="str">
        <f>CONCATENATE("&lt;p&gt;¿Cómo lavar un mueble con tapiz: ",X757,"?","&lt;p&gt;",CHAR(10),IFERROR(VLOOKUP(G757,'Base de datos'!A:B,2,0),"Humedecer un paño de tela y frotar la estructura del producto&lt;p&gt;"))</f>
        <v>&lt;p&gt;¿Cómo lavar un mueble con tapiz: ?&lt;p&gt;
Humedecer un paño de tela y frotar la estructura del producto&lt;p&gt;</v>
      </c>
      <c r="AF757" s="102"/>
      <c r="AG757" s="79"/>
      <c r="AH757" s="102"/>
    </row>
    <row r="758" spans="1:34" ht="51" x14ac:dyDescent="0.2">
      <c r="A758" s="88"/>
      <c r="B758" s="88"/>
      <c r="C758" s="16"/>
      <c r="D758" s="116"/>
      <c r="E758" s="88"/>
      <c r="F758" s="88"/>
      <c r="G758" s="88"/>
      <c r="H758" s="88"/>
      <c r="I758" s="88"/>
      <c r="J758" s="88"/>
      <c r="K758" s="88"/>
      <c r="L758" s="88"/>
      <c r="M758" s="88"/>
      <c r="N758" s="88"/>
      <c r="O758" s="88"/>
      <c r="P758" s="88"/>
      <c r="Q758" s="88"/>
      <c r="R758" s="88"/>
      <c r="S758" s="88"/>
      <c r="T758" s="88"/>
      <c r="U758" s="88"/>
      <c r="V758" s="88"/>
      <c r="W758" s="16"/>
      <c r="X758" s="98"/>
      <c r="Y758" s="168"/>
      <c r="Z758" s="98"/>
      <c r="AA758" s="102"/>
      <c r="AB758" s="102"/>
      <c r="AC758" s="168" t="e">
        <f>CONCATENATE(E758," color: ",IF(VLOOKUP(C758,Colores!H:I,2,0)&gt;1,"Varios colores",Tabla5[[#This Row],[Caract: Color tapiz]]),IF(H758="","",CONCATENATE(", Tapiz: ",H758)),IF(I758="","",CONCATENATE(",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58" s="102"/>
      <c r="AE758" s="102" t="str">
        <f>CONCATENATE("&lt;p&gt;¿Cómo lavar un mueble con tapiz: ",X758,"?","&lt;p&gt;",CHAR(10),IFERROR(VLOOKUP(G758,'Base de datos'!A:B,2,0),"Humedecer un paño de tela y frotar la estructura del producto&lt;p&gt;"))</f>
        <v>&lt;p&gt;¿Cómo lavar un mueble con tapiz: ?&lt;p&gt;
Humedecer un paño de tela y frotar la estructura del producto&lt;p&gt;</v>
      </c>
      <c r="AF758" s="102"/>
      <c r="AG758" s="79"/>
      <c r="AH758" s="102"/>
    </row>
    <row r="759" spans="1:34" ht="51" x14ac:dyDescent="0.2">
      <c r="A759" s="88"/>
      <c r="B759" s="88"/>
      <c r="C759" s="16"/>
      <c r="D759" s="116"/>
      <c r="E759" s="88"/>
      <c r="F759" s="88"/>
      <c r="G759" s="88"/>
      <c r="H759" s="88"/>
      <c r="I759" s="88"/>
      <c r="J759" s="88"/>
      <c r="K759" s="88"/>
      <c r="L759" s="88"/>
      <c r="M759" s="88"/>
      <c r="N759" s="88"/>
      <c r="O759" s="88"/>
      <c r="P759" s="88"/>
      <c r="Q759" s="88"/>
      <c r="R759" s="88"/>
      <c r="S759" s="88"/>
      <c r="T759" s="88"/>
      <c r="U759" s="88"/>
      <c r="V759" s="88"/>
      <c r="W759" s="16"/>
      <c r="X759" s="98"/>
      <c r="Y759" s="168"/>
      <c r="Z759" s="98"/>
      <c r="AA759" s="102"/>
      <c r="AB759" s="102"/>
      <c r="AC759" s="168" t="e">
        <f>CONCATENATE(E759," color: ",IF(VLOOKUP(C759,Colores!H:I,2,0)&gt;1,"Varios colores",Tabla5[[#This Row],[Caract: Color tapiz]]),IF(H759="","",CONCATENATE(", Tapiz: ",H759)),IF(I759="","",CONCATENATE(",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59" s="102"/>
      <c r="AE759" s="102" t="str">
        <f>CONCATENATE("&lt;p&gt;¿Cómo lavar un mueble con tapiz: ",X759,"?","&lt;p&gt;",CHAR(10),IFERROR(VLOOKUP(G759,'Base de datos'!A:B,2,0),"Humedecer un paño de tela y frotar la estructura del producto&lt;p&gt;"))</f>
        <v>&lt;p&gt;¿Cómo lavar un mueble con tapiz: ?&lt;p&gt;
Humedecer un paño de tela y frotar la estructura del producto&lt;p&gt;</v>
      </c>
      <c r="AF759" s="102"/>
      <c r="AG759" s="79"/>
      <c r="AH759" s="102"/>
    </row>
    <row r="760" spans="1:34" ht="51" x14ac:dyDescent="0.2">
      <c r="A760" s="88"/>
      <c r="B760" s="88"/>
      <c r="C760" s="16"/>
      <c r="D760" s="116"/>
      <c r="E760" s="88"/>
      <c r="F760" s="88"/>
      <c r="G760" s="88"/>
      <c r="H760" s="88"/>
      <c r="I760" s="88"/>
      <c r="J760" s="88"/>
      <c r="K760" s="88"/>
      <c r="L760" s="88"/>
      <c r="M760" s="88"/>
      <c r="N760" s="88"/>
      <c r="O760" s="88"/>
      <c r="P760" s="88"/>
      <c r="Q760" s="88"/>
      <c r="R760" s="88"/>
      <c r="S760" s="88"/>
      <c r="T760" s="88"/>
      <c r="U760" s="88"/>
      <c r="V760" s="88"/>
      <c r="W760" s="16"/>
      <c r="X760" s="98"/>
      <c r="Y760" s="168"/>
      <c r="Z760" s="98"/>
      <c r="AA760" s="102"/>
      <c r="AB760" s="102"/>
      <c r="AC760" s="168" t="e">
        <f>CONCATENATE(E760," color: ",IF(VLOOKUP(C760,Colores!H:I,2,0)&gt;1,"Varios colores",Tabla5[[#This Row],[Caract: Color tapiz]]),IF(H760="","",CONCATENATE(", Tapiz: ",H760)),IF(I760="","",CONCATENATE(",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60" s="102"/>
      <c r="AE760" s="102" t="str">
        <f>CONCATENATE("&lt;p&gt;¿Cómo lavar un mueble con tapiz: ",X760,"?","&lt;p&gt;",CHAR(10),IFERROR(VLOOKUP(G760,'Base de datos'!A:B,2,0),"Humedecer un paño de tela y frotar la estructura del producto&lt;p&gt;"))</f>
        <v>&lt;p&gt;¿Cómo lavar un mueble con tapiz: ?&lt;p&gt;
Humedecer un paño de tela y frotar la estructura del producto&lt;p&gt;</v>
      </c>
      <c r="AF760" s="102"/>
      <c r="AG760" s="79"/>
      <c r="AH760" s="102"/>
    </row>
    <row r="761" spans="1:34" ht="51" x14ac:dyDescent="0.2">
      <c r="A761" s="88"/>
      <c r="B761" s="88"/>
      <c r="C761" s="16"/>
      <c r="D761" s="116"/>
      <c r="E761" s="88"/>
      <c r="F761" s="88"/>
      <c r="G761" s="88"/>
      <c r="H761" s="88"/>
      <c r="I761" s="88"/>
      <c r="J761" s="88"/>
      <c r="K761" s="88"/>
      <c r="L761" s="88"/>
      <c r="M761" s="88"/>
      <c r="N761" s="88"/>
      <c r="O761" s="88"/>
      <c r="P761" s="88"/>
      <c r="Q761" s="88"/>
      <c r="R761" s="88"/>
      <c r="S761" s="88"/>
      <c r="T761" s="88"/>
      <c r="U761" s="88"/>
      <c r="V761" s="88"/>
      <c r="W761" s="16"/>
      <c r="X761" s="98"/>
      <c r="Y761" s="168"/>
      <c r="Z761" s="98"/>
      <c r="AA761" s="102"/>
      <c r="AB761" s="102"/>
      <c r="AC761" s="168" t="e">
        <f>CONCATENATE(E761," color: ",IF(VLOOKUP(C761,Colores!H:I,2,0)&gt;1,"Varios colores",Tabla5[[#This Row],[Caract: Color tapiz]]),IF(H761="","",CONCATENATE(", Tapiz: ",H761)),IF(I761="","",CONCATENATE(",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61" s="102"/>
      <c r="AE761" s="102" t="str">
        <f>CONCATENATE("&lt;p&gt;¿Cómo lavar un mueble con tapiz: ",X761,"?","&lt;p&gt;",CHAR(10),IFERROR(VLOOKUP(G761,'Base de datos'!A:B,2,0),"Humedecer un paño de tela y frotar la estructura del producto&lt;p&gt;"))</f>
        <v>&lt;p&gt;¿Cómo lavar un mueble con tapiz: ?&lt;p&gt;
Humedecer un paño de tela y frotar la estructura del producto&lt;p&gt;</v>
      </c>
      <c r="AF761" s="102"/>
      <c r="AG761" s="79"/>
      <c r="AH761" s="102"/>
    </row>
    <row r="762" spans="1:34" ht="51" x14ac:dyDescent="0.2">
      <c r="A762" s="88"/>
      <c r="B762" s="88"/>
      <c r="C762" s="16"/>
      <c r="D762" s="116"/>
      <c r="E762" s="88"/>
      <c r="F762" s="88"/>
      <c r="G762" s="88"/>
      <c r="H762" s="88"/>
      <c r="I762" s="88"/>
      <c r="J762" s="88"/>
      <c r="K762" s="88"/>
      <c r="L762" s="88"/>
      <c r="M762" s="88"/>
      <c r="N762" s="88"/>
      <c r="O762" s="88"/>
      <c r="P762" s="88"/>
      <c r="Q762" s="88"/>
      <c r="R762" s="88"/>
      <c r="S762" s="88"/>
      <c r="T762" s="88"/>
      <c r="U762" s="88"/>
      <c r="V762" s="88"/>
      <c r="W762" s="16"/>
      <c r="X762" s="98"/>
      <c r="Y762" s="168"/>
      <c r="Z762" s="98"/>
      <c r="AA762" s="102"/>
      <c r="AB762" s="102"/>
      <c r="AC762" s="168" t="e">
        <f>CONCATENATE(E762," color: ",IF(VLOOKUP(C762,Colores!H:I,2,0)&gt;1,"Varios colores",Tabla5[[#This Row],[Caract: Color tapiz]]),IF(H762="","",CONCATENATE(", Tapiz: ",H762)),IF(I762="","",CONCATENATE(",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62" s="102"/>
      <c r="AE762" s="102" t="str">
        <f>CONCATENATE("&lt;p&gt;¿Cómo lavar un mueble con tapiz: ",X762,"?","&lt;p&gt;",CHAR(10),IFERROR(VLOOKUP(G762,'Base de datos'!A:B,2,0),"Humedecer un paño de tela y frotar la estructura del producto&lt;p&gt;"))</f>
        <v>&lt;p&gt;¿Cómo lavar un mueble con tapiz: ?&lt;p&gt;
Humedecer un paño de tela y frotar la estructura del producto&lt;p&gt;</v>
      </c>
      <c r="AF762" s="102"/>
      <c r="AG762" s="79"/>
      <c r="AH762" s="102"/>
    </row>
    <row r="763" spans="1:34" ht="51" x14ac:dyDescent="0.2">
      <c r="A763" s="88"/>
      <c r="B763" s="88"/>
      <c r="C763" s="16"/>
      <c r="D763" s="116"/>
      <c r="E763" s="88"/>
      <c r="F763" s="88"/>
      <c r="G763" s="88"/>
      <c r="H763" s="88"/>
      <c r="I763" s="88"/>
      <c r="J763" s="88"/>
      <c r="K763" s="88"/>
      <c r="L763" s="88"/>
      <c r="M763" s="88"/>
      <c r="N763" s="88"/>
      <c r="O763" s="88"/>
      <c r="P763" s="88"/>
      <c r="Q763" s="88"/>
      <c r="R763" s="88"/>
      <c r="S763" s="88"/>
      <c r="T763" s="88"/>
      <c r="U763" s="88"/>
      <c r="V763" s="88"/>
      <c r="W763" s="16"/>
      <c r="X763" s="98"/>
      <c r="Y763" s="168"/>
      <c r="Z763" s="98"/>
      <c r="AA763" s="102"/>
      <c r="AB763" s="102"/>
      <c r="AC763" s="168" t="e">
        <f>CONCATENATE(E763," color: ",IF(VLOOKUP(C763,Colores!H:I,2,0)&gt;1,"Varios colores",Tabla5[[#This Row],[Caract: Color tapiz]]),IF(H763="","",CONCATENATE(", Tapiz: ",H763)),IF(I763="","",CONCATENATE(",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63" s="102"/>
      <c r="AE763" s="102" t="str">
        <f>CONCATENATE("&lt;p&gt;¿Cómo lavar un mueble con tapiz: ",X763,"?","&lt;p&gt;",CHAR(10),IFERROR(VLOOKUP(G763,'Base de datos'!A:B,2,0),"Humedecer un paño de tela y frotar la estructura del producto&lt;p&gt;"))</f>
        <v>&lt;p&gt;¿Cómo lavar un mueble con tapiz: ?&lt;p&gt;
Humedecer un paño de tela y frotar la estructura del producto&lt;p&gt;</v>
      </c>
      <c r="AF763" s="102"/>
      <c r="AG763" s="79"/>
      <c r="AH763" s="102"/>
    </row>
    <row r="764" spans="1:34" ht="51" x14ac:dyDescent="0.2">
      <c r="A764" s="88"/>
      <c r="B764" s="88"/>
      <c r="C764" s="16"/>
      <c r="D764" s="116"/>
      <c r="E764" s="88"/>
      <c r="F764" s="88"/>
      <c r="G764" s="88"/>
      <c r="H764" s="88"/>
      <c r="I764" s="88"/>
      <c r="J764" s="88"/>
      <c r="K764" s="88"/>
      <c r="L764" s="88"/>
      <c r="M764" s="88"/>
      <c r="N764" s="88"/>
      <c r="O764" s="88"/>
      <c r="P764" s="88"/>
      <c r="Q764" s="88"/>
      <c r="R764" s="88"/>
      <c r="S764" s="88"/>
      <c r="T764" s="88"/>
      <c r="U764" s="88"/>
      <c r="V764" s="88"/>
      <c r="W764" s="16"/>
      <c r="X764" s="98"/>
      <c r="Y764" s="168"/>
      <c r="Z764" s="98"/>
      <c r="AA764" s="102"/>
      <c r="AB764" s="102"/>
      <c r="AC764" s="168" t="e">
        <f>CONCATENATE(E764," color: ",IF(VLOOKUP(C764,Colores!H:I,2,0)&gt;1,"Varios colores",Tabla5[[#This Row],[Caract: Color tapiz]]),IF(H764="","",CONCATENATE(", Tapiz: ",H764)),IF(I764="","",CONCATENATE(",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64" s="102"/>
      <c r="AE764" s="102" t="str">
        <f>CONCATENATE("&lt;p&gt;¿Cómo lavar un mueble con tapiz: ",X764,"?","&lt;p&gt;",CHAR(10),IFERROR(VLOOKUP(G764,'Base de datos'!A:B,2,0),"Humedecer un paño de tela y frotar la estructura del producto&lt;p&gt;"))</f>
        <v>&lt;p&gt;¿Cómo lavar un mueble con tapiz: ?&lt;p&gt;
Humedecer un paño de tela y frotar la estructura del producto&lt;p&gt;</v>
      </c>
      <c r="AF764" s="102"/>
      <c r="AG764" s="79"/>
      <c r="AH764" s="102"/>
    </row>
    <row r="765" spans="1:34" ht="51" x14ac:dyDescent="0.2">
      <c r="A765" s="88"/>
      <c r="B765" s="88"/>
      <c r="C765" s="16"/>
      <c r="D765" s="116"/>
      <c r="E765" s="88"/>
      <c r="F765" s="88"/>
      <c r="G765" s="88"/>
      <c r="H765" s="88"/>
      <c r="I765" s="88"/>
      <c r="J765" s="88"/>
      <c r="K765" s="88"/>
      <c r="L765" s="88"/>
      <c r="M765" s="88"/>
      <c r="N765" s="88"/>
      <c r="O765" s="88"/>
      <c r="P765" s="88"/>
      <c r="Q765" s="88"/>
      <c r="R765" s="88"/>
      <c r="S765" s="88"/>
      <c r="T765" s="88"/>
      <c r="U765" s="88"/>
      <c r="V765" s="88"/>
      <c r="W765" s="16"/>
      <c r="X765" s="98"/>
      <c r="Y765" s="168"/>
      <c r="Z765" s="98"/>
      <c r="AA765" s="102"/>
      <c r="AB765" s="102"/>
      <c r="AC765" s="168" t="e">
        <f>CONCATENATE(E765," color: ",IF(VLOOKUP(C765,Colores!H:I,2,0)&gt;1,"Varios colores",Tabla5[[#This Row],[Caract: Color tapiz]]),IF(H765="","",CONCATENATE(", Tapiz: ",H765)),IF(I765="","",CONCATENATE(",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65" s="102"/>
      <c r="AE765" s="102" t="str">
        <f>CONCATENATE("&lt;p&gt;¿Cómo lavar un mueble con tapiz: ",X765,"?","&lt;p&gt;",CHAR(10),IFERROR(VLOOKUP(G765,'Base de datos'!A:B,2,0),"Humedecer un paño de tela y frotar la estructura del producto&lt;p&gt;"))</f>
        <v>&lt;p&gt;¿Cómo lavar un mueble con tapiz: ?&lt;p&gt;
Humedecer un paño de tela y frotar la estructura del producto&lt;p&gt;</v>
      </c>
      <c r="AF765" s="102"/>
      <c r="AG765" s="79"/>
      <c r="AH765" s="102"/>
    </row>
    <row r="766" spans="1:34" ht="51" x14ac:dyDescent="0.2">
      <c r="A766" s="88"/>
      <c r="B766" s="88"/>
      <c r="C766" s="16"/>
      <c r="D766" s="116"/>
      <c r="E766" s="88"/>
      <c r="F766" s="88"/>
      <c r="G766" s="88"/>
      <c r="H766" s="88"/>
      <c r="I766" s="88"/>
      <c r="J766" s="88"/>
      <c r="K766" s="88"/>
      <c r="L766" s="88"/>
      <c r="M766" s="88"/>
      <c r="N766" s="88"/>
      <c r="O766" s="88"/>
      <c r="P766" s="88"/>
      <c r="Q766" s="88"/>
      <c r="R766" s="88"/>
      <c r="S766" s="88"/>
      <c r="T766" s="88"/>
      <c r="U766" s="88"/>
      <c r="V766" s="88"/>
      <c r="W766" s="16"/>
      <c r="X766" s="98"/>
      <c r="Y766" s="168"/>
      <c r="Z766" s="98"/>
      <c r="AA766" s="102"/>
      <c r="AB766" s="102"/>
      <c r="AC766" s="168" t="e">
        <f>CONCATENATE(E766," color: ",IF(VLOOKUP(C766,Colores!H:I,2,0)&gt;1,"Varios colores",Tabla5[[#This Row],[Caract: Color tapiz]]),IF(H766="","",CONCATENATE(", Tapiz: ",H766)),IF(I766="","",CONCATENATE(",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66" s="102"/>
      <c r="AE766" s="102" t="str">
        <f>CONCATENATE("&lt;p&gt;¿Cómo lavar un mueble con tapiz: ",X766,"?","&lt;p&gt;",CHAR(10),IFERROR(VLOOKUP(G766,'Base de datos'!A:B,2,0),"Humedecer un paño de tela y frotar la estructura del producto&lt;p&gt;"))</f>
        <v>&lt;p&gt;¿Cómo lavar un mueble con tapiz: ?&lt;p&gt;
Humedecer un paño de tela y frotar la estructura del producto&lt;p&gt;</v>
      </c>
      <c r="AF766" s="102"/>
      <c r="AG766" s="79"/>
      <c r="AH766" s="102"/>
    </row>
    <row r="767" spans="1:34" ht="51" x14ac:dyDescent="0.2">
      <c r="A767" s="88"/>
      <c r="B767" s="88"/>
      <c r="C767" s="16"/>
      <c r="D767" s="116"/>
      <c r="E767" s="88"/>
      <c r="F767" s="88"/>
      <c r="G767" s="88"/>
      <c r="H767" s="88"/>
      <c r="I767" s="88"/>
      <c r="J767" s="88"/>
      <c r="K767" s="88"/>
      <c r="L767" s="88"/>
      <c r="M767" s="88"/>
      <c r="N767" s="88"/>
      <c r="O767" s="88"/>
      <c r="P767" s="88"/>
      <c r="Q767" s="88"/>
      <c r="R767" s="88"/>
      <c r="S767" s="88"/>
      <c r="T767" s="88"/>
      <c r="U767" s="88"/>
      <c r="V767" s="88"/>
      <c r="W767" s="16"/>
      <c r="X767" s="98"/>
      <c r="Y767" s="168"/>
      <c r="Z767" s="98"/>
      <c r="AA767" s="102"/>
      <c r="AB767" s="102"/>
      <c r="AC767" s="168" t="e">
        <f>CONCATENATE(E767," color: ",IF(VLOOKUP(C767,Colores!H:I,2,0)&gt;1,"Varios colores",Tabla5[[#This Row],[Caract: Color tapiz]]),IF(H767="","",CONCATENATE(", Tapiz: ",H767)),IF(I767="","",CONCATENATE(",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67" s="102"/>
      <c r="AE767" s="102" t="str">
        <f>CONCATENATE("&lt;p&gt;¿Cómo lavar un mueble con tapiz: ",X767,"?","&lt;p&gt;",CHAR(10),IFERROR(VLOOKUP(G767,'Base de datos'!A:B,2,0),"Humedecer un paño de tela y frotar la estructura del producto&lt;p&gt;"))</f>
        <v>&lt;p&gt;¿Cómo lavar un mueble con tapiz: ?&lt;p&gt;
Humedecer un paño de tela y frotar la estructura del producto&lt;p&gt;</v>
      </c>
      <c r="AF767" s="102"/>
      <c r="AG767" s="79"/>
      <c r="AH767" s="102"/>
    </row>
    <row r="768" spans="1:34" ht="51" x14ac:dyDescent="0.2">
      <c r="A768" s="88"/>
      <c r="B768" s="88"/>
      <c r="C768" s="16"/>
      <c r="D768" s="116"/>
      <c r="E768" s="88"/>
      <c r="F768" s="88"/>
      <c r="G768" s="88"/>
      <c r="H768" s="88"/>
      <c r="I768" s="88"/>
      <c r="J768" s="88"/>
      <c r="K768" s="88"/>
      <c r="L768" s="88"/>
      <c r="M768" s="88"/>
      <c r="N768" s="88"/>
      <c r="O768" s="88"/>
      <c r="P768" s="88"/>
      <c r="Q768" s="88"/>
      <c r="R768" s="88"/>
      <c r="S768" s="88"/>
      <c r="T768" s="88"/>
      <c r="U768" s="88"/>
      <c r="V768" s="88"/>
      <c r="W768" s="16"/>
      <c r="X768" s="98"/>
      <c r="Y768" s="168"/>
      <c r="Z768" s="98"/>
      <c r="AA768" s="102"/>
      <c r="AB768" s="102"/>
      <c r="AC768" s="168" t="e">
        <f>CONCATENATE(E768," color: ",IF(VLOOKUP(C768,Colores!H:I,2,0)&gt;1,"Varios colores",Tabla5[[#This Row],[Caract: Color tapiz]]),IF(H768="","",CONCATENATE(", Tapiz: ",H768)),IF(I768="","",CONCATENATE(",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68" s="102"/>
      <c r="AE768" s="102" t="str">
        <f>CONCATENATE("&lt;p&gt;¿Cómo lavar un mueble con tapiz: ",X768,"?","&lt;p&gt;",CHAR(10),IFERROR(VLOOKUP(G768,'Base de datos'!A:B,2,0),"Humedecer un paño de tela y frotar la estructura del producto&lt;p&gt;"))</f>
        <v>&lt;p&gt;¿Cómo lavar un mueble con tapiz: ?&lt;p&gt;
Humedecer un paño de tela y frotar la estructura del producto&lt;p&gt;</v>
      </c>
      <c r="AF768" s="102"/>
      <c r="AG768" s="79"/>
      <c r="AH768" s="102"/>
    </row>
    <row r="769" spans="1:34" ht="51" x14ac:dyDescent="0.2">
      <c r="A769" s="88"/>
      <c r="B769" s="88"/>
      <c r="C769" s="16"/>
      <c r="D769" s="116"/>
      <c r="E769" s="88"/>
      <c r="F769" s="88"/>
      <c r="G769" s="88"/>
      <c r="H769" s="88"/>
      <c r="I769" s="88"/>
      <c r="J769" s="88"/>
      <c r="K769" s="88"/>
      <c r="L769" s="88"/>
      <c r="M769" s="88"/>
      <c r="N769" s="88"/>
      <c r="O769" s="88"/>
      <c r="P769" s="88"/>
      <c r="Q769" s="88"/>
      <c r="R769" s="88"/>
      <c r="S769" s="88"/>
      <c r="T769" s="88"/>
      <c r="U769" s="88"/>
      <c r="V769" s="88"/>
      <c r="W769" s="16"/>
      <c r="X769" s="98"/>
      <c r="Y769" s="168"/>
      <c r="Z769" s="98"/>
      <c r="AA769" s="102"/>
      <c r="AB769" s="102"/>
      <c r="AC769" s="168" t="e">
        <f>CONCATENATE(E769," color: ",IF(VLOOKUP(C769,Colores!H:I,2,0)&gt;1,"Varios colores",Tabla5[[#This Row],[Caract: Color tapiz]]),IF(H769="","",CONCATENATE(", Tapiz: ",H769)),IF(I769="","",CONCATENATE(",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69" s="102"/>
      <c r="AE769" s="102" t="str">
        <f>CONCATENATE("&lt;p&gt;¿Cómo lavar un mueble con tapiz: ",X769,"?","&lt;p&gt;",CHAR(10),IFERROR(VLOOKUP(G769,'Base de datos'!A:B,2,0),"Humedecer un paño de tela y frotar la estructura del producto&lt;p&gt;"))</f>
        <v>&lt;p&gt;¿Cómo lavar un mueble con tapiz: ?&lt;p&gt;
Humedecer un paño de tela y frotar la estructura del producto&lt;p&gt;</v>
      </c>
      <c r="AF769" s="102"/>
      <c r="AG769" s="79"/>
      <c r="AH769" s="102"/>
    </row>
    <row r="770" spans="1:34" ht="51" x14ac:dyDescent="0.2">
      <c r="A770" s="88"/>
      <c r="B770" s="88"/>
      <c r="C770" s="16"/>
      <c r="D770" s="116"/>
      <c r="E770" s="88"/>
      <c r="F770" s="88"/>
      <c r="G770" s="88"/>
      <c r="H770" s="88"/>
      <c r="I770" s="88"/>
      <c r="J770" s="88"/>
      <c r="K770" s="88"/>
      <c r="L770" s="88"/>
      <c r="M770" s="88"/>
      <c r="N770" s="88"/>
      <c r="O770" s="88"/>
      <c r="P770" s="88"/>
      <c r="Q770" s="88"/>
      <c r="R770" s="88"/>
      <c r="S770" s="88"/>
      <c r="T770" s="88"/>
      <c r="U770" s="88"/>
      <c r="V770" s="88"/>
      <c r="W770" s="16"/>
      <c r="X770" s="98"/>
      <c r="Y770" s="168"/>
      <c r="Z770" s="98"/>
      <c r="AA770" s="102"/>
      <c r="AB770" s="102"/>
      <c r="AC770" s="168" t="e">
        <f>CONCATENATE(E770," color: ",IF(VLOOKUP(C770,Colores!H:I,2,0)&gt;1,"Varios colores",Tabla5[[#This Row],[Caract: Color tapiz]]),IF(H770="","",CONCATENATE(", Tapiz: ",H770)),IF(I770="","",CONCATENATE(",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70" s="102"/>
      <c r="AE770" s="102" t="str">
        <f>CONCATENATE("&lt;p&gt;¿Cómo lavar un mueble con tapiz: ",X770,"?","&lt;p&gt;",CHAR(10),IFERROR(VLOOKUP(G770,'Base de datos'!A:B,2,0),"Humedecer un paño de tela y frotar la estructura del producto&lt;p&gt;"))</f>
        <v>&lt;p&gt;¿Cómo lavar un mueble con tapiz: ?&lt;p&gt;
Humedecer un paño de tela y frotar la estructura del producto&lt;p&gt;</v>
      </c>
      <c r="AF770" s="102"/>
      <c r="AG770" s="79"/>
      <c r="AH770" s="102"/>
    </row>
    <row r="771" spans="1:34" ht="51" x14ac:dyDescent="0.2">
      <c r="A771" s="88"/>
      <c r="B771" s="88"/>
      <c r="C771" s="16"/>
      <c r="D771" s="116"/>
      <c r="E771" s="88"/>
      <c r="F771" s="88"/>
      <c r="G771" s="88"/>
      <c r="H771" s="88"/>
      <c r="I771" s="88"/>
      <c r="J771" s="88"/>
      <c r="K771" s="88"/>
      <c r="L771" s="88"/>
      <c r="M771" s="88"/>
      <c r="N771" s="88"/>
      <c r="O771" s="88"/>
      <c r="P771" s="88"/>
      <c r="Q771" s="88"/>
      <c r="R771" s="88"/>
      <c r="S771" s="88"/>
      <c r="T771" s="88"/>
      <c r="U771" s="88"/>
      <c r="V771" s="88"/>
      <c r="W771" s="16"/>
      <c r="X771" s="98"/>
      <c r="Y771" s="168"/>
      <c r="Z771" s="98"/>
      <c r="AA771" s="102"/>
      <c r="AB771" s="102"/>
      <c r="AC771" s="168" t="e">
        <f>CONCATENATE(E771," color: ",IF(VLOOKUP(C771,Colores!H:I,2,0)&gt;1,"Varios colores",Tabla5[[#This Row],[Caract: Color tapiz]]),IF(H771="","",CONCATENATE(", Tapiz: ",H771)),IF(I771="","",CONCATENATE(",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71" s="102"/>
      <c r="AE771" s="102" t="str">
        <f>CONCATENATE("&lt;p&gt;¿Cómo lavar un mueble con tapiz: ",X771,"?","&lt;p&gt;",CHAR(10),IFERROR(VLOOKUP(G771,'Base de datos'!A:B,2,0),"Humedecer un paño de tela y frotar la estructura del producto&lt;p&gt;"))</f>
        <v>&lt;p&gt;¿Cómo lavar un mueble con tapiz: ?&lt;p&gt;
Humedecer un paño de tela y frotar la estructura del producto&lt;p&gt;</v>
      </c>
      <c r="AF771" s="102"/>
      <c r="AG771" s="79"/>
      <c r="AH771" s="102"/>
    </row>
    <row r="772" spans="1:34" ht="51" x14ac:dyDescent="0.2">
      <c r="A772" s="88"/>
      <c r="B772" s="88"/>
      <c r="C772" s="16"/>
      <c r="D772" s="116"/>
      <c r="E772" s="88"/>
      <c r="F772" s="88"/>
      <c r="G772" s="88"/>
      <c r="H772" s="88"/>
      <c r="I772" s="88"/>
      <c r="J772" s="88"/>
      <c r="K772" s="88"/>
      <c r="L772" s="88"/>
      <c r="M772" s="88"/>
      <c r="N772" s="88"/>
      <c r="O772" s="88"/>
      <c r="P772" s="88"/>
      <c r="Q772" s="88"/>
      <c r="R772" s="88"/>
      <c r="S772" s="88"/>
      <c r="T772" s="88"/>
      <c r="U772" s="88"/>
      <c r="V772" s="88"/>
      <c r="W772" s="16"/>
      <c r="X772" s="98"/>
      <c r="Y772" s="168"/>
      <c r="Z772" s="98"/>
      <c r="AA772" s="102"/>
      <c r="AB772" s="102"/>
      <c r="AC772" s="168" t="e">
        <f>CONCATENATE(E772," color: ",IF(VLOOKUP(C772,Colores!H:I,2,0)&gt;1,"Varios colores",Tabla5[[#This Row],[Caract: Color tapiz]]),IF(H772="","",CONCATENATE(", Tapiz: ",H772)),IF(I772="","",CONCATENATE(",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72" s="102"/>
      <c r="AE772" s="102" t="str">
        <f>CONCATENATE("&lt;p&gt;¿Cómo lavar un mueble con tapiz: ",X772,"?","&lt;p&gt;",CHAR(10),IFERROR(VLOOKUP(G772,'Base de datos'!A:B,2,0),"Humedecer un paño de tela y frotar la estructura del producto&lt;p&gt;"))</f>
        <v>&lt;p&gt;¿Cómo lavar un mueble con tapiz: ?&lt;p&gt;
Humedecer un paño de tela y frotar la estructura del producto&lt;p&gt;</v>
      </c>
      <c r="AF772" s="102"/>
      <c r="AG772" s="79"/>
      <c r="AH772" s="102"/>
    </row>
    <row r="773" spans="1:34" ht="51" x14ac:dyDescent="0.2">
      <c r="A773" s="88"/>
      <c r="B773" s="88"/>
      <c r="C773" s="16"/>
      <c r="D773" s="116"/>
      <c r="E773" s="88"/>
      <c r="F773" s="88"/>
      <c r="G773" s="88"/>
      <c r="H773" s="88"/>
      <c r="I773" s="88"/>
      <c r="J773" s="88"/>
      <c r="K773" s="88"/>
      <c r="L773" s="88"/>
      <c r="M773" s="88"/>
      <c r="N773" s="88"/>
      <c r="O773" s="88"/>
      <c r="P773" s="88"/>
      <c r="Q773" s="88"/>
      <c r="R773" s="88"/>
      <c r="S773" s="88"/>
      <c r="T773" s="88"/>
      <c r="U773" s="88"/>
      <c r="V773" s="88"/>
      <c r="W773" s="16"/>
      <c r="X773" s="98"/>
      <c r="Y773" s="168"/>
      <c r="Z773" s="98"/>
      <c r="AA773" s="102"/>
      <c r="AB773" s="102"/>
      <c r="AC773" s="168" t="e">
        <f>CONCATENATE(E773," color: ",IF(VLOOKUP(C773,Colores!H:I,2,0)&gt;1,"Varios colores",Tabla5[[#This Row],[Caract: Color tapiz]]),IF(H773="","",CONCATENATE(", Tapiz: ",H773)),IF(I773="","",CONCATENATE(",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73" s="102"/>
      <c r="AE773" s="102" t="str">
        <f>CONCATENATE("&lt;p&gt;¿Cómo lavar un mueble con tapiz: ",X773,"?","&lt;p&gt;",CHAR(10),IFERROR(VLOOKUP(G773,'Base de datos'!A:B,2,0),"Humedecer un paño de tela y frotar la estructura del producto&lt;p&gt;"))</f>
        <v>&lt;p&gt;¿Cómo lavar un mueble con tapiz: ?&lt;p&gt;
Humedecer un paño de tela y frotar la estructura del producto&lt;p&gt;</v>
      </c>
      <c r="AF773" s="102"/>
      <c r="AG773" s="79"/>
      <c r="AH773" s="102"/>
    </row>
    <row r="774" spans="1:34" ht="51" x14ac:dyDescent="0.2">
      <c r="A774" s="88"/>
      <c r="B774" s="88"/>
      <c r="C774" s="16"/>
      <c r="D774" s="116"/>
      <c r="E774" s="88"/>
      <c r="F774" s="88"/>
      <c r="G774" s="88"/>
      <c r="H774" s="88"/>
      <c r="I774" s="88"/>
      <c r="J774" s="88"/>
      <c r="K774" s="88"/>
      <c r="L774" s="88"/>
      <c r="M774" s="88"/>
      <c r="N774" s="88"/>
      <c r="O774" s="88"/>
      <c r="P774" s="88"/>
      <c r="Q774" s="88"/>
      <c r="R774" s="88"/>
      <c r="S774" s="88"/>
      <c r="T774" s="88"/>
      <c r="U774" s="88"/>
      <c r="V774" s="88"/>
      <c r="W774" s="16"/>
      <c r="X774" s="98"/>
      <c r="Y774" s="168"/>
      <c r="Z774" s="98"/>
      <c r="AA774" s="102"/>
      <c r="AB774" s="102"/>
      <c r="AC774" s="168" t="e">
        <f>CONCATENATE(E774," color: ",IF(VLOOKUP(C774,Colores!H:I,2,0)&gt;1,"Varios colores",Tabla5[[#This Row],[Caract: Color tapiz]]),IF(H774="","",CONCATENATE(", Tapiz: ",H774)),IF(I774="","",CONCATENATE(",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74" s="102"/>
      <c r="AE774" s="102" t="str">
        <f>CONCATENATE("&lt;p&gt;¿Cómo lavar un mueble con tapiz: ",X774,"?","&lt;p&gt;",CHAR(10),IFERROR(VLOOKUP(G774,'Base de datos'!A:B,2,0),"Humedecer un paño de tela y frotar la estructura del producto&lt;p&gt;"))</f>
        <v>&lt;p&gt;¿Cómo lavar un mueble con tapiz: ?&lt;p&gt;
Humedecer un paño de tela y frotar la estructura del producto&lt;p&gt;</v>
      </c>
      <c r="AF774" s="102"/>
      <c r="AG774" s="79"/>
      <c r="AH774" s="102"/>
    </row>
    <row r="775" spans="1:34" ht="51" x14ac:dyDescent="0.2">
      <c r="A775" s="88"/>
      <c r="B775" s="88"/>
      <c r="C775" s="16"/>
      <c r="D775" s="116"/>
      <c r="E775" s="88"/>
      <c r="F775" s="88"/>
      <c r="G775" s="88"/>
      <c r="H775" s="88"/>
      <c r="I775" s="88"/>
      <c r="J775" s="88"/>
      <c r="K775" s="88"/>
      <c r="L775" s="88"/>
      <c r="M775" s="88"/>
      <c r="N775" s="88"/>
      <c r="O775" s="88"/>
      <c r="P775" s="88"/>
      <c r="Q775" s="88"/>
      <c r="R775" s="88"/>
      <c r="S775" s="88"/>
      <c r="T775" s="88"/>
      <c r="U775" s="88"/>
      <c r="V775" s="88"/>
      <c r="W775" s="16"/>
      <c r="X775" s="98"/>
      <c r="Y775" s="168"/>
      <c r="Z775" s="98"/>
      <c r="AA775" s="102"/>
      <c r="AB775" s="102"/>
      <c r="AC775" s="168" t="e">
        <f>CONCATENATE(E775," color: ",IF(VLOOKUP(C775,Colores!H:I,2,0)&gt;1,"Varios colores",Tabla5[[#This Row],[Caract: Color tapiz]]),IF(H775="","",CONCATENATE(", Tapiz: ",H775)),IF(I775="","",CONCATENATE(",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75" s="102"/>
      <c r="AE775" s="102" t="str">
        <f>CONCATENATE("&lt;p&gt;¿Cómo lavar un mueble con tapiz: ",X775,"?","&lt;p&gt;",CHAR(10),IFERROR(VLOOKUP(G775,'Base de datos'!A:B,2,0),"Humedecer un paño de tela y frotar la estructura del producto&lt;p&gt;"))</f>
        <v>&lt;p&gt;¿Cómo lavar un mueble con tapiz: ?&lt;p&gt;
Humedecer un paño de tela y frotar la estructura del producto&lt;p&gt;</v>
      </c>
      <c r="AF775" s="102"/>
      <c r="AG775" s="79"/>
      <c r="AH775" s="102"/>
    </row>
    <row r="776" spans="1:34" ht="51" x14ac:dyDescent="0.2">
      <c r="A776" s="88"/>
      <c r="B776" s="88"/>
      <c r="C776" s="16"/>
      <c r="D776" s="116"/>
      <c r="E776" s="88"/>
      <c r="F776" s="88"/>
      <c r="G776" s="88"/>
      <c r="H776" s="88"/>
      <c r="I776" s="88"/>
      <c r="J776" s="88"/>
      <c r="K776" s="88"/>
      <c r="L776" s="88"/>
      <c r="M776" s="88"/>
      <c r="N776" s="88"/>
      <c r="O776" s="88"/>
      <c r="P776" s="88"/>
      <c r="Q776" s="88"/>
      <c r="R776" s="88"/>
      <c r="S776" s="88"/>
      <c r="T776" s="88"/>
      <c r="U776" s="88"/>
      <c r="V776" s="88"/>
      <c r="W776" s="16"/>
      <c r="X776" s="98"/>
      <c r="Y776" s="168"/>
      <c r="Z776" s="98"/>
      <c r="AA776" s="102"/>
      <c r="AB776" s="102"/>
      <c r="AC776" s="168" t="e">
        <f>CONCATENATE(E776," color: ",IF(VLOOKUP(C776,Colores!H:I,2,0)&gt;1,"Varios colores",Tabla5[[#This Row],[Caract: Color tapiz]]),IF(H776="","",CONCATENATE(", Tapiz: ",H776)),IF(I776="","",CONCATENATE(",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76" s="102"/>
      <c r="AE776" s="102" t="str">
        <f>CONCATENATE("&lt;p&gt;¿Cómo lavar un mueble con tapiz: ",X776,"?","&lt;p&gt;",CHAR(10),IFERROR(VLOOKUP(G776,'Base de datos'!A:B,2,0),"Humedecer un paño de tela y frotar la estructura del producto&lt;p&gt;"))</f>
        <v>&lt;p&gt;¿Cómo lavar un mueble con tapiz: ?&lt;p&gt;
Humedecer un paño de tela y frotar la estructura del producto&lt;p&gt;</v>
      </c>
      <c r="AF776" s="102"/>
      <c r="AG776" s="79"/>
      <c r="AH776" s="102"/>
    </row>
    <row r="777" spans="1:34" ht="51" x14ac:dyDescent="0.2">
      <c r="A777" s="88"/>
      <c r="B777" s="88"/>
      <c r="C777" s="16"/>
      <c r="D777" s="116"/>
      <c r="E777" s="88"/>
      <c r="F777" s="88"/>
      <c r="G777" s="88"/>
      <c r="H777" s="88"/>
      <c r="I777" s="88"/>
      <c r="J777" s="88"/>
      <c r="K777" s="88"/>
      <c r="L777" s="88"/>
      <c r="M777" s="88"/>
      <c r="N777" s="88"/>
      <c r="O777" s="88"/>
      <c r="P777" s="88"/>
      <c r="Q777" s="88"/>
      <c r="R777" s="88"/>
      <c r="S777" s="88"/>
      <c r="T777" s="88"/>
      <c r="U777" s="88"/>
      <c r="V777" s="88"/>
      <c r="W777" s="16"/>
      <c r="X777" s="98"/>
      <c r="Y777" s="168"/>
      <c r="Z777" s="98"/>
      <c r="AA777" s="102"/>
      <c r="AB777" s="102"/>
      <c r="AC777" s="168" t="e">
        <f>CONCATENATE(E777," color: ",IF(VLOOKUP(C777,Colores!H:I,2,0)&gt;1,"Varios colores",Tabla5[[#This Row],[Caract: Color tapiz]]),IF(H777="","",CONCATENATE(", Tapiz: ",H777)),IF(I777="","",CONCATENATE(",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77" s="102"/>
      <c r="AE777" s="102" t="str">
        <f>CONCATENATE("&lt;p&gt;¿Cómo lavar un mueble con tapiz: ",X777,"?","&lt;p&gt;",CHAR(10),IFERROR(VLOOKUP(G777,'Base de datos'!A:B,2,0),"Humedecer un paño de tela y frotar la estructura del producto&lt;p&gt;"))</f>
        <v>&lt;p&gt;¿Cómo lavar un mueble con tapiz: ?&lt;p&gt;
Humedecer un paño de tela y frotar la estructura del producto&lt;p&gt;</v>
      </c>
      <c r="AF777" s="102"/>
      <c r="AG777" s="79"/>
      <c r="AH777" s="102"/>
    </row>
    <row r="778" spans="1:34" ht="51" x14ac:dyDescent="0.2">
      <c r="A778" s="88"/>
      <c r="B778" s="88"/>
      <c r="C778" s="16"/>
      <c r="D778" s="116"/>
      <c r="E778" s="88"/>
      <c r="F778" s="88"/>
      <c r="G778" s="88"/>
      <c r="H778" s="88"/>
      <c r="I778" s="88"/>
      <c r="J778" s="88"/>
      <c r="K778" s="88"/>
      <c r="L778" s="88"/>
      <c r="M778" s="88"/>
      <c r="N778" s="88"/>
      <c r="O778" s="88"/>
      <c r="P778" s="88"/>
      <c r="Q778" s="88"/>
      <c r="R778" s="88"/>
      <c r="S778" s="88"/>
      <c r="T778" s="88"/>
      <c r="U778" s="88"/>
      <c r="V778" s="88"/>
      <c r="W778" s="16"/>
      <c r="X778" s="98"/>
      <c r="Y778" s="168"/>
      <c r="Z778" s="98"/>
      <c r="AA778" s="102"/>
      <c r="AB778" s="102"/>
      <c r="AC778" s="168" t="e">
        <f>CONCATENATE(E778," color: ",IF(VLOOKUP(C778,Colores!H:I,2,0)&gt;1,"Varios colores",Tabla5[[#This Row],[Caract: Color tapiz]]),IF(H778="","",CONCATENATE(", Tapiz: ",H778)),IF(I778="","",CONCATENATE(",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78" s="102"/>
      <c r="AE778" s="102" t="str">
        <f>CONCATENATE("&lt;p&gt;¿Cómo lavar un mueble con tapiz: ",X778,"?","&lt;p&gt;",CHAR(10),IFERROR(VLOOKUP(G778,'Base de datos'!A:B,2,0),"Humedecer un paño de tela y frotar la estructura del producto&lt;p&gt;"))</f>
        <v>&lt;p&gt;¿Cómo lavar un mueble con tapiz: ?&lt;p&gt;
Humedecer un paño de tela y frotar la estructura del producto&lt;p&gt;</v>
      </c>
      <c r="AF778" s="102"/>
      <c r="AG778" s="79"/>
      <c r="AH778" s="102"/>
    </row>
    <row r="779" spans="1:34" ht="51" x14ac:dyDescent="0.2">
      <c r="A779" s="88"/>
      <c r="B779" s="88"/>
      <c r="C779" s="16"/>
      <c r="D779" s="116"/>
      <c r="E779" s="88"/>
      <c r="F779" s="88"/>
      <c r="G779" s="88"/>
      <c r="H779" s="88"/>
      <c r="I779" s="88"/>
      <c r="J779" s="88"/>
      <c r="K779" s="88"/>
      <c r="L779" s="88"/>
      <c r="M779" s="88"/>
      <c r="N779" s="88"/>
      <c r="O779" s="88"/>
      <c r="P779" s="88"/>
      <c r="Q779" s="88"/>
      <c r="R779" s="88"/>
      <c r="S779" s="88"/>
      <c r="T779" s="88"/>
      <c r="U779" s="88"/>
      <c r="V779" s="88"/>
      <c r="W779" s="16"/>
      <c r="X779" s="98"/>
      <c r="Y779" s="168"/>
      <c r="Z779" s="98"/>
      <c r="AA779" s="102"/>
      <c r="AB779" s="102"/>
      <c r="AC779" s="168" t="e">
        <f>CONCATENATE(E779," color: ",IF(VLOOKUP(C779,Colores!H:I,2,0)&gt;1,"Varios colores",Tabla5[[#This Row],[Caract: Color tapiz]]),IF(H779="","",CONCATENATE(", Tapiz: ",H779)),IF(I779="","",CONCATENATE(",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79" s="102"/>
      <c r="AE779" s="102" t="str">
        <f>CONCATENATE("&lt;p&gt;¿Cómo lavar un mueble con tapiz: ",X779,"?","&lt;p&gt;",CHAR(10),IFERROR(VLOOKUP(G779,'Base de datos'!A:B,2,0),"Humedecer un paño de tela y frotar la estructura del producto&lt;p&gt;"))</f>
        <v>&lt;p&gt;¿Cómo lavar un mueble con tapiz: ?&lt;p&gt;
Humedecer un paño de tela y frotar la estructura del producto&lt;p&gt;</v>
      </c>
      <c r="AF779" s="102"/>
      <c r="AG779" s="79"/>
      <c r="AH779" s="102"/>
    </row>
    <row r="780" spans="1:34" ht="51" x14ac:dyDescent="0.2">
      <c r="A780" s="88"/>
      <c r="B780" s="88"/>
      <c r="C780" s="16"/>
      <c r="D780" s="116"/>
      <c r="E780" s="88"/>
      <c r="F780" s="88"/>
      <c r="G780" s="88"/>
      <c r="H780" s="88"/>
      <c r="I780" s="88"/>
      <c r="J780" s="88"/>
      <c r="K780" s="88"/>
      <c r="L780" s="88"/>
      <c r="M780" s="88"/>
      <c r="N780" s="88"/>
      <c r="O780" s="88"/>
      <c r="P780" s="88"/>
      <c r="Q780" s="88"/>
      <c r="R780" s="88"/>
      <c r="S780" s="88"/>
      <c r="T780" s="88"/>
      <c r="U780" s="88"/>
      <c r="V780" s="88"/>
      <c r="W780" s="16"/>
      <c r="X780" s="98"/>
      <c r="Y780" s="168"/>
      <c r="Z780" s="98"/>
      <c r="AA780" s="102"/>
      <c r="AB780" s="102"/>
      <c r="AC780" s="168" t="e">
        <f>CONCATENATE(E780," color: ",IF(VLOOKUP(C780,Colores!H:I,2,0)&gt;1,"Varios colores",Tabla5[[#This Row],[Caract: Color tapiz]]),IF(H780="","",CONCATENATE(", Tapiz: ",H780)),IF(I780="","",CONCATENATE(",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80" s="102"/>
      <c r="AE780" s="102" t="str">
        <f>CONCATENATE("&lt;p&gt;¿Cómo lavar un mueble con tapiz: ",X780,"?","&lt;p&gt;",CHAR(10),IFERROR(VLOOKUP(G780,'Base de datos'!A:B,2,0),"Humedecer un paño de tela y frotar la estructura del producto&lt;p&gt;"))</f>
        <v>&lt;p&gt;¿Cómo lavar un mueble con tapiz: ?&lt;p&gt;
Humedecer un paño de tela y frotar la estructura del producto&lt;p&gt;</v>
      </c>
      <c r="AF780" s="102"/>
      <c r="AG780" s="79"/>
      <c r="AH780" s="102"/>
    </row>
    <row r="781" spans="1:34" ht="51" x14ac:dyDescent="0.2">
      <c r="A781" s="88"/>
      <c r="B781" s="88"/>
      <c r="C781" s="16"/>
      <c r="D781" s="116"/>
      <c r="E781" s="88"/>
      <c r="F781" s="88"/>
      <c r="G781" s="88"/>
      <c r="H781" s="88"/>
      <c r="I781" s="88"/>
      <c r="J781" s="88"/>
      <c r="K781" s="88"/>
      <c r="L781" s="88"/>
      <c r="M781" s="88"/>
      <c r="N781" s="88"/>
      <c r="O781" s="88"/>
      <c r="P781" s="88"/>
      <c r="Q781" s="88"/>
      <c r="R781" s="88"/>
      <c r="S781" s="88"/>
      <c r="T781" s="88"/>
      <c r="U781" s="88"/>
      <c r="V781" s="88"/>
      <c r="W781" s="16"/>
      <c r="X781" s="98"/>
      <c r="Y781" s="168"/>
      <c r="Z781" s="98"/>
      <c r="AA781" s="102"/>
      <c r="AB781" s="102"/>
      <c r="AC781" s="168" t="e">
        <f>CONCATENATE(E781," color: ",IF(VLOOKUP(C781,Colores!H:I,2,0)&gt;1,"Varios colores",Tabla5[[#This Row],[Caract: Color tapiz]]),IF(H781="","",CONCATENATE(", Tapiz: ",H781)),IF(I781="","",CONCATENATE(",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81" s="102"/>
      <c r="AE781" s="102" t="str">
        <f>CONCATENATE("&lt;p&gt;¿Cómo lavar un mueble con tapiz: ",X781,"?","&lt;p&gt;",CHAR(10),IFERROR(VLOOKUP(G781,'Base de datos'!A:B,2,0),"Humedecer un paño de tela y frotar la estructura del producto&lt;p&gt;"))</f>
        <v>&lt;p&gt;¿Cómo lavar un mueble con tapiz: ?&lt;p&gt;
Humedecer un paño de tela y frotar la estructura del producto&lt;p&gt;</v>
      </c>
      <c r="AF781" s="102"/>
      <c r="AG781" s="79"/>
      <c r="AH781" s="102"/>
    </row>
    <row r="782" spans="1:34" ht="51" x14ac:dyDescent="0.2">
      <c r="A782" s="88"/>
      <c r="B782" s="88"/>
      <c r="C782" s="16"/>
      <c r="D782" s="116"/>
      <c r="E782" s="88"/>
      <c r="F782" s="88"/>
      <c r="G782" s="88"/>
      <c r="H782" s="88"/>
      <c r="I782" s="88"/>
      <c r="J782" s="88"/>
      <c r="K782" s="88"/>
      <c r="L782" s="88"/>
      <c r="M782" s="88"/>
      <c r="N782" s="88"/>
      <c r="O782" s="88"/>
      <c r="P782" s="88"/>
      <c r="Q782" s="88"/>
      <c r="R782" s="88"/>
      <c r="S782" s="88"/>
      <c r="T782" s="88"/>
      <c r="U782" s="88"/>
      <c r="V782" s="88"/>
      <c r="W782" s="16"/>
      <c r="X782" s="98"/>
      <c r="Y782" s="168"/>
      <c r="Z782" s="98"/>
      <c r="AA782" s="102"/>
      <c r="AB782" s="102"/>
      <c r="AC782" s="168" t="e">
        <f>CONCATENATE(E782," color: ",IF(VLOOKUP(C782,Colores!H:I,2,0)&gt;1,"Varios colores",Tabla5[[#This Row],[Caract: Color tapiz]]),IF(H782="","",CONCATENATE(", Tapiz: ",H782)),IF(I782="","",CONCATENATE(",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82" s="102"/>
      <c r="AE782" s="102" t="str">
        <f>CONCATENATE("&lt;p&gt;¿Cómo lavar un mueble con tapiz: ",X782,"?","&lt;p&gt;",CHAR(10),IFERROR(VLOOKUP(G782,'Base de datos'!A:B,2,0),"Humedecer un paño de tela y frotar la estructura del producto&lt;p&gt;"))</f>
        <v>&lt;p&gt;¿Cómo lavar un mueble con tapiz: ?&lt;p&gt;
Humedecer un paño de tela y frotar la estructura del producto&lt;p&gt;</v>
      </c>
      <c r="AF782" s="102"/>
      <c r="AG782" s="79"/>
      <c r="AH782" s="102"/>
    </row>
    <row r="783" spans="1:34" ht="51" x14ac:dyDescent="0.2">
      <c r="A783" s="88"/>
      <c r="B783" s="88"/>
      <c r="C783" s="16"/>
      <c r="D783" s="116"/>
      <c r="E783" s="88"/>
      <c r="F783" s="88"/>
      <c r="G783" s="88"/>
      <c r="H783" s="88"/>
      <c r="I783" s="88"/>
      <c r="J783" s="88"/>
      <c r="K783" s="88"/>
      <c r="L783" s="88"/>
      <c r="M783" s="88"/>
      <c r="N783" s="88"/>
      <c r="O783" s="88"/>
      <c r="P783" s="88"/>
      <c r="Q783" s="88"/>
      <c r="R783" s="88"/>
      <c r="S783" s="88"/>
      <c r="T783" s="88"/>
      <c r="U783" s="88"/>
      <c r="V783" s="88"/>
      <c r="W783" s="16"/>
      <c r="X783" s="98"/>
      <c r="Y783" s="168"/>
      <c r="Z783" s="98"/>
      <c r="AA783" s="102"/>
      <c r="AB783" s="102"/>
      <c r="AC783" s="168" t="e">
        <f>CONCATENATE(E783," color: ",IF(VLOOKUP(C783,Colores!H:I,2,0)&gt;1,"Varios colores",Tabla5[[#This Row],[Caract: Color tapiz]]),IF(H783="","",CONCATENATE(", Tapiz: ",H783)),IF(I783="","",CONCATENATE(",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83" s="102"/>
      <c r="AE783" s="102" t="str">
        <f>CONCATENATE("&lt;p&gt;¿Cómo lavar un mueble con tapiz: ",X783,"?","&lt;p&gt;",CHAR(10),IFERROR(VLOOKUP(G783,'Base de datos'!A:B,2,0),"Humedecer un paño de tela y frotar la estructura del producto&lt;p&gt;"))</f>
        <v>&lt;p&gt;¿Cómo lavar un mueble con tapiz: ?&lt;p&gt;
Humedecer un paño de tela y frotar la estructura del producto&lt;p&gt;</v>
      </c>
      <c r="AF783" s="102"/>
      <c r="AG783" s="79"/>
      <c r="AH783" s="102"/>
    </row>
    <row r="784" spans="1:34" ht="51" x14ac:dyDescent="0.2">
      <c r="A784" s="88"/>
      <c r="B784" s="88"/>
      <c r="C784" s="16"/>
      <c r="D784" s="116"/>
      <c r="E784" s="88"/>
      <c r="F784" s="88"/>
      <c r="G784" s="88"/>
      <c r="H784" s="88"/>
      <c r="I784" s="88"/>
      <c r="J784" s="88"/>
      <c r="K784" s="88"/>
      <c r="L784" s="88"/>
      <c r="M784" s="88"/>
      <c r="N784" s="88"/>
      <c r="O784" s="88"/>
      <c r="P784" s="88"/>
      <c r="Q784" s="88"/>
      <c r="R784" s="88"/>
      <c r="S784" s="88"/>
      <c r="T784" s="88"/>
      <c r="U784" s="88"/>
      <c r="V784" s="88"/>
      <c r="W784" s="16"/>
      <c r="X784" s="98"/>
      <c r="Y784" s="168"/>
      <c r="Z784" s="98"/>
      <c r="AA784" s="102"/>
      <c r="AB784" s="102"/>
      <c r="AC784" s="168" t="e">
        <f>CONCATENATE(E784," color: ",IF(VLOOKUP(C784,Colores!H:I,2,0)&gt;1,"Varios colores",Tabla5[[#This Row],[Caract: Color tapiz]]),IF(H784="","",CONCATENATE(", Tapiz: ",H784)),IF(I784="","",CONCATENATE(",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84" s="102"/>
      <c r="AE784" s="102" t="str">
        <f>CONCATENATE("&lt;p&gt;¿Cómo lavar un mueble con tapiz: ",X784,"?","&lt;p&gt;",CHAR(10),IFERROR(VLOOKUP(G784,'Base de datos'!A:B,2,0),"Humedecer un paño de tela y frotar la estructura del producto&lt;p&gt;"))</f>
        <v>&lt;p&gt;¿Cómo lavar un mueble con tapiz: ?&lt;p&gt;
Humedecer un paño de tela y frotar la estructura del producto&lt;p&gt;</v>
      </c>
      <c r="AF784" s="102"/>
      <c r="AG784" s="79"/>
      <c r="AH784" s="102"/>
    </row>
    <row r="785" spans="1:34" ht="51" x14ac:dyDescent="0.2">
      <c r="A785" s="88"/>
      <c r="B785" s="88"/>
      <c r="C785" s="16"/>
      <c r="D785" s="116"/>
      <c r="E785" s="88"/>
      <c r="F785" s="88"/>
      <c r="G785" s="88"/>
      <c r="H785" s="88"/>
      <c r="I785" s="88"/>
      <c r="J785" s="88"/>
      <c r="K785" s="88"/>
      <c r="L785" s="88"/>
      <c r="M785" s="88"/>
      <c r="N785" s="88"/>
      <c r="O785" s="88"/>
      <c r="P785" s="88"/>
      <c r="Q785" s="88"/>
      <c r="R785" s="88"/>
      <c r="S785" s="88"/>
      <c r="T785" s="88"/>
      <c r="U785" s="88"/>
      <c r="V785" s="88"/>
      <c r="W785" s="16"/>
      <c r="X785" s="98"/>
      <c r="Y785" s="168"/>
      <c r="Z785" s="98"/>
      <c r="AA785" s="102"/>
      <c r="AB785" s="102"/>
      <c r="AC785" s="168" t="e">
        <f>CONCATENATE(E785," color: ",IF(VLOOKUP(C785,Colores!H:I,2,0)&gt;1,"Varios colores",Tabla5[[#This Row],[Caract: Color tapiz]]),IF(H785="","",CONCATENATE(", Tapiz: ",H785)),IF(I785="","",CONCATENATE(",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85" s="102"/>
      <c r="AE785" s="102" t="str">
        <f>CONCATENATE("&lt;p&gt;¿Cómo lavar un mueble con tapiz: ",X785,"?","&lt;p&gt;",CHAR(10),IFERROR(VLOOKUP(G785,'Base de datos'!A:B,2,0),"Humedecer un paño de tela y frotar la estructura del producto&lt;p&gt;"))</f>
        <v>&lt;p&gt;¿Cómo lavar un mueble con tapiz: ?&lt;p&gt;
Humedecer un paño de tela y frotar la estructura del producto&lt;p&gt;</v>
      </c>
      <c r="AF785" s="102"/>
      <c r="AG785" s="79"/>
      <c r="AH785" s="102"/>
    </row>
    <row r="786" spans="1:34" ht="51" x14ac:dyDescent="0.2">
      <c r="A786" s="88"/>
      <c r="B786" s="88"/>
      <c r="C786" s="16"/>
      <c r="D786" s="116"/>
      <c r="E786" s="88"/>
      <c r="F786" s="88"/>
      <c r="G786" s="88"/>
      <c r="H786" s="88"/>
      <c r="I786" s="88"/>
      <c r="J786" s="88"/>
      <c r="K786" s="88"/>
      <c r="L786" s="88"/>
      <c r="M786" s="88"/>
      <c r="N786" s="88"/>
      <c r="O786" s="88"/>
      <c r="P786" s="88"/>
      <c r="Q786" s="88"/>
      <c r="R786" s="88"/>
      <c r="S786" s="88"/>
      <c r="T786" s="88"/>
      <c r="U786" s="88"/>
      <c r="V786" s="88"/>
      <c r="W786" s="16"/>
      <c r="X786" s="98"/>
      <c r="Y786" s="168"/>
      <c r="Z786" s="98"/>
      <c r="AA786" s="102"/>
      <c r="AB786" s="102"/>
      <c r="AC786" s="168" t="e">
        <f>CONCATENATE(E786," color: ",IF(VLOOKUP(C786,Colores!H:I,2,0)&gt;1,"Varios colores",Tabla5[[#This Row],[Caract: Color tapiz]]),IF(H786="","",CONCATENATE(", Tapiz: ",H786)),IF(I786="","",CONCATENATE(",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86" s="102"/>
      <c r="AE786" s="102" t="str">
        <f>CONCATENATE("&lt;p&gt;¿Cómo lavar un mueble con tapiz: ",X786,"?","&lt;p&gt;",CHAR(10),IFERROR(VLOOKUP(G786,'Base de datos'!A:B,2,0),"Humedecer un paño de tela y frotar la estructura del producto&lt;p&gt;"))</f>
        <v>&lt;p&gt;¿Cómo lavar un mueble con tapiz: ?&lt;p&gt;
Humedecer un paño de tela y frotar la estructura del producto&lt;p&gt;</v>
      </c>
      <c r="AF786" s="102"/>
      <c r="AG786" s="79"/>
      <c r="AH786" s="102"/>
    </row>
    <row r="787" spans="1:34" ht="51" x14ac:dyDescent="0.2">
      <c r="A787" s="88"/>
      <c r="B787" s="88"/>
      <c r="C787" s="16"/>
      <c r="D787" s="116"/>
      <c r="E787" s="88"/>
      <c r="F787" s="88"/>
      <c r="G787" s="88"/>
      <c r="H787" s="88"/>
      <c r="I787" s="88"/>
      <c r="J787" s="88"/>
      <c r="K787" s="88"/>
      <c r="L787" s="88"/>
      <c r="M787" s="88"/>
      <c r="N787" s="88"/>
      <c r="O787" s="88"/>
      <c r="P787" s="88"/>
      <c r="Q787" s="88"/>
      <c r="R787" s="88"/>
      <c r="S787" s="88"/>
      <c r="T787" s="88"/>
      <c r="U787" s="88"/>
      <c r="V787" s="88"/>
      <c r="W787" s="16"/>
      <c r="X787" s="98"/>
      <c r="Y787" s="168"/>
      <c r="Z787" s="98"/>
      <c r="AA787" s="102"/>
      <c r="AB787" s="102"/>
      <c r="AC787" s="168" t="e">
        <f>CONCATENATE(E787," color: ",IF(VLOOKUP(C787,Colores!H:I,2,0)&gt;1,"Varios colores",Tabla5[[#This Row],[Caract: Color tapiz]]),IF(H787="","",CONCATENATE(", Tapiz: ",H787)),IF(I787="","",CONCATENATE(",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87" s="102"/>
      <c r="AE787" s="102" t="str">
        <f>CONCATENATE("&lt;p&gt;¿Cómo lavar un mueble con tapiz: ",X787,"?","&lt;p&gt;",CHAR(10),IFERROR(VLOOKUP(G787,'Base de datos'!A:B,2,0),"Humedecer un paño de tela y frotar la estructura del producto&lt;p&gt;"))</f>
        <v>&lt;p&gt;¿Cómo lavar un mueble con tapiz: ?&lt;p&gt;
Humedecer un paño de tela y frotar la estructura del producto&lt;p&gt;</v>
      </c>
      <c r="AF787" s="102"/>
      <c r="AG787" s="79"/>
      <c r="AH787" s="102"/>
    </row>
    <row r="788" spans="1:34" ht="51" x14ac:dyDescent="0.2">
      <c r="A788" s="88"/>
      <c r="B788" s="88"/>
      <c r="C788" s="16"/>
      <c r="D788" s="116"/>
      <c r="E788" s="88"/>
      <c r="F788" s="88"/>
      <c r="G788" s="88"/>
      <c r="H788" s="88"/>
      <c r="I788" s="88"/>
      <c r="J788" s="88"/>
      <c r="K788" s="88"/>
      <c r="L788" s="88"/>
      <c r="M788" s="88"/>
      <c r="N788" s="88"/>
      <c r="O788" s="88"/>
      <c r="P788" s="88"/>
      <c r="Q788" s="88"/>
      <c r="R788" s="88"/>
      <c r="S788" s="88"/>
      <c r="T788" s="88"/>
      <c r="U788" s="88"/>
      <c r="V788" s="88"/>
      <c r="W788" s="16"/>
      <c r="X788" s="98"/>
      <c r="Y788" s="168"/>
      <c r="Z788" s="98"/>
      <c r="AA788" s="102"/>
      <c r="AB788" s="102"/>
      <c r="AC788" s="168" t="e">
        <f>CONCATENATE(E788," color: ",IF(VLOOKUP(C788,Colores!H:I,2,0)&gt;1,"Varios colores",Tabla5[[#This Row],[Caract: Color tapiz]]),IF(H788="","",CONCATENATE(", Tapiz: ",H788)),IF(I788="","",CONCATENATE(",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88" s="102"/>
      <c r="AE788" s="102" t="str">
        <f>CONCATENATE("&lt;p&gt;¿Cómo lavar un mueble con tapiz: ",X788,"?","&lt;p&gt;",CHAR(10),IFERROR(VLOOKUP(G788,'Base de datos'!A:B,2,0),"Humedecer un paño de tela y frotar la estructura del producto&lt;p&gt;"))</f>
        <v>&lt;p&gt;¿Cómo lavar un mueble con tapiz: ?&lt;p&gt;
Humedecer un paño de tela y frotar la estructura del producto&lt;p&gt;</v>
      </c>
      <c r="AF788" s="102"/>
      <c r="AG788" s="79"/>
      <c r="AH788" s="102"/>
    </row>
    <row r="789" spans="1:34" ht="51" x14ac:dyDescent="0.2">
      <c r="A789" s="88"/>
      <c r="B789" s="88"/>
      <c r="C789" s="16"/>
      <c r="D789" s="116"/>
      <c r="E789" s="88"/>
      <c r="F789" s="88"/>
      <c r="G789" s="88"/>
      <c r="H789" s="88"/>
      <c r="I789" s="88"/>
      <c r="J789" s="88"/>
      <c r="K789" s="88"/>
      <c r="L789" s="88"/>
      <c r="M789" s="88"/>
      <c r="N789" s="88"/>
      <c r="O789" s="88"/>
      <c r="P789" s="88"/>
      <c r="Q789" s="88"/>
      <c r="R789" s="88"/>
      <c r="S789" s="88"/>
      <c r="T789" s="88"/>
      <c r="U789" s="88"/>
      <c r="V789" s="88"/>
      <c r="W789" s="16"/>
      <c r="X789" s="98"/>
      <c r="Y789" s="168"/>
      <c r="Z789" s="98"/>
      <c r="AA789" s="102"/>
      <c r="AB789" s="102"/>
      <c r="AC789" s="168" t="e">
        <f>CONCATENATE(E789," color: ",IF(VLOOKUP(C789,Colores!H:I,2,0)&gt;1,"Varios colores",Tabla5[[#This Row],[Caract: Color tapiz]]),IF(H789="","",CONCATENATE(", Tapiz: ",H789)),IF(I789="","",CONCATENATE(",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89" s="102"/>
      <c r="AE789" s="102" t="str">
        <f>CONCATENATE("&lt;p&gt;¿Cómo lavar un mueble con tapiz: ",X789,"?","&lt;p&gt;",CHAR(10),IFERROR(VLOOKUP(G789,'Base de datos'!A:B,2,0),"Humedecer un paño de tela y frotar la estructura del producto&lt;p&gt;"))</f>
        <v>&lt;p&gt;¿Cómo lavar un mueble con tapiz: ?&lt;p&gt;
Humedecer un paño de tela y frotar la estructura del producto&lt;p&gt;</v>
      </c>
      <c r="AF789" s="102"/>
      <c r="AG789" s="79"/>
      <c r="AH789" s="102"/>
    </row>
    <row r="790" spans="1:34" ht="51" x14ac:dyDescent="0.2">
      <c r="A790" s="88"/>
      <c r="B790" s="88"/>
      <c r="C790" s="16"/>
      <c r="D790" s="116"/>
      <c r="E790" s="88"/>
      <c r="F790" s="88"/>
      <c r="G790" s="88"/>
      <c r="H790" s="88"/>
      <c r="I790" s="88"/>
      <c r="J790" s="88"/>
      <c r="K790" s="88"/>
      <c r="L790" s="88"/>
      <c r="M790" s="88"/>
      <c r="N790" s="88"/>
      <c r="O790" s="88"/>
      <c r="P790" s="88"/>
      <c r="Q790" s="88"/>
      <c r="R790" s="88"/>
      <c r="S790" s="88"/>
      <c r="T790" s="88"/>
      <c r="U790" s="88"/>
      <c r="V790" s="88"/>
      <c r="W790" s="16"/>
      <c r="X790" s="98"/>
      <c r="Y790" s="168"/>
      <c r="Z790" s="98"/>
      <c r="AA790" s="102"/>
      <c r="AB790" s="102"/>
      <c r="AC790" s="168" t="e">
        <f>CONCATENATE(E790," color: ",IF(VLOOKUP(C790,Colores!H:I,2,0)&gt;1,"Varios colores",Tabla5[[#This Row],[Caract: Color tapiz]]),IF(H790="","",CONCATENATE(", Tapiz: ",H790)),IF(I790="","",CONCATENATE(",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90" s="102"/>
      <c r="AE790" s="102" t="str">
        <f>CONCATENATE("&lt;p&gt;¿Cómo lavar un mueble con tapiz: ",X790,"?","&lt;p&gt;",CHAR(10),IFERROR(VLOOKUP(G790,'Base de datos'!A:B,2,0),"Humedecer un paño de tela y frotar la estructura del producto&lt;p&gt;"))</f>
        <v>&lt;p&gt;¿Cómo lavar un mueble con tapiz: ?&lt;p&gt;
Humedecer un paño de tela y frotar la estructura del producto&lt;p&gt;</v>
      </c>
      <c r="AF790" s="102"/>
      <c r="AG790" s="79"/>
      <c r="AH790" s="102"/>
    </row>
    <row r="791" spans="1:34" ht="51" x14ac:dyDescent="0.2">
      <c r="A791" s="88"/>
      <c r="B791" s="88"/>
      <c r="C791" s="16"/>
      <c r="D791" s="116"/>
      <c r="E791" s="88"/>
      <c r="F791" s="88"/>
      <c r="G791" s="88"/>
      <c r="H791" s="88"/>
      <c r="I791" s="88"/>
      <c r="J791" s="88"/>
      <c r="K791" s="88"/>
      <c r="L791" s="88"/>
      <c r="M791" s="88"/>
      <c r="N791" s="88"/>
      <c r="O791" s="88"/>
      <c r="P791" s="88"/>
      <c r="Q791" s="88"/>
      <c r="R791" s="88"/>
      <c r="S791" s="88"/>
      <c r="T791" s="88"/>
      <c r="U791" s="88"/>
      <c r="V791" s="88"/>
      <c r="W791" s="16"/>
      <c r="X791" s="98"/>
      <c r="Y791" s="168"/>
      <c r="Z791" s="98"/>
      <c r="AA791" s="102"/>
      <c r="AB791" s="102"/>
      <c r="AC791" s="168" t="e">
        <f>CONCATENATE(E791," color: ",IF(VLOOKUP(C791,Colores!H:I,2,0)&gt;1,"Varios colores",Tabla5[[#This Row],[Caract: Color tapiz]]),IF(H791="","",CONCATENATE(", Tapiz: ",H791)),IF(I791="","",CONCATENATE(",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91" s="102"/>
      <c r="AE791" s="102" t="str">
        <f>CONCATENATE("&lt;p&gt;¿Cómo lavar un mueble con tapiz: ",X791,"?","&lt;p&gt;",CHAR(10),IFERROR(VLOOKUP(G791,'Base de datos'!A:B,2,0),"Humedecer un paño de tela y frotar la estructura del producto&lt;p&gt;"))</f>
        <v>&lt;p&gt;¿Cómo lavar un mueble con tapiz: ?&lt;p&gt;
Humedecer un paño de tela y frotar la estructura del producto&lt;p&gt;</v>
      </c>
      <c r="AF791" s="102"/>
      <c r="AG791" s="79"/>
      <c r="AH791" s="102"/>
    </row>
    <row r="792" spans="1:34" ht="51" x14ac:dyDescent="0.2">
      <c r="A792" s="88"/>
      <c r="B792" s="88"/>
      <c r="C792" s="16"/>
      <c r="D792" s="116"/>
      <c r="E792" s="88"/>
      <c r="F792" s="88"/>
      <c r="G792" s="88"/>
      <c r="H792" s="88"/>
      <c r="I792" s="88"/>
      <c r="J792" s="88"/>
      <c r="K792" s="88"/>
      <c r="L792" s="88"/>
      <c r="M792" s="88"/>
      <c r="N792" s="88"/>
      <c r="O792" s="88"/>
      <c r="P792" s="88"/>
      <c r="Q792" s="88"/>
      <c r="R792" s="88"/>
      <c r="S792" s="88"/>
      <c r="T792" s="88"/>
      <c r="U792" s="88"/>
      <c r="V792" s="88"/>
      <c r="W792" s="16"/>
      <c r="X792" s="98"/>
      <c r="Y792" s="168"/>
      <c r="Z792" s="98"/>
      <c r="AA792" s="102"/>
      <c r="AB792" s="102"/>
      <c r="AC792" s="168" t="e">
        <f>CONCATENATE(E792," color: ",IF(VLOOKUP(C792,Colores!H:I,2,0)&gt;1,"Varios colores",Tabla5[[#This Row],[Caract: Color tapiz]]),IF(H792="","",CONCATENATE(", Tapiz: ",H792)),IF(I792="","",CONCATENATE(",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92" s="102"/>
      <c r="AE792" s="102" t="str">
        <f>CONCATENATE("&lt;p&gt;¿Cómo lavar un mueble con tapiz: ",X792,"?","&lt;p&gt;",CHAR(10),IFERROR(VLOOKUP(G792,'Base de datos'!A:B,2,0),"Humedecer un paño de tela y frotar la estructura del producto&lt;p&gt;"))</f>
        <v>&lt;p&gt;¿Cómo lavar un mueble con tapiz: ?&lt;p&gt;
Humedecer un paño de tela y frotar la estructura del producto&lt;p&gt;</v>
      </c>
      <c r="AF792" s="102"/>
      <c r="AG792" s="79"/>
      <c r="AH792" s="102"/>
    </row>
    <row r="793" spans="1:34" ht="51" x14ac:dyDescent="0.2">
      <c r="A793" s="88"/>
      <c r="B793" s="88"/>
      <c r="C793" s="16"/>
      <c r="D793" s="116"/>
      <c r="E793" s="88"/>
      <c r="F793" s="88"/>
      <c r="G793" s="88"/>
      <c r="H793" s="88"/>
      <c r="I793" s="88"/>
      <c r="J793" s="88"/>
      <c r="K793" s="88"/>
      <c r="L793" s="88"/>
      <c r="M793" s="88"/>
      <c r="N793" s="88"/>
      <c r="O793" s="88"/>
      <c r="P793" s="88"/>
      <c r="Q793" s="88"/>
      <c r="R793" s="88"/>
      <c r="S793" s="88"/>
      <c r="T793" s="88"/>
      <c r="U793" s="88"/>
      <c r="V793" s="88"/>
      <c r="W793" s="16"/>
      <c r="X793" s="98"/>
      <c r="Y793" s="168"/>
      <c r="Z793" s="98"/>
      <c r="AA793" s="102"/>
      <c r="AB793" s="102"/>
      <c r="AC793" s="168" t="e">
        <f>CONCATENATE(E793," color: ",IF(VLOOKUP(C793,Colores!H:I,2,0)&gt;1,"Varios colores",Tabla5[[#This Row],[Caract: Color tapiz]]),IF(H793="","",CONCATENATE(", Tapiz: ",H793)),IF(I793="","",CONCATENATE(",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93" s="102"/>
      <c r="AE793" s="102" t="str">
        <f>CONCATENATE("&lt;p&gt;¿Cómo lavar un mueble con tapiz: ",X793,"?","&lt;p&gt;",CHAR(10),IFERROR(VLOOKUP(G793,'Base de datos'!A:B,2,0),"Humedecer un paño de tela y frotar la estructura del producto&lt;p&gt;"))</f>
        <v>&lt;p&gt;¿Cómo lavar un mueble con tapiz: ?&lt;p&gt;
Humedecer un paño de tela y frotar la estructura del producto&lt;p&gt;</v>
      </c>
      <c r="AF793" s="102"/>
      <c r="AG793" s="79"/>
      <c r="AH793" s="102"/>
    </row>
    <row r="794" spans="1:34" ht="51" x14ac:dyDescent="0.2">
      <c r="A794" s="88"/>
      <c r="B794" s="88"/>
      <c r="C794" s="16"/>
      <c r="D794" s="116"/>
      <c r="E794" s="88"/>
      <c r="F794" s="88"/>
      <c r="G794" s="88"/>
      <c r="H794" s="88"/>
      <c r="I794" s="88"/>
      <c r="J794" s="88"/>
      <c r="K794" s="88"/>
      <c r="L794" s="88"/>
      <c r="M794" s="88"/>
      <c r="N794" s="88"/>
      <c r="O794" s="88"/>
      <c r="P794" s="88"/>
      <c r="Q794" s="88"/>
      <c r="R794" s="88"/>
      <c r="S794" s="88"/>
      <c r="T794" s="88"/>
      <c r="U794" s="88"/>
      <c r="V794" s="88"/>
      <c r="W794" s="16"/>
      <c r="X794" s="98"/>
      <c r="Y794" s="168"/>
      <c r="Z794" s="98"/>
      <c r="AA794" s="102"/>
      <c r="AB794" s="102"/>
      <c r="AC794" s="168" t="e">
        <f>CONCATENATE(E794," color: ",IF(VLOOKUP(C794,Colores!H:I,2,0)&gt;1,"Varios colores",Tabla5[[#This Row],[Caract: Color tapiz]]),IF(H794="","",CONCATENATE(", Tapiz: ",H794)),IF(I794="","",CONCATENATE(",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94" s="102"/>
      <c r="AE794" s="102" t="str">
        <f>CONCATENATE("&lt;p&gt;¿Cómo lavar un mueble con tapiz: ",X794,"?","&lt;p&gt;",CHAR(10),IFERROR(VLOOKUP(G794,'Base de datos'!A:B,2,0),"Humedecer un paño de tela y frotar la estructura del producto&lt;p&gt;"))</f>
        <v>&lt;p&gt;¿Cómo lavar un mueble con tapiz: ?&lt;p&gt;
Humedecer un paño de tela y frotar la estructura del producto&lt;p&gt;</v>
      </c>
      <c r="AF794" s="102"/>
      <c r="AG794" s="79"/>
      <c r="AH794" s="102"/>
    </row>
    <row r="795" spans="1:34" ht="51" x14ac:dyDescent="0.2">
      <c r="A795" s="88"/>
      <c r="B795" s="88"/>
      <c r="C795" s="16"/>
      <c r="D795" s="116"/>
      <c r="E795" s="88"/>
      <c r="F795" s="88"/>
      <c r="G795" s="88"/>
      <c r="H795" s="88"/>
      <c r="I795" s="88"/>
      <c r="J795" s="88"/>
      <c r="K795" s="88"/>
      <c r="L795" s="88"/>
      <c r="M795" s="88"/>
      <c r="N795" s="88"/>
      <c r="O795" s="88"/>
      <c r="P795" s="88"/>
      <c r="Q795" s="88"/>
      <c r="R795" s="88"/>
      <c r="S795" s="88"/>
      <c r="T795" s="88"/>
      <c r="U795" s="88"/>
      <c r="V795" s="88"/>
      <c r="W795" s="16"/>
      <c r="X795" s="98"/>
      <c r="Y795" s="168"/>
      <c r="Z795" s="98"/>
      <c r="AA795" s="102"/>
      <c r="AB795" s="102"/>
      <c r="AC795" s="168" t="e">
        <f>CONCATENATE(E795," color: ",IF(VLOOKUP(C795,Colores!H:I,2,0)&gt;1,"Varios colores",Tabla5[[#This Row],[Caract: Color tapiz]]),IF(H795="","",CONCATENATE(", Tapiz: ",H795)),IF(I795="","",CONCATENATE(",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95" s="102"/>
      <c r="AE795" s="102" t="str">
        <f>CONCATENATE("&lt;p&gt;¿Cómo lavar un mueble con tapiz: ",X795,"?","&lt;p&gt;",CHAR(10),IFERROR(VLOOKUP(G795,'Base de datos'!A:B,2,0),"Humedecer un paño de tela y frotar la estructura del producto&lt;p&gt;"))</f>
        <v>&lt;p&gt;¿Cómo lavar un mueble con tapiz: ?&lt;p&gt;
Humedecer un paño de tela y frotar la estructura del producto&lt;p&gt;</v>
      </c>
      <c r="AF795" s="102"/>
      <c r="AG795" s="79"/>
      <c r="AH795" s="102"/>
    </row>
    <row r="796" spans="1:34" ht="51" x14ac:dyDescent="0.2">
      <c r="A796" s="88"/>
      <c r="B796" s="88"/>
      <c r="C796" s="16"/>
      <c r="D796" s="116"/>
      <c r="E796" s="88"/>
      <c r="F796" s="88"/>
      <c r="G796" s="88"/>
      <c r="H796" s="88"/>
      <c r="I796" s="88"/>
      <c r="J796" s="88"/>
      <c r="K796" s="88"/>
      <c r="L796" s="88"/>
      <c r="M796" s="88"/>
      <c r="N796" s="88"/>
      <c r="O796" s="88"/>
      <c r="P796" s="88"/>
      <c r="Q796" s="88"/>
      <c r="R796" s="88"/>
      <c r="S796" s="88"/>
      <c r="T796" s="88"/>
      <c r="U796" s="88"/>
      <c r="V796" s="88"/>
      <c r="W796" s="16"/>
      <c r="X796" s="98"/>
      <c r="Y796" s="168"/>
      <c r="Z796" s="98"/>
      <c r="AA796" s="102"/>
      <c r="AB796" s="102"/>
      <c r="AC796" s="168" t="e">
        <f>CONCATENATE(E796," color: ",IF(VLOOKUP(C796,Colores!H:I,2,0)&gt;1,"Varios colores",Tabla5[[#This Row],[Caract: Color tapiz]]),IF(H796="","",CONCATENATE(", Tapiz: ",H796)),IF(I796="","",CONCATENATE(",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96" s="102"/>
      <c r="AE796" s="102" t="str">
        <f>CONCATENATE("&lt;p&gt;¿Cómo lavar un mueble con tapiz: ",X796,"?","&lt;p&gt;",CHAR(10),IFERROR(VLOOKUP(G796,'Base de datos'!A:B,2,0),"Humedecer un paño de tela y frotar la estructura del producto&lt;p&gt;"))</f>
        <v>&lt;p&gt;¿Cómo lavar un mueble con tapiz: ?&lt;p&gt;
Humedecer un paño de tela y frotar la estructura del producto&lt;p&gt;</v>
      </c>
      <c r="AF796" s="102"/>
      <c r="AG796" s="79"/>
      <c r="AH796" s="102"/>
    </row>
    <row r="797" spans="1:34" ht="51" x14ac:dyDescent="0.2">
      <c r="A797" s="88"/>
      <c r="B797" s="88"/>
      <c r="C797" s="16"/>
      <c r="D797" s="116"/>
      <c r="E797" s="88"/>
      <c r="F797" s="88"/>
      <c r="G797" s="88"/>
      <c r="H797" s="88"/>
      <c r="I797" s="88"/>
      <c r="J797" s="88"/>
      <c r="K797" s="88"/>
      <c r="L797" s="88"/>
      <c r="M797" s="88"/>
      <c r="N797" s="88"/>
      <c r="O797" s="88"/>
      <c r="P797" s="88"/>
      <c r="Q797" s="88"/>
      <c r="R797" s="88"/>
      <c r="S797" s="88"/>
      <c r="T797" s="88"/>
      <c r="U797" s="88"/>
      <c r="V797" s="88"/>
      <c r="W797" s="16"/>
      <c r="X797" s="98"/>
      <c r="Y797" s="168"/>
      <c r="Z797" s="98"/>
      <c r="AA797" s="102"/>
      <c r="AB797" s="102"/>
      <c r="AC797" s="168" t="e">
        <f>CONCATENATE(E797," color: ",IF(VLOOKUP(C797,Colores!H:I,2,0)&gt;1,"Varios colores",Tabla5[[#This Row],[Caract: Color tapiz]]),IF(H797="","",CONCATENATE(", Tapiz: ",H797)),IF(I797="","",CONCATENATE(",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97" s="102"/>
      <c r="AE797" s="102" t="str">
        <f>CONCATENATE("&lt;p&gt;¿Cómo lavar un mueble con tapiz: ",X797,"?","&lt;p&gt;",CHAR(10),IFERROR(VLOOKUP(G797,'Base de datos'!A:B,2,0),"Humedecer un paño de tela y frotar la estructura del producto&lt;p&gt;"))</f>
        <v>&lt;p&gt;¿Cómo lavar un mueble con tapiz: ?&lt;p&gt;
Humedecer un paño de tela y frotar la estructura del producto&lt;p&gt;</v>
      </c>
      <c r="AF797" s="102"/>
      <c r="AG797" s="79"/>
      <c r="AH797" s="102"/>
    </row>
    <row r="798" spans="1:34" ht="51" x14ac:dyDescent="0.2">
      <c r="A798" s="88"/>
      <c r="B798" s="88"/>
      <c r="C798" s="16"/>
      <c r="D798" s="116"/>
      <c r="E798" s="88"/>
      <c r="F798" s="88"/>
      <c r="G798" s="88"/>
      <c r="H798" s="88"/>
      <c r="I798" s="88"/>
      <c r="J798" s="88"/>
      <c r="K798" s="88"/>
      <c r="L798" s="88"/>
      <c r="M798" s="88"/>
      <c r="N798" s="88"/>
      <c r="O798" s="88"/>
      <c r="P798" s="88"/>
      <c r="Q798" s="88"/>
      <c r="R798" s="88"/>
      <c r="S798" s="88"/>
      <c r="T798" s="88"/>
      <c r="U798" s="88"/>
      <c r="V798" s="88"/>
      <c r="W798" s="16"/>
      <c r="X798" s="98"/>
      <c r="Y798" s="168"/>
      <c r="Z798" s="98"/>
      <c r="AA798" s="102"/>
      <c r="AB798" s="102"/>
      <c r="AC798" s="168" t="e">
        <f>CONCATENATE(E798," color: ",IF(VLOOKUP(C798,Colores!H:I,2,0)&gt;1,"Varios colores",Tabla5[[#This Row],[Caract: Color tapiz]]),IF(H798="","",CONCATENATE(", Tapiz: ",H798)),IF(I798="","",CONCATENATE(",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98" s="102"/>
      <c r="AE798" s="102" t="str">
        <f>CONCATENATE("&lt;p&gt;¿Cómo lavar un mueble con tapiz: ",X798,"?","&lt;p&gt;",CHAR(10),IFERROR(VLOOKUP(G798,'Base de datos'!A:B,2,0),"Humedecer un paño de tela y frotar la estructura del producto&lt;p&gt;"))</f>
        <v>&lt;p&gt;¿Cómo lavar un mueble con tapiz: ?&lt;p&gt;
Humedecer un paño de tela y frotar la estructura del producto&lt;p&gt;</v>
      </c>
      <c r="AF798" s="102"/>
      <c r="AG798" s="79"/>
      <c r="AH798" s="102"/>
    </row>
    <row r="799" spans="1:34" ht="51" x14ac:dyDescent="0.2">
      <c r="A799" s="88"/>
      <c r="B799" s="88"/>
      <c r="C799" s="16"/>
      <c r="D799" s="116"/>
      <c r="E799" s="88"/>
      <c r="F799" s="88"/>
      <c r="G799" s="88"/>
      <c r="H799" s="88"/>
      <c r="I799" s="88"/>
      <c r="J799" s="88"/>
      <c r="K799" s="88"/>
      <c r="L799" s="88"/>
      <c r="M799" s="88"/>
      <c r="N799" s="88"/>
      <c r="O799" s="88"/>
      <c r="P799" s="88"/>
      <c r="Q799" s="88"/>
      <c r="R799" s="88"/>
      <c r="S799" s="88"/>
      <c r="T799" s="88"/>
      <c r="U799" s="88"/>
      <c r="V799" s="88"/>
      <c r="W799" s="16"/>
      <c r="X799" s="98"/>
      <c r="Y799" s="168"/>
      <c r="Z799" s="98"/>
      <c r="AA799" s="102"/>
      <c r="AB799" s="102"/>
      <c r="AC799" s="168" t="e">
        <f>CONCATENATE(E799," color: ",IF(VLOOKUP(C799,Colores!H:I,2,0)&gt;1,"Varios colores",Tabla5[[#This Row],[Caract: Color tapiz]]),IF(H799="","",CONCATENATE(", Tapiz: ",H799)),IF(I799="","",CONCATENATE(",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799" s="102"/>
      <c r="AE799" s="102" t="str">
        <f>CONCATENATE("&lt;p&gt;¿Cómo lavar un mueble con tapiz: ",X799,"?","&lt;p&gt;",CHAR(10),IFERROR(VLOOKUP(G799,'Base de datos'!A:B,2,0),"Humedecer un paño de tela y frotar la estructura del producto&lt;p&gt;"))</f>
        <v>&lt;p&gt;¿Cómo lavar un mueble con tapiz: ?&lt;p&gt;
Humedecer un paño de tela y frotar la estructura del producto&lt;p&gt;</v>
      </c>
      <c r="AF799" s="102"/>
      <c r="AG799" s="79"/>
      <c r="AH799" s="102"/>
    </row>
    <row r="800" spans="1:34" ht="51" x14ac:dyDescent="0.2">
      <c r="A800" s="88"/>
      <c r="B800" s="88"/>
      <c r="C800" s="16"/>
      <c r="D800" s="116"/>
      <c r="E800" s="88"/>
      <c r="F800" s="88"/>
      <c r="G800" s="88"/>
      <c r="H800" s="88"/>
      <c r="I800" s="88"/>
      <c r="J800" s="88"/>
      <c r="K800" s="88"/>
      <c r="L800" s="88"/>
      <c r="M800" s="88"/>
      <c r="N800" s="88"/>
      <c r="O800" s="88"/>
      <c r="P800" s="88"/>
      <c r="Q800" s="88"/>
      <c r="R800" s="88"/>
      <c r="S800" s="88"/>
      <c r="T800" s="88"/>
      <c r="U800" s="88"/>
      <c r="V800" s="88"/>
      <c r="W800" s="16"/>
      <c r="X800" s="98"/>
      <c r="Y800" s="168"/>
      <c r="Z800" s="98"/>
      <c r="AA800" s="102"/>
      <c r="AB800" s="102"/>
      <c r="AC800" s="168" t="e">
        <f>CONCATENATE(E800," color: ",IF(VLOOKUP(C800,Colores!H:I,2,0)&gt;1,"Varios colores",Tabla5[[#This Row],[Caract: Color tapiz]]),IF(H800="","",CONCATENATE(", Tapiz: ",H800)),IF(I800="","",CONCATENATE(",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00" s="102"/>
      <c r="AE800" s="102" t="str">
        <f>CONCATENATE("&lt;p&gt;¿Cómo lavar un mueble con tapiz: ",X800,"?","&lt;p&gt;",CHAR(10),IFERROR(VLOOKUP(G800,'Base de datos'!A:B,2,0),"Humedecer un paño de tela y frotar la estructura del producto&lt;p&gt;"))</f>
        <v>&lt;p&gt;¿Cómo lavar un mueble con tapiz: ?&lt;p&gt;
Humedecer un paño de tela y frotar la estructura del producto&lt;p&gt;</v>
      </c>
      <c r="AF800" s="102"/>
      <c r="AG800" s="79"/>
      <c r="AH800" s="102"/>
    </row>
    <row r="801" spans="1:34" ht="51" x14ac:dyDescent="0.2">
      <c r="A801" s="88"/>
      <c r="B801" s="88"/>
      <c r="C801" s="16"/>
      <c r="D801" s="116"/>
      <c r="E801" s="88"/>
      <c r="F801" s="88"/>
      <c r="G801" s="88"/>
      <c r="H801" s="88"/>
      <c r="I801" s="88"/>
      <c r="J801" s="88"/>
      <c r="K801" s="88"/>
      <c r="L801" s="88"/>
      <c r="M801" s="88"/>
      <c r="N801" s="88"/>
      <c r="O801" s="88"/>
      <c r="P801" s="88"/>
      <c r="Q801" s="88"/>
      <c r="R801" s="88"/>
      <c r="S801" s="88"/>
      <c r="T801" s="88"/>
      <c r="U801" s="88"/>
      <c r="V801" s="88"/>
      <c r="W801" s="16"/>
      <c r="X801" s="98"/>
      <c r="Y801" s="168"/>
      <c r="Z801" s="98"/>
      <c r="AA801" s="102"/>
      <c r="AB801" s="102"/>
      <c r="AC801" s="168" t="e">
        <f>CONCATENATE(E801," color: ",IF(VLOOKUP(C801,Colores!H:I,2,0)&gt;1,"Varios colores",Tabla5[[#This Row],[Caract: Color tapiz]]),IF(H801="","",CONCATENATE(", Tapiz: ",H801)),IF(I801="","",CONCATENATE(",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01" s="102"/>
      <c r="AE801" s="102" t="str">
        <f>CONCATENATE("&lt;p&gt;¿Cómo lavar un mueble con tapiz: ",X801,"?","&lt;p&gt;",CHAR(10),IFERROR(VLOOKUP(G801,'Base de datos'!A:B,2,0),"Humedecer un paño de tela y frotar la estructura del producto&lt;p&gt;"))</f>
        <v>&lt;p&gt;¿Cómo lavar un mueble con tapiz: ?&lt;p&gt;
Humedecer un paño de tela y frotar la estructura del producto&lt;p&gt;</v>
      </c>
      <c r="AF801" s="102"/>
      <c r="AG801" s="79"/>
      <c r="AH801" s="102"/>
    </row>
    <row r="802" spans="1:34" ht="51" x14ac:dyDescent="0.2">
      <c r="A802" s="88"/>
      <c r="B802" s="88"/>
      <c r="C802" s="16"/>
      <c r="D802" s="116"/>
      <c r="E802" s="88"/>
      <c r="F802" s="88"/>
      <c r="G802" s="88"/>
      <c r="H802" s="88"/>
      <c r="I802" s="88"/>
      <c r="J802" s="88"/>
      <c r="K802" s="88"/>
      <c r="L802" s="88"/>
      <c r="M802" s="88"/>
      <c r="N802" s="88"/>
      <c r="O802" s="88"/>
      <c r="P802" s="88"/>
      <c r="Q802" s="88"/>
      <c r="R802" s="88"/>
      <c r="S802" s="88"/>
      <c r="T802" s="88"/>
      <c r="U802" s="88"/>
      <c r="V802" s="88"/>
      <c r="W802" s="16"/>
      <c r="X802" s="98"/>
      <c r="Y802" s="168"/>
      <c r="Z802" s="98"/>
      <c r="AA802" s="102"/>
      <c r="AB802" s="102"/>
      <c r="AC802" s="168" t="e">
        <f>CONCATENATE(E802," color: ",IF(VLOOKUP(C802,Colores!H:I,2,0)&gt;1,"Varios colores",Tabla5[[#This Row],[Caract: Color tapiz]]),IF(H802="","",CONCATENATE(", Tapiz: ",H802)),IF(I802="","",CONCATENATE(",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02" s="102"/>
      <c r="AE802" s="102" t="str">
        <f>CONCATENATE("&lt;p&gt;¿Cómo lavar un mueble con tapiz: ",X802,"?","&lt;p&gt;",CHAR(10),IFERROR(VLOOKUP(G802,'Base de datos'!A:B,2,0),"Humedecer un paño de tela y frotar la estructura del producto&lt;p&gt;"))</f>
        <v>&lt;p&gt;¿Cómo lavar un mueble con tapiz: ?&lt;p&gt;
Humedecer un paño de tela y frotar la estructura del producto&lt;p&gt;</v>
      </c>
      <c r="AF802" s="102"/>
      <c r="AG802" s="79"/>
      <c r="AH802" s="102"/>
    </row>
    <row r="803" spans="1:34" ht="51" x14ac:dyDescent="0.2">
      <c r="A803" s="88"/>
      <c r="B803" s="88"/>
      <c r="C803" s="16"/>
      <c r="D803" s="116"/>
      <c r="E803" s="88"/>
      <c r="F803" s="88"/>
      <c r="G803" s="88"/>
      <c r="H803" s="88"/>
      <c r="I803" s="88"/>
      <c r="J803" s="88"/>
      <c r="K803" s="88"/>
      <c r="L803" s="88"/>
      <c r="M803" s="88"/>
      <c r="N803" s="88"/>
      <c r="O803" s="88"/>
      <c r="P803" s="88"/>
      <c r="Q803" s="88"/>
      <c r="R803" s="88"/>
      <c r="S803" s="88"/>
      <c r="T803" s="88"/>
      <c r="U803" s="88"/>
      <c r="V803" s="88"/>
      <c r="W803" s="16"/>
      <c r="X803" s="98"/>
      <c r="Y803" s="168"/>
      <c r="Z803" s="98"/>
      <c r="AA803" s="102"/>
      <c r="AB803" s="102"/>
      <c r="AC803" s="168" t="e">
        <f>CONCATENATE(E803," color: ",IF(VLOOKUP(C803,Colores!H:I,2,0)&gt;1,"Varios colores",Tabla5[[#This Row],[Caract: Color tapiz]]),IF(H803="","",CONCATENATE(", Tapiz: ",H803)),IF(I803="","",CONCATENATE(",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03" s="102"/>
      <c r="AE803" s="102" t="str">
        <f>CONCATENATE("&lt;p&gt;¿Cómo lavar un mueble con tapiz: ",X803,"?","&lt;p&gt;",CHAR(10),IFERROR(VLOOKUP(G803,'Base de datos'!A:B,2,0),"Humedecer un paño de tela y frotar la estructura del producto&lt;p&gt;"))</f>
        <v>&lt;p&gt;¿Cómo lavar un mueble con tapiz: ?&lt;p&gt;
Humedecer un paño de tela y frotar la estructura del producto&lt;p&gt;</v>
      </c>
      <c r="AF803" s="102"/>
      <c r="AG803" s="79"/>
      <c r="AH803" s="102"/>
    </row>
    <row r="804" spans="1:34" ht="51" x14ac:dyDescent="0.2">
      <c r="A804" s="88"/>
      <c r="B804" s="88"/>
      <c r="C804" s="16"/>
      <c r="D804" s="116"/>
      <c r="E804" s="88"/>
      <c r="F804" s="88"/>
      <c r="G804" s="88"/>
      <c r="H804" s="88"/>
      <c r="I804" s="88"/>
      <c r="J804" s="88"/>
      <c r="K804" s="88"/>
      <c r="L804" s="88"/>
      <c r="M804" s="88"/>
      <c r="N804" s="88"/>
      <c r="O804" s="88"/>
      <c r="P804" s="88"/>
      <c r="Q804" s="88"/>
      <c r="R804" s="88"/>
      <c r="S804" s="88"/>
      <c r="T804" s="88"/>
      <c r="U804" s="88"/>
      <c r="V804" s="88"/>
      <c r="W804" s="16"/>
      <c r="X804" s="98"/>
      <c r="Y804" s="168"/>
      <c r="Z804" s="98"/>
      <c r="AA804" s="102"/>
      <c r="AB804" s="102"/>
      <c r="AC804" s="168" t="e">
        <f>CONCATENATE(E804," color: ",IF(VLOOKUP(C804,Colores!H:I,2,0)&gt;1,"Varios colores",Tabla5[[#This Row],[Caract: Color tapiz]]),IF(H804="","",CONCATENATE(", Tapiz: ",H804)),IF(I804="","",CONCATENATE(",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04" s="102"/>
      <c r="AE804" s="102" t="str">
        <f>CONCATENATE("&lt;p&gt;¿Cómo lavar un mueble con tapiz: ",X804,"?","&lt;p&gt;",CHAR(10),IFERROR(VLOOKUP(G804,'Base de datos'!A:B,2,0),"Humedecer un paño de tela y frotar la estructura del producto&lt;p&gt;"))</f>
        <v>&lt;p&gt;¿Cómo lavar un mueble con tapiz: ?&lt;p&gt;
Humedecer un paño de tela y frotar la estructura del producto&lt;p&gt;</v>
      </c>
      <c r="AF804" s="102"/>
      <c r="AG804" s="79"/>
      <c r="AH804" s="102"/>
    </row>
    <row r="805" spans="1:34" ht="51" x14ac:dyDescent="0.2">
      <c r="A805" s="88"/>
      <c r="B805" s="88"/>
      <c r="C805" s="16"/>
      <c r="D805" s="116"/>
      <c r="E805" s="88"/>
      <c r="F805" s="88"/>
      <c r="G805" s="88"/>
      <c r="H805" s="88"/>
      <c r="I805" s="88"/>
      <c r="J805" s="88"/>
      <c r="K805" s="88"/>
      <c r="L805" s="88"/>
      <c r="M805" s="88"/>
      <c r="N805" s="88"/>
      <c r="O805" s="88"/>
      <c r="P805" s="88"/>
      <c r="Q805" s="88"/>
      <c r="R805" s="88"/>
      <c r="S805" s="88"/>
      <c r="T805" s="88"/>
      <c r="U805" s="88"/>
      <c r="V805" s="88"/>
      <c r="W805" s="16"/>
      <c r="X805" s="98"/>
      <c r="Y805" s="168"/>
      <c r="Z805" s="98"/>
      <c r="AA805" s="102"/>
      <c r="AB805" s="102"/>
      <c r="AC805" s="168" t="e">
        <f>CONCATENATE(E805," color: ",IF(VLOOKUP(C805,Colores!H:I,2,0)&gt;1,"Varios colores",Tabla5[[#This Row],[Caract: Color tapiz]]),IF(H805="","",CONCATENATE(", Tapiz: ",H805)),IF(I805="","",CONCATENATE(",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05" s="102"/>
      <c r="AE805" s="102" t="str">
        <f>CONCATENATE("&lt;p&gt;¿Cómo lavar un mueble con tapiz: ",X805,"?","&lt;p&gt;",CHAR(10),IFERROR(VLOOKUP(G805,'Base de datos'!A:B,2,0),"Humedecer un paño de tela y frotar la estructura del producto&lt;p&gt;"))</f>
        <v>&lt;p&gt;¿Cómo lavar un mueble con tapiz: ?&lt;p&gt;
Humedecer un paño de tela y frotar la estructura del producto&lt;p&gt;</v>
      </c>
      <c r="AF805" s="102"/>
      <c r="AG805" s="79"/>
      <c r="AH805" s="102"/>
    </row>
    <row r="806" spans="1:34" ht="51" x14ac:dyDescent="0.2">
      <c r="A806" s="88"/>
      <c r="B806" s="88"/>
      <c r="C806" s="16"/>
      <c r="D806" s="116"/>
      <c r="E806" s="88"/>
      <c r="F806" s="88"/>
      <c r="G806" s="88"/>
      <c r="H806" s="88"/>
      <c r="I806" s="88"/>
      <c r="J806" s="88"/>
      <c r="K806" s="88"/>
      <c r="L806" s="88"/>
      <c r="M806" s="88"/>
      <c r="N806" s="88"/>
      <c r="O806" s="88"/>
      <c r="P806" s="88"/>
      <c r="Q806" s="88"/>
      <c r="R806" s="88"/>
      <c r="S806" s="88"/>
      <c r="T806" s="88"/>
      <c r="U806" s="88"/>
      <c r="V806" s="88"/>
      <c r="W806" s="16"/>
      <c r="X806" s="98"/>
      <c r="Y806" s="168"/>
      <c r="Z806" s="98"/>
      <c r="AA806" s="102"/>
      <c r="AB806" s="102"/>
      <c r="AC806" s="168" t="e">
        <f>CONCATENATE(E806," color: ",IF(VLOOKUP(C806,Colores!H:I,2,0)&gt;1,"Varios colores",Tabla5[[#This Row],[Caract: Color tapiz]]),IF(H806="","",CONCATENATE(", Tapiz: ",H806)),IF(I806="","",CONCATENATE(",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06" s="102"/>
      <c r="AE806" s="102" t="str">
        <f>CONCATENATE("&lt;p&gt;¿Cómo lavar un mueble con tapiz: ",X806,"?","&lt;p&gt;",CHAR(10),IFERROR(VLOOKUP(G806,'Base de datos'!A:B,2,0),"Humedecer un paño de tela y frotar la estructura del producto&lt;p&gt;"))</f>
        <v>&lt;p&gt;¿Cómo lavar un mueble con tapiz: ?&lt;p&gt;
Humedecer un paño de tela y frotar la estructura del producto&lt;p&gt;</v>
      </c>
      <c r="AF806" s="102"/>
      <c r="AG806" s="79"/>
      <c r="AH806" s="102"/>
    </row>
    <row r="807" spans="1:34" ht="51" x14ac:dyDescent="0.2">
      <c r="A807" s="88"/>
      <c r="B807" s="88"/>
      <c r="C807" s="16"/>
      <c r="D807" s="116"/>
      <c r="E807" s="88"/>
      <c r="F807" s="88"/>
      <c r="G807" s="88"/>
      <c r="H807" s="88"/>
      <c r="I807" s="88"/>
      <c r="J807" s="88"/>
      <c r="K807" s="88"/>
      <c r="L807" s="88"/>
      <c r="M807" s="88"/>
      <c r="N807" s="88"/>
      <c r="O807" s="88"/>
      <c r="P807" s="88"/>
      <c r="Q807" s="88"/>
      <c r="R807" s="88"/>
      <c r="S807" s="88"/>
      <c r="T807" s="88"/>
      <c r="U807" s="88"/>
      <c r="V807" s="88"/>
      <c r="W807" s="16"/>
      <c r="X807" s="98"/>
      <c r="Y807" s="168"/>
      <c r="Z807" s="98"/>
      <c r="AA807" s="102"/>
      <c r="AB807" s="102"/>
      <c r="AC807" s="168" t="e">
        <f>CONCATENATE(E807," color: ",IF(VLOOKUP(C807,Colores!H:I,2,0)&gt;1,"Varios colores",Tabla5[[#This Row],[Caract: Color tapiz]]),IF(H807="","",CONCATENATE(", Tapiz: ",H807)),IF(I807="","",CONCATENATE(",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07" s="102"/>
      <c r="AE807" s="102" t="str">
        <f>CONCATENATE("&lt;p&gt;¿Cómo lavar un mueble con tapiz: ",X807,"?","&lt;p&gt;",CHAR(10),IFERROR(VLOOKUP(G807,'Base de datos'!A:B,2,0),"Humedecer un paño de tela y frotar la estructura del producto&lt;p&gt;"))</f>
        <v>&lt;p&gt;¿Cómo lavar un mueble con tapiz: ?&lt;p&gt;
Humedecer un paño de tela y frotar la estructura del producto&lt;p&gt;</v>
      </c>
      <c r="AF807" s="102"/>
      <c r="AG807" s="79"/>
      <c r="AH807" s="102"/>
    </row>
    <row r="808" spans="1:34" ht="51" x14ac:dyDescent="0.2">
      <c r="A808" s="88"/>
      <c r="B808" s="88"/>
      <c r="C808" s="16"/>
      <c r="D808" s="116"/>
      <c r="E808" s="88"/>
      <c r="F808" s="88"/>
      <c r="G808" s="88"/>
      <c r="H808" s="88"/>
      <c r="I808" s="88"/>
      <c r="J808" s="88"/>
      <c r="K808" s="88"/>
      <c r="L808" s="88"/>
      <c r="M808" s="88"/>
      <c r="N808" s="88"/>
      <c r="O808" s="88"/>
      <c r="P808" s="88"/>
      <c r="Q808" s="88"/>
      <c r="R808" s="88"/>
      <c r="S808" s="88"/>
      <c r="T808" s="88"/>
      <c r="U808" s="88"/>
      <c r="V808" s="88"/>
      <c r="W808" s="16"/>
      <c r="X808" s="98"/>
      <c r="Y808" s="168"/>
      <c r="Z808" s="98"/>
      <c r="AA808" s="102"/>
      <c r="AB808" s="102"/>
      <c r="AC808" s="168" t="e">
        <f>CONCATENATE(E808," color: ",IF(VLOOKUP(C808,Colores!H:I,2,0)&gt;1,"Varios colores",Tabla5[[#This Row],[Caract: Color tapiz]]),IF(H808="","",CONCATENATE(", Tapiz: ",H808)),IF(I808="","",CONCATENATE(",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08" s="102"/>
      <c r="AE808" s="102" t="str">
        <f>CONCATENATE("&lt;p&gt;¿Cómo lavar un mueble con tapiz: ",X808,"?","&lt;p&gt;",CHAR(10),IFERROR(VLOOKUP(G808,'Base de datos'!A:B,2,0),"Humedecer un paño de tela y frotar la estructura del producto&lt;p&gt;"))</f>
        <v>&lt;p&gt;¿Cómo lavar un mueble con tapiz: ?&lt;p&gt;
Humedecer un paño de tela y frotar la estructura del producto&lt;p&gt;</v>
      </c>
      <c r="AF808" s="102"/>
      <c r="AG808" s="79"/>
      <c r="AH808" s="102"/>
    </row>
    <row r="809" spans="1:34" ht="51" x14ac:dyDescent="0.2">
      <c r="A809" s="88"/>
      <c r="B809" s="88"/>
      <c r="C809" s="16"/>
      <c r="D809" s="116"/>
      <c r="E809" s="88"/>
      <c r="F809" s="88"/>
      <c r="G809" s="88"/>
      <c r="H809" s="88"/>
      <c r="I809" s="88"/>
      <c r="J809" s="88"/>
      <c r="K809" s="88"/>
      <c r="L809" s="88"/>
      <c r="M809" s="88"/>
      <c r="N809" s="88"/>
      <c r="O809" s="88"/>
      <c r="P809" s="88"/>
      <c r="Q809" s="88"/>
      <c r="R809" s="88"/>
      <c r="S809" s="88"/>
      <c r="T809" s="88"/>
      <c r="U809" s="88"/>
      <c r="V809" s="88"/>
      <c r="W809" s="16"/>
      <c r="X809" s="98"/>
      <c r="Y809" s="168"/>
      <c r="Z809" s="98"/>
      <c r="AA809" s="102"/>
      <c r="AB809" s="102"/>
      <c r="AC809" s="168" t="e">
        <f>CONCATENATE(E809," color: ",IF(VLOOKUP(C809,Colores!H:I,2,0)&gt;1,"Varios colores",Tabla5[[#This Row],[Caract: Color tapiz]]),IF(H809="","",CONCATENATE(", Tapiz: ",H809)),IF(I809="","",CONCATENATE(",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09" s="102"/>
      <c r="AE809" s="102" t="str">
        <f>CONCATENATE("&lt;p&gt;¿Cómo lavar un mueble con tapiz: ",X809,"?","&lt;p&gt;",CHAR(10),IFERROR(VLOOKUP(G809,'Base de datos'!A:B,2,0),"Humedecer un paño de tela y frotar la estructura del producto&lt;p&gt;"))</f>
        <v>&lt;p&gt;¿Cómo lavar un mueble con tapiz: ?&lt;p&gt;
Humedecer un paño de tela y frotar la estructura del producto&lt;p&gt;</v>
      </c>
      <c r="AF809" s="102"/>
      <c r="AG809" s="79"/>
      <c r="AH809" s="102"/>
    </row>
    <row r="810" spans="1:34" ht="51" x14ac:dyDescent="0.2">
      <c r="A810" s="88"/>
      <c r="B810" s="88"/>
      <c r="C810" s="16"/>
      <c r="D810" s="116"/>
      <c r="E810" s="88"/>
      <c r="F810" s="88"/>
      <c r="G810" s="88"/>
      <c r="H810" s="88"/>
      <c r="I810" s="88"/>
      <c r="J810" s="88"/>
      <c r="K810" s="88"/>
      <c r="L810" s="88"/>
      <c r="M810" s="88"/>
      <c r="N810" s="88"/>
      <c r="O810" s="88"/>
      <c r="P810" s="88"/>
      <c r="Q810" s="88"/>
      <c r="R810" s="88"/>
      <c r="S810" s="88"/>
      <c r="T810" s="88"/>
      <c r="U810" s="88"/>
      <c r="V810" s="88"/>
      <c r="W810" s="16"/>
      <c r="X810" s="98"/>
      <c r="Y810" s="168"/>
      <c r="Z810" s="98"/>
      <c r="AA810" s="102"/>
      <c r="AB810" s="102"/>
      <c r="AC810" s="168" t="e">
        <f>CONCATENATE(E810," color: ",IF(VLOOKUP(C810,Colores!H:I,2,0)&gt;1,"Varios colores",Tabla5[[#This Row],[Caract: Color tapiz]]),IF(H810="","",CONCATENATE(", Tapiz: ",H810)),IF(I810="","",CONCATENATE(",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10" s="102"/>
      <c r="AE810" s="102" t="str">
        <f>CONCATENATE("&lt;p&gt;¿Cómo lavar un mueble con tapiz: ",X810,"?","&lt;p&gt;",CHAR(10),IFERROR(VLOOKUP(G810,'Base de datos'!A:B,2,0),"Humedecer un paño de tela y frotar la estructura del producto&lt;p&gt;"))</f>
        <v>&lt;p&gt;¿Cómo lavar un mueble con tapiz: ?&lt;p&gt;
Humedecer un paño de tela y frotar la estructura del producto&lt;p&gt;</v>
      </c>
      <c r="AF810" s="102"/>
      <c r="AG810" s="79"/>
      <c r="AH810" s="102"/>
    </row>
    <row r="811" spans="1:34" ht="51" x14ac:dyDescent="0.2">
      <c r="A811" s="88"/>
      <c r="B811" s="88"/>
      <c r="C811" s="16"/>
      <c r="D811" s="116"/>
      <c r="E811" s="88"/>
      <c r="F811" s="88"/>
      <c r="G811" s="88"/>
      <c r="H811" s="88"/>
      <c r="I811" s="88"/>
      <c r="J811" s="88"/>
      <c r="K811" s="88"/>
      <c r="L811" s="88"/>
      <c r="M811" s="88"/>
      <c r="N811" s="88"/>
      <c r="O811" s="88"/>
      <c r="P811" s="88"/>
      <c r="Q811" s="88"/>
      <c r="R811" s="88"/>
      <c r="S811" s="88"/>
      <c r="T811" s="88"/>
      <c r="U811" s="88"/>
      <c r="V811" s="88"/>
      <c r="W811" s="16"/>
      <c r="X811" s="98"/>
      <c r="Y811" s="168"/>
      <c r="Z811" s="98"/>
      <c r="AA811" s="102"/>
      <c r="AB811" s="102"/>
      <c r="AC811" s="168" t="e">
        <f>CONCATENATE(E811," color: ",IF(VLOOKUP(C811,Colores!H:I,2,0)&gt;1,"Varios colores",Tabla5[[#This Row],[Caract: Color tapiz]]),IF(H811="","",CONCATENATE(", Tapiz: ",H811)),IF(I811="","",CONCATENATE(",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11" s="102"/>
      <c r="AE811" s="102" t="str">
        <f>CONCATENATE("&lt;p&gt;¿Cómo lavar un mueble con tapiz: ",X811,"?","&lt;p&gt;",CHAR(10),IFERROR(VLOOKUP(G811,'Base de datos'!A:B,2,0),"Humedecer un paño de tela y frotar la estructura del producto&lt;p&gt;"))</f>
        <v>&lt;p&gt;¿Cómo lavar un mueble con tapiz: ?&lt;p&gt;
Humedecer un paño de tela y frotar la estructura del producto&lt;p&gt;</v>
      </c>
      <c r="AF811" s="102"/>
      <c r="AG811" s="79"/>
      <c r="AH811" s="102"/>
    </row>
    <row r="812" spans="1:34" ht="51" x14ac:dyDescent="0.2">
      <c r="A812" s="88"/>
      <c r="B812" s="88"/>
      <c r="C812" s="16"/>
      <c r="D812" s="116"/>
      <c r="E812" s="88"/>
      <c r="F812" s="88"/>
      <c r="G812" s="88"/>
      <c r="H812" s="88"/>
      <c r="I812" s="88"/>
      <c r="J812" s="88"/>
      <c r="K812" s="88"/>
      <c r="L812" s="88"/>
      <c r="M812" s="88"/>
      <c r="N812" s="88"/>
      <c r="O812" s="88"/>
      <c r="P812" s="88"/>
      <c r="Q812" s="88"/>
      <c r="R812" s="88"/>
      <c r="S812" s="88"/>
      <c r="T812" s="88"/>
      <c r="U812" s="88"/>
      <c r="V812" s="88"/>
      <c r="W812" s="16"/>
      <c r="X812" s="98"/>
      <c r="Y812" s="168"/>
      <c r="Z812" s="98"/>
      <c r="AA812" s="102"/>
      <c r="AB812" s="102"/>
      <c r="AC812" s="168" t="e">
        <f>CONCATENATE(E812," color: ",IF(VLOOKUP(C812,Colores!H:I,2,0)&gt;1,"Varios colores",Tabla5[[#This Row],[Caract: Color tapiz]]),IF(H812="","",CONCATENATE(", Tapiz: ",H812)),IF(I812="","",CONCATENATE(",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12" s="102"/>
      <c r="AE812" s="102" t="str">
        <f>CONCATENATE("&lt;p&gt;¿Cómo lavar un mueble con tapiz: ",X812,"?","&lt;p&gt;",CHAR(10),IFERROR(VLOOKUP(G812,'Base de datos'!A:B,2,0),"Humedecer un paño de tela y frotar la estructura del producto&lt;p&gt;"))</f>
        <v>&lt;p&gt;¿Cómo lavar un mueble con tapiz: ?&lt;p&gt;
Humedecer un paño de tela y frotar la estructura del producto&lt;p&gt;</v>
      </c>
      <c r="AF812" s="102"/>
      <c r="AG812" s="79"/>
      <c r="AH812" s="102"/>
    </row>
    <row r="813" spans="1:34" ht="51" x14ac:dyDescent="0.2">
      <c r="A813" s="88"/>
      <c r="B813" s="88"/>
      <c r="C813" s="16"/>
      <c r="D813" s="116"/>
      <c r="E813" s="88"/>
      <c r="F813" s="88"/>
      <c r="G813" s="88"/>
      <c r="H813" s="88"/>
      <c r="I813" s="88"/>
      <c r="J813" s="88"/>
      <c r="K813" s="88"/>
      <c r="L813" s="88"/>
      <c r="M813" s="88"/>
      <c r="N813" s="88"/>
      <c r="O813" s="88"/>
      <c r="P813" s="88"/>
      <c r="Q813" s="88"/>
      <c r="R813" s="88"/>
      <c r="S813" s="88"/>
      <c r="T813" s="88"/>
      <c r="U813" s="88"/>
      <c r="V813" s="88"/>
      <c r="W813" s="16"/>
      <c r="X813" s="98"/>
      <c r="Y813" s="168"/>
      <c r="Z813" s="98"/>
      <c r="AA813" s="102"/>
      <c r="AB813" s="102"/>
      <c r="AC813" s="168" t="e">
        <f>CONCATENATE(E813," color: ",IF(VLOOKUP(C813,Colores!H:I,2,0)&gt;1,"Varios colores",Tabla5[[#This Row],[Caract: Color tapiz]]),IF(H813="","",CONCATENATE(", Tapiz: ",H813)),IF(I813="","",CONCATENATE(",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13" s="102"/>
      <c r="AE813" s="102" t="str">
        <f>CONCATENATE("&lt;p&gt;¿Cómo lavar un mueble con tapiz: ",X813,"?","&lt;p&gt;",CHAR(10),IFERROR(VLOOKUP(G813,'Base de datos'!A:B,2,0),"Humedecer un paño de tela y frotar la estructura del producto&lt;p&gt;"))</f>
        <v>&lt;p&gt;¿Cómo lavar un mueble con tapiz: ?&lt;p&gt;
Humedecer un paño de tela y frotar la estructura del producto&lt;p&gt;</v>
      </c>
      <c r="AF813" s="102"/>
      <c r="AG813" s="79"/>
      <c r="AH813" s="102"/>
    </row>
    <row r="814" spans="1:34" ht="51" x14ac:dyDescent="0.2">
      <c r="A814" s="88"/>
      <c r="B814" s="88"/>
      <c r="C814" s="16"/>
      <c r="D814" s="116"/>
      <c r="E814" s="88"/>
      <c r="F814" s="88"/>
      <c r="G814" s="88"/>
      <c r="H814" s="88"/>
      <c r="I814" s="88"/>
      <c r="J814" s="88"/>
      <c r="K814" s="88"/>
      <c r="L814" s="88"/>
      <c r="M814" s="88"/>
      <c r="N814" s="88"/>
      <c r="O814" s="88"/>
      <c r="P814" s="88"/>
      <c r="Q814" s="88"/>
      <c r="R814" s="88"/>
      <c r="S814" s="88"/>
      <c r="T814" s="88"/>
      <c r="U814" s="88"/>
      <c r="V814" s="88"/>
      <c r="W814" s="16"/>
      <c r="X814" s="98"/>
      <c r="Y814" s="168"/>
      <c r="Z814" s="98"/>
      <c r="AA814" s="102"/>
      <c r="AB814" s="102"/>
      <c r="AC814" s="168" t="e">
        <f>CONCATENATE(E814," color: ",IF(VLOOKUP(C814,Colores!H:I,2,0)&gt;1,"Varios colores",Tabla5[[#This Row],[Caract: Color tapiz]]),IF(H814="","",CONCATENATE(", Tapiz: ",H814)),IF(I814="","",CONCATENATE(",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14" s="102"/>
      <c r="AE814" s="102" t="str">
        <f>CONCATENATE("&lt;p&gt;¿Cómo lavar un mueble con tapiz: ",X814,"?","&lt;p&gt;",CHAR(10),IFERROR(VLOOKUP(G814,'Base de datos'!A:B,2,0),"Humedecer un paño de tela y frotar la estructura del producto&lt;p&gt;"))</f>
        <v>&lt;p&gt;¿Cómo lavar un mueble con tapiz: ?&lt;p&gt;
Humedecer un paño de tela y frotar la estructura del producto&lt;p&gt;</v>
      </c>
      <c r="AF814" s="102"/>
      <c r="AG814" s="79"/>
      <c r="AH814" s="102"/>
    </row>
    <row r="815" spans="1:34" ht="51" x14ac:dyDescent="0.2">
      <c r="A815" s="88"/>
      <c r="B815" s="88"/>
      <c r="C815" s="16"/>
      <c r="D815" s="116"/>
      <c r="E815" s="88"/>
      <c r="F815" s="88"/>
      <c r="G815" s="88"/>
      <c r="H815" s="88"/>
      <c r="I815" s="88"/>
      <c r="J815" s="88"/>
      <c r="K815" s="88"/>
      <c r="L815" s="88"/>
      <c r="M815" s="88"/>
      <c r="N815" s="88"/>
      <c r="O815" s="88"/>
      <c r="P815" s="88"/>
      <c r="Q815" s="88"/>
      <c r="R815" s="88"/>
      <c r="S815" s="88"/>
      <c r="T815" s="88"/>
      <c r="U815" s="88"/>
      <c r="V815" s="88"/>
      <c r="W815" s="16"/>
      <c r="X815" s="98"/>
      <c r="Y815" s="168"/>
      <c r="Z815" s="98"/>
      <c r="AA815" s="102"/>
      <c r="AB815" s="102"/>
      <c r="AC815" s="168" t="e">
        <f>CONCATENATE(E815," color: ",IF(VLOOKUP(C815,Colores!H:I,2,0)&gt;1,"Varios colores",Tabla5[[#This Row],[Caract: Color tapiz]]),IF(H815="","",CONCATENATE(", Tapiz: ",H815)),IF(I815="","",CONCATENATE(",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15" s="102"/>
      <c r="AE815" s="102" t="str">
        <f>CONCATENATE("&lt;p&gt;¿Cómo lavar un mueble con tapiz: ",X815,"?","&lt;p&gt;",CHAR(10),IFERROR(VLOOKUP(G815,'Base de datos'!A:B,2,0),"Humedecer un paño de tela y frotar la estructura del producto&lt;p&gt;"))</f>
        <v>&lt;p&gt;¿Cómo lavar un mueble con tapiz: ?&lt;p&gt;
Humedecer un paño de tela y frotar la estructura del producto&lt;p&gt;</v>
      </c>
      <c r="AF815" s="102"/>
      <c r="AG815" s="79"/>
      <c r="AH815" s="102"/>
    </row>
    <row r="816" spans="1:34" ht="51" x14ac:dyDescent="0.2">
      <c r="A816" s="88"/>
      <c r="B816" s="88"/>
      <c r="C816" s="16"/>
      <c r="D816" s="116"/>
      <c r="E816" s="88"/>
      <c r="F816" s="88"/>
      <c r="G816" s="88"/>
      <c r="H816" s="88"/>
      <c r="I816" s="88"/>
      <c r="J816" s="88"/>
      <c r="K816" s="88"/>
      <c r="L816" s="88"/>
      <c r="M816" s="88"/>
      <c r="N816" s="88"/>
      <c r="O816" s="88"/>
      <c r="P816" s="88"/>
      <c r="Q816" s="88"/>
      <c r="R816" s="88"/>
      <c r="S816" s="88"/>
      <c r="T816" s="88"/>
      <c r="U816" s="88"/>
      <c r="V816" s="88"/>
      <c r="W816" s="16"/>
      <c r="X816" s="98"/>
      <c r="Y816" s="168"/>
      <c r="Z816" s="98"/>
      <c r="AA816" s="102"/>
      <c r="AB816" s="102"/>
      <c r="AC816" s="168" t="e">
        <f>CONCATENATE(E816," color: ",IF(VLOOKUP(C816,Colores!H:I,2,0)&gt;1,"Varios colores",Tabla5[[#This Row],[Caract: Color tapiz]]),IF(H816="","",CONCATENATE(", Tapiz: ",H816)),IF(I816="","",CONCATENATE(",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16" s="102"/>
      <c r="AE816" s="102" t="str">
        <f>CONCATENATE("&lt;p&gt;¿Cómo lavar un mueble con tapiz: ",X816,"?","&lt;p&gt;",CHAR(10),IFERROR(VLOOKUP(G816,'Base de datos'!A:B,2,0),"Humedecer un paño de tela y frotar la estructura del producto&lt;p&gt;"))</f>
        <v>&lt;p&gt;¿Cómo lavar un mueble con tapiz: ?&lt;p&gt;
Humedecer un paño de tela y frotar la estructura del producto&lt;p&gt;</v>
      </c>
      <c r="AF816" s="102"/>
      <c r="AG816" s="79"/>
      <c r="AH816" s="102"/>
    </row>
    <row r="817" spans="1:34" ht="51" x14ac:dyDescent="0.2">
      <c r="A817" s="88"/>
      <c r="B817" s="88"/>
      <c r="C817" s="16"/>
      <c r="D817" s="116"/>
      <c r="E817" s="88"/>
      <c r="F817" s="88"/>
      <c r="G817" s="88"/>
      <c r="H817" s="88"/>
      <c r="I817" s="88"/>
      <c r="J817" s="88"/>
      <c r="K817" s="88"/>
      <c r="L817" s="88"/>
      <c r="M817" s="88"/>
      <c r="N817" s="88"/>
      <c r="O817" s="88"/>
      <c r="P817" s="88"/>
      <c r="Q817" s="88"/>
      <c r="R817" s="88"/>
      <c r="S817" s="88"/>
      <c r="T817" s="88"/>
      <c r="U817" s="88"/>
      <c r="V817" s="88"/>
      <c r="W817" s="16"/>
      <c r="X817" s="98"/>
      <c r="Y817" s="168"/>
      <c r="Z817" s="98"/>
      <c r="AA817" s="102"/>
      <c r="AB817" s="102"/>
      <c r="AC817" s="168" t="e">
        <f>CONCATENATE(E817," color: ",IF(VLOOKUP(C817,Colores!H:I,2,0)&gt;1,"Varios colores",Tabla5[[#This Row],[Caract: Color tapiz]]),IF(H817="","",CONCATENATE(", Tapiz: ",H817)),IF(I817="","",CONCATENATE(",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17" s="102"/>
      <c r="AE817" s="102" t="str">
        <f>CONCATENATE("&lt;p&gt;¿Cómo lavar un mueble con tapiz: ",X817,"?","&lt;p&gt;",CHAR(10),IFERROR(VLOOKUP(G817,'Base de datos'!A:B,2,0),"Humedecer un paño de tela y frotar la estructura del producto&lt;p&gt;"))</f>
        <v>&lt;p&gt;¿Cómo lavar un mueble con tapiz: ?&lt;p&gt;
Humedecer un paño de tela y frotar la estructura del producto&lt;p&gt;</v>
      </c>
      <c r="AF817" s="102"/>
      <c r="AG817" s="79"/>
      <c r="AH817" s="102"/>
    </row>
    <row r="818" spans="1:34" ht="51" x14ac:dyDescent="0.2">
      <c r="A818" s="88"/>
      <c r="B818" s="88"/>
      <c r="C818" s="16"/>
      <c r="D818" s="116"/>
      <c r="E818" s="88"/>
      <c r="F818" s="88"/>
      <c r="G818" s="88"/>
      <c r="H818" s="88"/>
      <c r="I818" s="88"/>
      <c r="J818" s="88"/>
      <c r="K818" s="88"/>
      <c r="L818" s="88"/>
      <c r="M818" s="88"/>
      <c r="N818" s="88"/>
      <c r="O818" s="88"/>
      <c r="P818" s="88"/>
      <c r="Q818" s="88"/>
      <c r="R818" s="88"/>
      <c r="S818" s="88"/>
      <c r="T818" s="88"/>
      <c r="U818" s="88"/>
      <c r="V818" s="88"/>
      <c r="W818" s="16"/>
      <c r="X818" s="98"/>
      <c r="Y818" s="168"/>
      <c r="Z818" s="98"/>
      <c r="AA818" s="102"/>
      <c r="AB818" s="102"/>
      <c r="AC818" s="168" t="e">
        <f>CONCATENATE(E818," color: ",IF(VLOOKUP(C818,Colores!H:I,2,0)&gt;1,"Varios colores",Tabla5[[#This Row],[Caract: Color tapiz]]),IF(H818="","",CONCATENATE(", Tapiz: ",H818)),IF(I818="","",CONCATENATE(",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18" s="102"/>
      <c r="AE818" s="102" t="str">
        <f>CONCATENATE("&lt;p&gt;¿Cómo lavar un mueble con tapiz: ",X818,"?","&lt;p&gt;",CHAR(10),IFERROR(VLOOKUP(G818,'Base de datos'!A:B,2,0),"Humedecer un paño de tela y frotar la estructura del producto&lt;p&gt;"))</f>
        <v>&lt;p&gt;¿Cómo lavar un mueble con tapiz: ?&lt;p&gt;
Humedecer un paño de tela y frotar la estructura del producto&lt;p&gt;</v>
      </c>
      <c r="AF818" s="102"/>
      <c r="AG818" s="79"/>
      <c r="AH818" s="102"/>
    </row>
    <row r="819" spans="1:34" ht="51" x14ac:dyDescent="0.2">
      <c r="A819" s="88"/>
      <c r="B819" s="88"/>
      <c r="C819" s="16"/>
      <c r="D819" s="116"/>
      <c r="E819" s="88"/>
      <c r="F819" s="88"/>
      <c r="G819" s="88"/>
      <c r="H819" s="88"/>
      <c r="I819" s="88"/>
      <c r="J819" s="88"/>
      <c r="K819" s="88"/>
      <c r="L819" s="88"/>
      <c r="M819" s="88"/>
      <c r="N819" s="88"/>
      <c r="O819" s="88"/>
      <c r="P819" s="88"/>
      <c r="Q819" s="88"/>
      <c r="R819" s="88"/>
      <c r="S819" s="88"/>
      <c r="T819" s="88"/>
      <c r="U819" s="88"/>
      <c r="V819" s="88"/>
      <c r="W819" s="16"/>
      <c r="X819" s="98"/>
      <c r="Y819" s="168"/>
      <c r="Z819" s="98"/>
      <c r="AA819" s="102"/>
      <c r="AB819" s="102"/>
      <c r="AC819" s="168" t="e">
        <f>CONCATENATE(E819," color: ",IF(VLOOKUP(C819,Colores!H:I,2,0)&gt;1,"Varios colores",Tabla5[[#This Row],[Caract: Color tapiz]]),IF(H819="","",CONCATENATE(", Tapiz: ",H819)),IF(I819="","",CONCATENATE(",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19" s="102"/>
      <c r="AE819" s="102" t="str">
        <f>CONCATENATE("&lt;p&gt;¿Cómo lavar un mueble con tapiz: ",X819,"?","&lt;p&gt;",CHAR(10),IFERROR(VLOOKUP(G819,'Base de datos'!A:B,2,0),"Humedecer un paño de tela y frotar la estructura del producto&lt;p&gt;"))</f>
        <v>&lt;p&gt;¿Cómo lavar un mueble con tapiz: ?&lt;p&gt;
Humedecer un paño de tela y frotar la estructura del producto&lt;p&gt;</v>
      </c>
      <c r="AF819" s="102"/>
      <c r="AG819" s="79"/>
      <c r="AH819" s="102"/>
    </row>
    <row r="820" spans="1:34" ht="51" x14ac:dyDescent="0.2">
      <c r="A820" s="88"/>
      <c r="B820" s="88"/>
      <c r="C820" s="16"/>
      <c r="D820" s="116"/>
      <c r="E820" s="88"/>
      <c r="F820" s="88"/>
      <c r="G820" s="88"/>
      <c r="H820" s="88"/>
      <c r="I820" s="88"/>
      <c r="J820" s="88"/>
      <c r="K820" s="88"/>
      <c r="L820" s="88"/>
      <c r="M820" s="88"/>
      <c r="N820" s="88"/>
      <c r="O820" s="88"/>
      <c r="P820" s="88"/>
      <c r="Q820" s="88"/>
      <c r="R820" s="88"/>
      <c r="S820" s="88"/>
      <c r="T820" s="88"/>
      <c r="U820" s="88"/>
      <c r="V820" s="88"/>
      <c r="W820" s="16"/>
      <c r="X820" s="98"/>
      <c r="Y820" s="168"/>
      <c r="Z820" s="98"/>
      <c r="AA820" s="102"/>
      <c r="AB820" s="102"/>
      <c r="AC820" s="168" t="e">
        <f>CONCATENATE(E820," color: ",IF(VLOOKUP(C820,Colores!H:I,2,0)&gt;1,"Varios colores",Tabla5[[#This Row],[Caract: Color tapiz]]),IF(H820="","",CONCATENATE(", Tapiz: ",H820)),IF(I820="","",CONCATENATE(",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20" s="102"/>
      <c r="AE820" s="102" t="str">
        <f>CONCATENATE("&lt;p&gt;¿Cómo lavar un mueble con tapiz: ",X820,"?","&lt;p&gt;",CHAR(10),IFERROR(VLOOKUP(G820,'Base de datos'!A:B,2,0),"Humedecer un paño de tela y frotar la estructura del producto&lt;p&gt;"))</f>
        <v>&lt;p&gt;¿Cómo lavar un mueble con tapiz: ?&lt;p&gt;
Humedecer un paño de tela y frotar la estructura del producto&lt;p&gt;</v>
      </c>
      <c r="AF820" s="102"/>
      <c r="AG820" s="79"/>
      <c r="AH820" s="102"/>
    </row>
    <row r="821" spans="1:34" ht="51" x14ac:dyDescent="0.2">
      <c r="A821" s="88"/>
      <c r="B821" s="88"/>
      <c r="C821" s="16"/>
      <c r="D821" s="116"/>
      <c r="E821" s="88"/>
      <c r="F821" s="88"/>
      <c r="G821" s="88"/>
      <c r="H821" s="88"/>
      <c r="I821" s="88"/>
      <c r="J821" s="88"/>
      <c r="K821" s="88"/>
      <c r="L821" s="88"/>
      <c r="M821" s="88"/>
      <c r="N821" s="88"/>
      <c r="O821" s="88"/>
      <c r="P821" s="88"/>
      <c r="Q821" s="88"/>
      <c r="R821" s="88"/>
      <c r="S821" s="88"/>
      <c r="T821" s="88"/>
      <c r="U821" s="88"/>
      <c r="V821" s="88"/>
      <c r="W821" s="16"/>
      <c r="X821" s="98"/>
      <c r="Y821" s="168"/>
      <c r="Z821" s="98"/>
      <c r="AA821" s="102"/>
      <c r="AB821" s="102"/>
      <c r="AC821" s="168" t="e">
        <f>CONCATENATE(E821," color: ",IF(VLOOKUP(C821,Colores!H:I,2,0)&gt;1,"Varios colores",Tabla5[[#This Row],[Caract: Color tapiz]]),IF(H821="","",CONCATENATE(", Tapiz: ",H821)),IF(I821="","",CONCATENATE(",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21" s="102"/>
      <c r="AE821" s="102" t="str">
        <f>CONCATENATE("&lt;p&gt;¿Cómo lavar un mueble con tapiz: ",X821,"?","&lt;p&gt;",CHAR(10),IFERROR(VLOOKUP(G821,'Base de datos'!A:B,2,0),"Humedecer un paño de tela y frotar la estructura del producto&lt;p&gt;"))</f>
        <v>&lt;p&gt;¿Cómo lavar un mueble con tapiz: ?&lt;p&gt;
Humedecer un paño de tela y frotar la estructura del producto&lt;p&gt;</v>
      </c>
      <c r="AF821" s="102"/>
      <c r="AG821" s="79"/>
      <c r="AH821" s="102"/>
    </row>
    <row r="822" spans="1:34" ht="51" x14ac:dyDescent="0.2">
      <c r="A822" s="88"/>
      <c r="B822" s="88"/>
      <c r="C822" s="16"/>
      <c r="D822" s="116"/>
      <c r="E822" s="88"/>
      <c r="F822" s="88"/>
      <c r="G822" s="88"/>
      <c r="H822" s="88"/>
      <c r="I822" s="88"/>
      <c r="J822" s="88"/>
      <c r="K822" s="88"/>
      <c r="L822" s="88"/>
      <c r="M822" s="88"/>
      <c r="N822" s="88"/>
      <c r="O822" s="88"/>
      <c r="P822" s="88"/>
      <c r="Q822" s="88"/>
      <c r="R822" s="88"/>
      <c r="S822" s="88"/>
      <c r="T822" s="88"/>
      <c r="U822" s="88"/>
      <c r="V822" s="88"/>
      <c r="W822" s="16"/>
      <c r="X822" s="98"/>
      <c r="Y822" s="168"/>
      <c r="Z822" s="98"/>
      <c r="AA822" s="102"/>
      <c r="AB822" s="102"/>
      <c r="AC822" s="168" t="e">
        <f>CONCATENATE(E822," color: ",IF(VLOOKUP(C822,Colores!H:I,2,0)&gt;1,"Varios colores",Tabla5[[#This Row],[Caract: Color tapiz]]),IF(H822="","",CONCATENATE(", Tapiz: ",H822)),IF(I822="","",CONCATENATE(",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22" s="102"/>
      <c r="AE822" s="102" t="str">
        <f>CONCATENATE("&lt;p&gt;¿Cómo lavar un mueble con tapiz: ",X822,"?","&lt;p&gt;",CHAR(10),IFERROR(VLOOKUP(G822,'Base de datos'!A:B,2,0),"Humedecer un paño de tela y frotar la estructura del producto&lt;p&gt;"))</f>
        <v>&lt;p&gt;¿Cómo lavar un mueble con tapiz: ?&lt;p&gt;
Humedecer un paño de tela y frotar la estructura del producto&lt;p&gt;</v>
      </c>
      <c r="AF822" s="102"/>
      <c r="AG822" s="79"/>
      <c r="AH822" s="102"/>
    </row>
    <row r="823" spans="1:34" ht="51" x14ac:dyDescent="0.2">
      <c r="A823" s="88"/>
      <c r="B823" s="88"/>
      <c r="C823" s="16"/>
      <c r="D823" s="116"/>
      <c r="E823" s="88"/>
      <c r="F823" s="88"/>
      <c r="G823" s="88"/>
      <c r="H823" s="88"/>
      <c r="I823" s="88"/>
      <c r="J823" s="88"/>
      <c r="K823" s="88"/>
      <c r="L823" s="88"/>
      <c r="M823" s="88"/>
      <c r="N823" s="88"/>
      <c r="O823" s="88"/>
      <c r="P823" s="88"/>
      <c r="Q823" s="88"/>
      <c r="R823" s="88"/>
      <c r="S823" s="88"/>
      <c r="T823" s="88"/>
      <c r="U823" s="88"/>
      <c r="V823" s="88"/>
      <c r="W823" s="16"/>
      <c r="X823" s="98"/>
      <c r="Y823" s="168"/>
      <c r="Z823" s="98"/>
      <c r="AA823" s="102"/>
      <c r="AB823" s="102"/>
      <c r="AC823" s="168" t="e">
        <f>CONCATENATE(E823," color: ",IF(VLOOKUP(C823,Colores!H:I,2,0)&gt;1,"Varios colores",Tabla5[[#This Row],[Caract: Color tapiz]]),IF(H823="","",CONCATENATE(", Tapiz: ",H823)),IF(I823="","",CONCATENATE(",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23" s="102"/>
      <c r="AE823" s="102" t="str">
        <f>CONCATENATE("&lt;p&gt;¿Cómo lavar un mueble con tapiz: ",X823,"?","&lt;p&gt;",CHAR(10),IFERROR(VLOOKUP(G823,'Base de datos'!A:B,2,0),"Humedecer un paño de tela y frotar la estructura del producto&lt;p&gt;"))</f>
        <v>&lt;p&gt;¿Cómo lavar un mueble con tapiz: ?&lt;p&gt;
Humedecer un paño de tela y frotar la estructura del producto&lt;p&gt;</v>
      </c>
      <c r="AF823" s="102"/>
      <c r="AG823" s="79"/>
      <c r="AH823" s="102"/>
    </row>
    <row r="824" spans="1:34" ht="51" x14ac:dyDescent="0.2">
      <c r="A824" s="88"/>
      <c r="B824" s="88"/>
      <c r="C824" s="16"/>
      <c r="D824" s="116"/>
      <c r="E824" s="88"/>
      <c r="F824" s="88"/>
      <c r="G824" s="88"/>
      <c r="H824" s="88"/>
      <c r="I824" s="88"/>
      <c r="J824" s="88"/>
      <c r="K824" s="88"/>
      <c r="L824" s="88"/>
      <c r="M824" s="88"/>
      <c r="N824" s="88"/>
      <c r="O824" s="88"/>
      <c r="P824" s="88"/>
      <c r="Q824" s="88"/>
      <c r="R824" s="88"/>
      <c r="S824" s="88"/>
      <c r="T824" s="88"/>
      <c r="U824" s="88"/>
      <c r="V824" s="88"/>
      <c r="W824" s="16"/>
      <c r="X824" s="98"/>
      <c r="Y824" s="168"/>
      <c r="Z824" s="98"/>
      <c r="AA824" s="102"/>
      <c r="AB824" s="102"/>
      <c r="AC824" s="168" t="e">
        <f>CONCATENATE(E824," color: ",IF(VLOOKUP(C824,Colores!H:I,2,0)&gt;1,"Varios colores",Tabla5[[#This Row],[Caract: Color tapiz]]),IF(H824="","",CONCATENATE(", Tapiz: ",H824)),IF(I824="","",CONCATENATE(",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24" s="102"/>
      <c r="AE824" s="102" t="str">
        <f>CONCATENATE("&lt;p&gt;¿Cómo lavar un mueble con tapiz: ",X824,"?","&lt;p&gt;",CHAR(10),IFERROR(VLOOKUP(G824,'Base de datos'!A:B,2,0),"Humedecer un paño de tela y frotar la estructura del producto&lt;p&gt;"))</f>
        <v>&lt;p&gt;¿Cómo lavar un mueble con tapiz: ?&lt;p&gt;
Humedecer un paño de tela y frotar la estructura del producto&lt;p&gt;</v>
      </c>
      <c r="AF824" s="102"/>
      <c r="AG824" s="79"/>
      <c r="AH824" s="102"/>
    </row>
    <row r="825" spans="1:34" ht="51" x14ac:dyDescent="0.2">
      <c r="A825" s="88"/>
      <c r="B825" s="88"/>
      <c r="C825" s="16"/>
      <c r="D825" s="116"/>
      <c r="E825" s="88"/>
      <c r="F825" s="88"/>
      <c r="G825" s="88"/>
      <c r="H825" s="88"/>
      <c r="I825" s="88"/>
      <c r="J825" s="88"/>
      <c r="K825" s="88"/>
      <c r="L825" s="88"/>
      <c r="M825" s="88"/>
      <c r="N825" s="88"/>
      <c r="O825" s="88"/>
      <c r="P825" s="88"/>
      <c r="Q825" s="88"/>
      <c r="R825" s="88"/>
      <c r="S825" s="88"/>
      <c r="T825" s="88"/>
      <c r="U825" s="88"/>
      <c r="V825" s="88"/>
      <c r="W825" s="16"/>
      <c r="X825" s="98"/>
      <c r="Y825" s="168"/>
      <c r="Z825" s="98"/>
      <c r="AA825" s="102"/>
      <c r="AB825" s="102"/>
      <c r="AC825" s="168" t="e">
        <f>CONCATENATE(E825," color: ",IF(VLOOKUP(C825,Colores!H:I,2,0)&gt;1,"Varios colores",Tabla5[[#This Row],[Caract: Color tapiz]]),IF(H825="","",CONCATENATE(", Tapiz: ",H825)),IF(I825="","",CONCATENATE(",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25" s="102"/>
      <c r="AE825" s="102" t="str">
        <f>CONCATENATE("&lt;p&gt;¿Cómo lavar un mueble con tapiz: ",X825,"?","&lt;p&gt;",CHAR(10),IFERROR(VLOOKUP(G825,'Base de datos'!A:B,2,0),"Humedecer un paño de tela y frotar la estructura del producto&lt;p&gt;"))</f>
        <v>&lt;p&gt;¿Cómo lavar un mueble con tapiz: ?&lt;p&gt;
Humedecer un paño de tela y frotar la estructura del producto&lt;p&gt;</v>
      </c>
      <c r="AF825" s="102"/>
      <c r="AG825" s="79"/>
      <c r="AH825" s="102"/>
    </row>
    <row r="826" spans="1:34" ht="51" x14ac:dyDescent="0.2">
      <c r="A826" s="88"/>
      <c r="B826" s="88"/>
      <c r="C826" s="16"/>
      <c r="D826" s="116"/>
      <c r="E826" s="88"/>
      <c r="F826" s="88"/>
      <c r="G826" s="88"/>
      <c r="H826" s="88"/>
      <c r="I826" s="88"/>
      <c r="J826" s="88"/>
      <c r="K826" s="88"/>
      <c r="L826" s="88"/>
      <c r="M826" s="88"/>
      <c r="N826" s="88"/>
      <c r="O826" s="88"/>
      <c r="P826" s="88"/>
      <c r="Q826" s="88"/>
      <c r="R826" s="88"/>
      <c r="S826" s="88"/>
      <c r="T826" s="88"/>
      <c r="U826" s="88"/>
      <c r="V826" s="88"/>
      <c r="W826" s="16"/>
      <c r="X826" s="98"/>
      <c r="Y826" s="168"/>
      <c r="Z826" s="98"/>
      <c r="AA826" s="102"/>
      <c r="AB826" s="102"/>
      <c r="AC826" s="168" t="e">
        <f>CONCATENATE(E826," color: ",IF(VLOOKUP(C826,Colores!H:I,2,0)&gt;1,"Varios colores",Tabla5[[#This Row],[Caract: Color tapiz]]),IF(H826="","",CONCATENATE(", Tapiz: ",H826)),IF(I826="","",CONCATENATE(",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26" s="102"/>
      <c r="AE826" s="102" t="str">
        <f>CONCATENATE("&lt;p&gt;¿Cómo lavar un mueble con tapiz: ",X826,"?","&lt;p&gt;",CHAR(10),IFERROR(VLOOKUP(G826,'Base de datos'!A:B,2,0),"Humedecer un paño de tela y frotar la estructura del producto&lt;p&gt;"))</f>
        <v>&lt;p&gt;¿Cómo lavar un mueble con tapiz: ?&lt;p&gt;
Humedecer un paño de tela y frotar la estructura del producto&lt;p&gt;</v>
      </c>
      <c r="AF826" s="102"/>
      <c r="AG826" s="79"/>
      <c r="AH826" s="102"/>
    </row>
    <row r="827" spans="1:34" ht="51" x14ac:dyDescent="0.2">
      <c r="A827" s="88"/>
      <c r="B827" s="88"/>
      <c r="C827" s="16"/>
      <c r="D827" s="116"/>
      <c r="E827" s="88"/>
      <c r="F827" s="88"/>
      <c r="G827" s="88"/>
      <c r="H827" s="88"/>
      <c r="I827" s="88"/>
      <c r="J827" s="88"/>
      <c r="K827" s="88"/>
      <c r="L827" s="88"/>
      <c r="M827" s="88"/>
      <c r="N827" s="88"/>
      <c r="O827" s="88"/>
      <c r="P827" s="88"/>
      <c r="Q827" s="88"/>
      <c r="R827" s="88"/>
      <c r="S827" s="88"/>
      <c r="T827" s="88"/>
      <c r="U827" s="88"/>
      <c r="V827" s="88"/>
      <c r="W827" s="16"/>
      <c r="X827" s="98"/>
      <c r="Y827" s="168"/>
      <c r="Z827" s="98"/>
      <c r="AA827" s="102"/>
      <c r="AB827" s="102"/>
      <c r="AC827" s="168" t="e">
        <f>CONCATENATE(E827," color: ",IF(VLOOKUP(C827,Colores!H:I,2,0)&gt;1,"Varios colores",Tabla5[[#This Row],[Caract: Color tapiz]]),IF(H827="","",CONCATENATE(", Tapiz: ",H827)),IF(I827="","",CONCATENATE(",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27" s="102"/>
      <c r="AE827" s="102" t="str">
        <f>CONCATENATE("&lt;p&gt;¿Cómo lavar un mueble con tapiz: ",X827,"?","&lt;p&gt;",CHAR(10),IFERROR(VLOOKUP(G827,'Base de datos'!A:B,2,0),"Humedecer un paño de tela y frotar la estructura del producto&lt;p&gt;"))</f>
        <v>&lt;p&gt;¿Cómo lavar un mueble con tapiz: ?&lt;p&gt;
Humedecer un paño de tela y frotar la estructura del producto&lt;p&gt;</v>
      </c>
      <c r="AF827" s="102"/>
      <c r="AG827" s="79"/>
      <c r="AH827" s="102"/>
    </row>
    <row r="828" spans="1:34" ht="51" x14ac:dyDescent="0.2">
      <c r="A828" s="88"/>
      <c r="B828" s="88"/>
      <c r="C828" s="16"/>
      <c r="D828" s="116"/>
      <c r="E828" s="88"/>
      <c r="F828" s="88"/>
      <c r="G828" s="88"/>
      <c r="H828" s="88"/>
      <c r="I828" s="88"/>
      <c r="J828" s="88"/>
      <c r="K828" s="88"/>
      <c r="L828" s="88"/>
      <c r="M828" s="88"/>
      <c r="N828" s="88"/>
      <c r="O828" s="88"/>
      <c r="P828" s="88"/>
      <c r="Q828" s="88"/>
      <c r="R828" s="88"/>
      <c r="S828" s="88"/>
      <c r="T828" s="88"/>
      <c r="U828" s="88"/>
      <c r="V828" s="88"/>
      <c r="W828" s="16"/>
      <c r="X828" s="98"/>
      <c r="Y828" s="168"/>
      <c r="Z828" s="98"/>
      <c r="AA828" s="102"/>
      <c r="AB828" s="102"/>
      <c r="AC828" s="168" t="e">
        <f>CONCATENATE(E828," color: ",IF(VLOOKUP(C828,Colores!H:I,2,0)&gt;1,"Varios colores",Tabla5[[#This Row],[Caract: Color tapiz]]),IF(H828="","",CONCATENATE(", Tapiz: ",H828)),IF(I828="","",CONCATENATE(",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28" s="102"/>
      <c r="AE828" s="102" t="str">
        <f>CONCATENATE("&lt;p&gt;¿Cómo lavar un mueble con tapiz: ",X828,"?","&lt;p&gt;",CHAR(10),IFERROR(VLOOKUP(G828,'Base de datos'!A:B,2,0),"Humedecer un paño de tela y frotar la estructura del producto&lt;p&gt;"))</f>
        <v>&lt;p&gt;¿Cómo lavar un mueble con tapiz: ?&lt;p&gt;
Humedecer un paño de tela y frotar la estructura del producto&lt;p&gt;</v>
      </c>
      <c r="AF828" s="102"/>
      <c r="AG828" s="79"/>
      <c r="AH828" s="102"/>
    </row>
    <row r="829" spans="1:34" ht="51" x14ac:dyDescent="0.2">
      <c r="A829" s="88"/>
      <c r="B829" s="88"/>
      <c r="C829" s="16"/>
      <c r="D829" s="116"/>
      <c r="E829" s="88"/>
      <c r="F829" s="88"/>
      <c r="G829" s="88"/>
      <c r="H829" s="88"/>
      <c r="I829" s="88"/>
      <c r="J829" s="88"/>
      <c r="K829" s="88"/>
      <c r="L829" s="88"/>
      <c r="M829" s="88"/>
      <c r="N829" s="88"/>
      <c r="O829" s="88"/>
      <c r="P829" s="88"/>
      <c r="Q829" s="88"/>
      <c r="R829" s="88"/>
      <c r="S829" s="88"/>
      <c r="T829" s="88"/>
      <c r="U829" s="88"/>
      <c r="V829" s="88"/>
      <c r="W829" s="16"/>
      <c r="X829" s="98"/>
      <c r="Y829" s="168"/>
      <c r="Z829" s="98"/>
      <c r="AA829" s="102"/>
      <c r="AB829" s="102"/>
      <c r="AC829" s="168" t="e">
        <f>CONCATENATE(E829," color: ",IF(VLOOKUP(C829,Colores!H:I,2,0)&gt;1,"Varios colores",Tabla5[[#This Row],[Caract: Color tapiz]]),IF(H829="","",CONCATENATE(", Tapiz: ",H829)),IF(I829="","",CONCATENATE(",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29" s="102"/>
      <c r="AE829" s="102" t="str">
        <f>CONCATENATE("&lt;p&gt;¿Cómo lavar un mueble con tapiz: ",X829,"?","&lt;p&gt;",CHAR(10),IFERROR(VLOOKUP(G829,'Base de datos'!A:B,2,0),"Humedecer un paño de tela y frotar la estructura del producto&lt;p&gt;"))</f>
        <v>&lt;p&gt;¿Cómo lavar un mueble con tapiz: ?&lt;p&gt;
Humedecer un paño de tela y frotar la estructura del producto&lt;p&gt;</v>
      </c>
      <c r="AF829" s="102"/>
      <c r="AG829" s="79"/>
      <c r="AH829" s="102"/>
    </row>
    <row r="830" spans="1:34" ht="51" x14ac:dyDescent="0.2">
      <c r="A830" s="88"/>
      <c r="B830" s="88"/>
      <c r="C830" s="16"/>
      <c r="D830" s="116"/>
      <c r="E830" s="88"/>
      <c r="F830" s="88"/>
      <c r="G830" s="88"/>
      <c r="H830" s="88"/>
      <c r="I830" s="88"/>
      <c r="J830" s="88"/>
      <c r="K830" s="88"/>
      <c r="L830" s="88"/>
      <c r="M830" s="88"/>
      <c r="N830" s="88"/>
      <c r="O830" s="88"/>
      <c r="P830" s="88"/>
      <c r="Q830" s="88"/>
      <c r="R830" s="88"/>
      <c r="S830" s="88"/>
      <c r="T830" s="88"/>
      <c r="U830" s="88"/>
      <c r="V830" s="88"/>
      <c r="W830" s="16"/>
      <c r="X830" s="98"/>
      <c r="Y830" s="168"/>
      <c r="Z830" s="98"/>
      <c r="AA830" s="102"/>
      <c r="AB830" s="102"/>
      <c r="AC830" s="168" t="e">
        <f>CONCATENATE(E830," color: ",IF(VLOOKUP(C830,Colores!H:I,2,0)&gt;1,"Varios colores",Tabla5[[#This Row],[Caract: Color tapiz]]),IF(H830="","",CONCATENATE(", Tapiz: ",H830)),IF(I830="","",CONCATENATE(",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30" s="102"/>
      <c r="AE830" s="102" t="str">
        <f>CONCATENATE("&lt;p&gt;¿Cómo lavar un mueble con tapiz: ",X830,"?","&lt;p&gt;",CHAR(10),IFERROR(VLOOKUP(G830,'Base de datos'!A:B,2,0),"Humedecer un paño de tela y frotar la estructura del producto&lt;p&gt;"))</f>
        <v>&lt;p&gt;¿Cómo lavar un mueble con tapiz: ?&lt;p&gt;
Humedecer un paño de tela y frotar la estructura del producto&lt;p&gt;</v>
      </c>
      <c r="AF830" s="102"/>
      <c r="AG830" s="79"/>
      <c r="AH830" s="102"/>
    </row>
    <row r="831" spans="1:34" ht="51" x14ac:dyDescent="0.2">
      <c r="A831" s="88"/>
      <c r="B831" s="88"/>
      <c r="C831" s="16"/>
      <c r="D831" s="116"/>
      <c r="E831" s="88"/>
      <c r="F831" s="88"/>
      <c r="G831" s="88"/>
      <c r="H831" s="88"/>
      <c r="I831" s="88"/>
      <c r="J831" s="88"/>
      <c r="K831" s="88"/>
      <c r="L831" s="88"/>
      <c r="M831" s="88"/>
      <c r="N831" s="88"/>
      <c r="O831" s="88"/>
      <c r="P831" s="88"/>
      <c r="Q831" s="88"/>
      <c r="R831" s="88"/>
      <c r="S831" s="88"/>
      <c r="T831" s="88"/>
      <c r="U831" s="88"/>
      <c r="V831" s="88"/>
      <c r="W831" s="16"/>
      <c r="X831" s="98"/>
      <c r="Y831" s="168"/>
      <c r="Z831" s="98"/>
      <c r="AA831" s="102"/>
      <c r="AB831" s="102"/>
      <c r="AC831" s="168" t="e">
        <f>CONCATENATE(E831," color: ",IF(VLOOKUP(C831,Colores!H:I,2,0)&gt;1,"Varios colores",Tabla5[[#This Row],[Caract: Color tapiz]]),IF(H831="","",CONCATENATE(", Tapiz: ",H831)),IF(I831="","",CONCATENATE(",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31" s="102"/>
      <c r="AE831" s="102" t="str">
        <f>CONCATENATE("&lt;p&gt;¿Cómo lavar un mueble con tapiz: ",X831,"?","&lt;p&gt;",CHAR(10),IFERROR(VLOOKUP(G831,'Base de datos'!A:B,2,0),"Humedecer un paño de tela y frotar la estructura del producto&lt;p&gt;"))</f>
        <v>&lt;p&gt;¿Cómo lavar un mueble con tapiz: ?&lt;p&gt;
Humedecer un paño de tela y frotar la estructura del producto&lt;p&gt;</v>
      </c>
      <c r="AF831" s="102"/>
      <c r="AG831" s="79"/>
      <c r="AH831" s="102"/>
    </row>
    <row r="832" spans="1:34" ht="51" x14ac:dyDescent="0.2">
      <c r="A832" s="88"/>
      <c r="B832" s="88"/>
      <c r="C832" s="16"/>
      <c r="D832" s="116"/>
      <c r="E832" s="88"/>
      <c r="F832" s="88"/>
      <c r="G832" s="88"/>
      <c r="H832" s="88"/>
      <c r="I832" s="88"/>
      <c r="J832" s="88"/>
      <c r="K832" s="88"/>
      <c r="L832" s="88"/>
      <c r="M832" s="88"/>
      <c r="N832" s="88"/>
      <c r="O832" s="88"/>
      <c r="P832" s="88"/>
      <c r="Q832" s="88"/>
      <c r="R832" s="88"/>
      <c r="S832" s="88"/>
      <c r="T832" s="88"/>
      <c r="U832" s="88"/>
      <c r="V832" s="88"/>
      <c r="W832" s="16"/>
      <c r="X832" s="98"/>
      <c r="Y832" s="168"/>
      <c r="Z832" s="98"/>
      <c r="AA832" s="102"/>
      <c r="AB832" s="102"/>
      <c r="AC832" s="168" t="e">
        <f>CONCATENATE(E832," color: ",IF(VLOOKUP(C832,Colores!H:I,2,0)&gt;1,"Varios colores",Tabla5[[#This Row],[Caract: Color tapiz]]),IF(H832="","",CONCATENATE(", Tapiz: ",H832)),IF(I832="","",CONCATENATE(",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32" s="102"/>
      <c r="AE832" s="102" t="str">
        <f>CONCATENATE("&lt;p&gt;¿Cómo lavar un mueble con tapiz: ",X832,"?","&lt;p&gt;",CHAR(10),IFERROR(VLOOKUP(G832,'Base de datos'!A:B,2,0),"Humedecer un paño de tela y frotar la estructura del producto&lt;p&gt;"))</f>
        <v>&lt;p&gt;¿Cómo lavar un mueble con tapiz: ?&lt;p&gt;
Humedecer un paño de tela y frotar la estructura del producto&lt;p&gt;</v>
      </c>
      <c r="AF832" s="102"/>
      <c r="AG832" s="79"/>
      <c r="AH832" s="102"/>
    </row>
    <row r="833" spans="1:34" ht="51" x14ac:dyDescent="0.2">
      <c r="A833" s="88"/>
      <c r="B833" s="88"/>
      <c r="C833" s="16"/>
      <c r="D833" s="116"/>
      <c r="E833" s="88"/>
      <c r="F833" s="88"/>
      <c r="G833" s="88"/>
      <c r="H833" s="88"/>
      <c r="I833" s="88"/>
      <c r="J833" s="88"/>
      <c r="K833" s="88"/>
      <c r="L833" s="88"/>
      <c r="M833" s="88"/>
      <c r="N833" s="88"/>
      <c r="O833" s="88"/>
      <c r="P833" s="88"/>
      <c r="Q833" s="88"/>
      <c r="R833" s="88"/>
      <c r="S833" s="88"/>
      <c r="T833" s="88"/>
      <c r="U833" s="88"/>
      <c r="V833" s="88"/>
      <c r="W833" s="16"/>
      <c r="X833" s="98"/>
      <c r="Y833" s="168"/>
      <c r="Z833" s="98"/>
      <c r="AA833" s="102"/>
      <c r="AB833" s="102"/>
      <c r="AC833" s="168" t="e">
        <f>CONCATENATE(E833," color: ",IF(VLOOKUP(C833,Colores!H:I,2,0)&gt;1,"Varios colores",Tabla5[[#This Row],[Caract: Color tapiz]]),IF(H833="","",CONCATENATE(", Tapiz: ",H833)),IF(I833="","",CONCATENATE(",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33" s="102"/>
      <c r="AE833" s="102" t="str">
        <f>CONCATENATE("&lt;p&gt;¿Cómo lavar un mueble con tapiz: ",X833,"?","&lt;p&gt;",CHAR(10),IFERROR(VLOOKUP(G833,'Base de datos'!A:B,2,0),"Humedecer un paño de tela y frotar la estructura del producto&lt;p&gt;"))</f>
        <v>&lt;p&gt;¿Cómo lavar un mueble con tapiz: ?&lt;p&gt;
Humedecer un paño de tela y frotar la estructura del producto&lt;p&gt;</v>
      </c>
      <c r="AF833" s="102"/>
      <c r="AG833" s="79"/>
      <c r="AH833" s="102"/>
    </row>
    <row r="834" spans="1:34" ht="51" x14ac:dyDescent="0.2">
      <c r="A834" s="88"/>
      <c r="B834" s="88"/>
      <c r="C834" s="16"/>
      <c r="D834" s="116"/>
      <c r="E834" s="88"/>
      <c r="F834" s="88"/>
      <c r="G834" s="88"/>
      <c r="H834" s="88"/>
      <c r="I834" s="88"/>
      <c r="J834" s="88"/>
      <c r="K834" s="88"/>
      <c r="L834" s="88"/>
      <c r="M834" s="88"/>
      <c r="N834" s="88"/>
      <c r="O834" s="88"/>
      <c r="P834" s="88"/>
      <c r="Q834" s="88"/>
      <c r="R834" s="88"/>
      <c r="S834" s="88"/>
      <c r="T834" s="88"/>
      <c r="U834" s="88"/>
      <c r="V834" s="88"/>
      <c r="W834" s="16"/>
      <c r="X834" s="98"/>
      <c r="Y834" s="168"/>
      <c r="Z834" s="98"/>
      <c r="AA834" s="102"/>
      <c r="AB834" s="102"/>
      <c r="AC834" s="168" t="e">
        <f>CONCATENATE(E834," color: ",IF(VLOOKUP(C834,Colores!H:I,2,0)&gt;1,"Varios colores",Tabla5[[#This Row],[Caract: Color tapiz]]),IF(H834="","",CONCATENATE(", Tapiz: ",H834)),IF(I834="","",CONCATENATE(",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34" s="102"/>
      <c r="AE834" s="102" t="str">
        <f>CONCATENATE("&lt;p&gt;¿Cómo lavar un mueble con tapiz: ",X834,"?","&lt;p&gt;",CHAR(10),IFERROR(VLOOKUP(G834,'Base de datos'!A:B,2,0),"Humedecer un paño de tela y frotar la estructura del producto&lt;p&gt;"))</f>
        <v>&lt;p&gt;¿Cómo lavar un mueble con tapiz: ?&lt;p&gt;
Humedecer un paño de tela y frotar la estructura del producto&lt;p&gt;</v>
      </c>
      <c r="AF834" s="102"/>
      <c r="AG834" s="79"/>
      <c r="AH834" s="102"/>
    </row>
    <row r="835" spans="1:34" ht="51" x14ac:dyDescent="0.2">
      <c r="A835" s="88"/>
      <c r="B835" s="88"/>
      <c r="C835" s="16"/>
      <c r="D835" s="116"/>
      <c r="E835" s="88"/>
      <c r="F835" s="88"/>
      <c r="G835" s="88"/>
      <c r="H835" s="88"/>
      <c r="I835" s="88"/>
      <c r="J835" s="88"/>
      <c r="K835" s="88"/>
      <c r="L835" s="88"/>
      <c r="M835" s="88"/>
      <c r="N835" s="88"/>
      <c r="O835" s="88"/>
      <c r="P835" s="88"/>
      <c r="Q835" s="88"/>
      <c r="R835" s="88"/>
      <c r="S835" s="88"/>
      <c r="T835" s="88"/>
      <c r="U835" s="88"/>
      <c r="V835" s="88"/>
      <c r="W835" s="16"/>
      <c r="X835" s="98"/>
      <c r="Y835" s="168"/>
      <c r="Z835" s="98"/>
      <c r="AA835" s="102"/>
      <c r="AB835" s="102"/>
      <c r="AC835" s="168" t="e">
        <f>CONCATENATE(E835," color: ",IF(VLOOKUP(C835,Colores!H:I,2,0)&gt;1,"Varios colores",Tabla5[[#This Row],[Caract: Color tapiz]]),IF(H835="","",CONCATENATE(", Tapiz: ",H835)),IF(I835="","",CONCATENATE(",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35" s="102"/>
      <c r="AE835" s="102" t="str">
        <f>CONCATENATE("&lt;p&gt;¿Cómo lavar un mueble con tapiz: ",X835,"?","&lt;p&gt;",CHAR(10),IFERROR(VLOOKUP(G835,'Base de datos'!A:B,2,0),"Humedecer un paño de tela y frotar la estructura del producto&lt;p&gt;"))</f>
        <v>&lt;p&gt;¿Cómo lavar un mueble con tapiz: ?&lt;p&gt;
Humedecer un paño de tela y frotar la estructura del producto&lt;p&gt;</v>
      </c>
      <c r="AF835" s="102"/>
      <c r="AG835" s="79"/>
      <c r="AH835" s="102"/>
    </row>
    <row r="836" spans="1:34" ht="51" x14ac:dyDescent="0.2">
      <c r="A836" s="88"/>
      <c r="B836" s="88"/>
      <c r="C836" s="16"/>
      <c r="D836" s="116"/>
      <c r="E836" s="88"/>
      <c r="F836" s="88"/>
      <c r="G836" s="88"/>
      <c r="H836" s="88"/>
      <c r="I836" s="88"/>
      <c r="J836" s="88"/>
      <c r="K836" s="88"/>
      <c r="L836" s="88"/>
      <c r="M836" s="88"/>
      <c r="N836" s="88"/>
      <c r="O836" s="88"/>
      <c r="P836" s="88"/>
      <c r="Q836" s="88"/>
      <c r="R836" s="88"/>
      <c r="S836" s="88"/>
      <c r="T836" s="88"/>
      <c r="U836" s="88"/>
      <c r="V836" s="88"/>
      <c r="W836" s="16"/>
      <c r="X836" s="98"/>
      <c r="Y836" s="168"/>
      <c r="Z836" s="98"/>
      <c r="AA836" s="102"/>
      <c r="AB836" s="102"/>
      <c r="AC836" s="168" t="e">
        <f>CONCATENATE(E836," color: ",IF(VLOOKUP(C836,Colores!H:I,2,0)&gt;1,"Varios colores",Tabla5[[#This Row],[Caract: Color tapiz]]),IF(H836="","",CONCATENATE(", Tapiz: ",H836)),IF(I836="","",CONCATENATE(",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36" s="102"/>
      <c r="AE836" s="102" t="str">
        <f>CONCATENATE("&lt;p&gt;¿Cómo lavar un mueble con tapiz: ",X836,"?","&lt;p&gt;",CHAR(10),IFERROR(VLOOKUP(G836,'Base de datos'!A:B,2,0),"Humedecer un paño de tela y frotar la estructura del producto&lt;p&gt;"))</f>
        <v>&lt;p&gt;¿Cómo lavar un mueble con tapiz: ?&lt;p&gt;
Humedecer un paño de tela y frotar la estructura del producto&lt;p&gt;</v>
      </c>
      <c r="AF836" s="102"/>
      <c r="AG836" s="79"/>
      <c r="AH836" s="102"/>
    </row>
    <row r="837" spans="1:34" ht="51" x14ac:dyDescent="0.2">
      <c r="A837" s="88"/>
      <c r="B837" s="88"/>
      <c r="C837" s="16"/>
      <c r="D837" s="116"/>
      <c r="E837" s="88"/>
      <c r="F837" s="88"/>
      <c r="G837" s="88"/>
      <c r="H837" s="88"/>
      <c r="I837" s="88"/>
      <c r="J837" s="88"/>
      <c r="K837" s="88"/>
      <c r="L837" s="88"/>
      <c r="M837" s="88"/>
      <c r="N837" s="88"/>
      <c r="O837" s="88"/>
      <c r="P837" s="88"/>
      <c r="Q837" s="88"/>
      <c r="R837" s="88"/>
      <c r="S837" s="88"/>
      <c r="T837" s="88"/>
      <c r="U837" s="88"/>
      <c r="V837" s="88"/>
      <c r="W837" s="16"/>
      <c r="X837" s="98"/>
      <c r="Y837" s="168"/>
      <c r="Z837" s="98"/>
      <c r="AA837" s="102"/>
      <c r="AB837" s="102"/>
      <c r="AC837" s="168" t="e">
        <f>CONCATENATE(E837," color: ",IF(VLOOKUP(C837,Colores!H:I,2,0)&gt;1,"Varios colores",Tabla5[[#This Row],[Caract: Color tapiz]]),IF(H837="","",CONCATENATE(", Tapiz: ",H837)),IF(I837="","",CONCATENATE(",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37" s="102"/>
      <c r="AE837" s="102" t="str">
        <f>CONCATENATE("&lt;p&gt;¿Cómo lavar un mueble con tapiz: ",X837,"?","&lt;p&gt;",CHAR(10),IFERROR(VLOOKUP(G837,'Base de datos'!A:B,2,0),"Humedecer un paño de tela y frotar la estructura del producto&lt;p&gt;"))</f>
        <v>&lt;p&gt;¿Cómo lavar un mueble con tapiz: ?&lt;p&gt;
Humedecer un paño de tela y frotar la estructura del producto&lt;p&gt;</v>
      </c>
      <c r="AF837" s="102"/>
      <c r="AG837" s="79"/>
      <c r="AH837" s="102"/>
    </row>
    <row r="838" spans="1:34" ht="51" x14ac:dyDescent="0.2">
      <c r="A838" s="88"/>
      <c r="B838" s="88"/>
      <c r="C838" s="16"/>
      <c r="D838" s="116"/>
      <c r="E838" s="88"/>
      <c r="F838" s="88"/>
      <c r="G838" s="88"/>
      <c r="H838" s="88"/>
      <c r="I838" s="88"/>
      <c r="J838" s="88"/>
      <c r="K838" s="88"/>
      <c r="L838" s="88"/>
      <c r="M838" s="88"/>
      <c r="N838" s="88"/>
      <c r="O838" s="88"/>
      <c r="P838" s="88"/>
      <c r="Q838" s="88"/>
      <c r="R838" s="88"/>
      <c r="S838" s="88"/>
      <c r="T838" s="88"/>
      <c r="U838" s="88"/>
      <c r="V838" s="88"/>
      <c r="W838" s="16"/>
      <c r="X838" s="98"/>
      <c r="Y838" s="168"/>
      <c r="Z838" s="98"/>
      <c r="AA838" s="102"/>
      <c r="AB838" s="102"/>
      <c r="AC838" s="168" t="e">
        <f>CONCATENATE(E838," color: ",IF(VLOOKUP(C838,Colores!H:I,2,0)&gt;1,"Varios colores",Tabla5[[#This Row],[Caract: Color tapiz]]),IF(H838="","",CONCATENATE(", Tapiz: ",H838)),IF(I838="","",CONCATENATE(",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38" s="102"/>
      <c r="AE838" s="102" t="str">
        <f>CONCATENATE("&lt;p&gt;¿Cómo lavar un mueble con tapiz: ",X838,"?","&lt;p&gt;",CHAR(10),IFERROR(VLOOKUP(G838,'Base de datos'!A:B,2,0),"Humedecer un paño de tela y frotar la estructura del producto&lt;p&gt;"))</f>
        <v>&lt;p&gt;¿Cómo lavar un mueble con tapiz: ?&lt;p&gt;
Humedecer un paño de tela y frotar la estructura del producto&lt;p&gt;</v>
      </c>
      <c r="AF838" s="102"/>
      <c r="AG838" s="79"/>
      <c r="AH838" s="102"/>
    </row>
    <row r="839" spans="1:34" ht="51" x14ac:dyDescent="0.2">
      <c r="A839" s="88"/>
      <c r="B839" s="88"/>
      <c r="C839" s="16"/>
      <c r="D839" s="116"/>
      <c r="E839" s="88"/>
      <c r="F839" s="88"/>
      <c r="G839" s="88"/>
      <c r="H839" s="88"/>
      <c r="I839" s="88"/>
      <c r="J839" s="88"/>
      <c r="K839" s="88"/>
      <c r="L839" s="88"/>
      <c r="M839" s="88"/>
      <c r="N839" s="88"/>
      <c r="O839" s="88"/>
      <c r="P839" s="88"/>
      <c r="Q839" s="88"/>
      <c r="R839" s="88"/>
      <c r="S839" s="88"/>
      <c r="T839" s="88"/>
      <c r="U839" s="88"/>
      <c r="V839" s="88"/>
      <c r="W839" s="16"/>
      <c r="X839" s="98"/>
      <c r="Y839" s="168"/>
      <c r="Z839" s="98"/>
      <c r="AA839" s="102"/>
      <c r="AB839" s="102"/>
      <c r="AC839" s="168" t="e">
        <f>CONCATENATE(E839," color: ",IF(VLOOKUP(C839,Colores!H:I,2,0)&gt;1,"Varios colores",Tabla5[[#This Row],[Caract: Color tapiz]]),IF(H839="","",CONCATENATE(", Tapiz: ",H839)),IF(I839="","",CONCATENATE(",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39" s="102"/>
      <c r="AE839" s="102" t="str">
        <f>CONCATENATE("&lt;p&gt;¿Cómo lavar un mueble con tapiz: ",X839,"?","&lt;p&gt;",CHAR(10),IFERROR(VLOOKUP(G839,'Base de datos'!A:B,2,0),"Humedecer un paño de tela y frotar la estructura del producto&lt;p&gt;"))</f>
        <v>&lt;p&gt;¿Cómo lavar un mueble con tapiz: ?&lt;p&gt;
Humedecer un paño de tela y frotar la estructura del producto&lt;p&gt;</v>
      </c>
      <c r="AF839" s="102"/>
      <c r="AG839" s="79"/>
      <c r="AH839" s="102"/>
    </row>
    <row r="840" spans="1:34" ht="51" x14ac:dyDescent="0.2">
      <c r="A840" s="88"/>
      <c r="B840" s="88"/>
      <c r="C840" s="16"/>
      <c r="D840" s="116"/>
      <c r="E840" s="88"/>
      <c r="F840" s="88"/>
      <c r="G840" s="88"/>
      <c r="H840" s="88"/>
      <c r="I840" s="88"/>
      <c r="J840" s="88"/>
      <c r="K840" s="88"/>
      <c r="L840" s="88"/>
      <c r="M840" s="88"/>
      <c r="N840" s="88"/>
      <c r="O840" s="88"/>
      <c r="P840" s="88"/>
      <c r="Q840" s="88"/>
      <c r="R840" s="88"/>
      <c r="S840" s="88"/>
      <c r="T840" s="88"/>
      <c r="U840" s="88"/>
      <c r="V840" s="88"/>
      <c r="W840" s="16"/>
      <c r="X840" s="98"/>
      <c r="Y840" s="168"/>
      <c r="Z840" s="98"/>
      <c r="AA840" s="102"/>
      <c r="AB840" s="102"/>
      <c r="AC840" s="168" t="e">
        <f>CONCATENATE(E840," color: ",IF(VLOOKUP(C840,Colores!H:I,2,0)&gt;1,"Varios colores",Tabla5[[#This Row],[Caract: Color tapiz]]),IF(H840="","",CONCATENATE(", Tapiz: ",H840)),IF(I840="","",CONCATENATE(",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40" s="102"/>
      <c r="AE840" s="102" t="str">
        <f>CONCATENATE("&lt;p&gt;¿Cómo lavar un mueble con tapiz: ",X840,"?","&lt;p&gt;",CHAR(10),IFERROR(VLOOKUP(G840,'Base de datos'!A:B,2,0),"Humedecer un paño de tela y frotar la estructura del producto&lt;p&gt;"))</f>
        <v>&lt;p&gt;¿Cómo lavar un mueble con tapiz: ?&lt;p&gt;
Humedecer un paño de tela y frotar la estructura del producto&lt;p&gt;</v>
      </c>
      <c r="AF840" s="102"/>
      <c r="AG840" s="79"/>
      <c r="AH840" s="102"/>
    </row>
    <row r="841" spans="1:34" ht="51" x14ac:dyDescent="0.2">
      <c r="A841" s="88"/>
      <c r="B841" s="88"/>
      <c r="C841" s="16"/>
      <c r="D841" s="116"/>
      <c r="E841" s="88"/>
      <c r="F841" s="88"/>
      <c r="G841" s="88"/>
      <c r="H841" s="88"/>
      <c r="I841" s="88"/>
      <c r="J841" s="88"/>
      <c r="K841" s="88"/>
      <c r="L841" s="88"/>
      <c r="M841" s="88"/>
      <c r="N841" s="88"/>
      <c r="O841" s="88"/>
      <c r="P841" s="88"/>
      <c r="Q841" s="88"/>
      <c r="R841" s="88"/>
      <c r="S841" s="88"/>
      <c r="T841" s="88"/>
      <c r="U841" s="88"/>
      <c r="V841" s="88"/>
      <c r="W841" s="16"/>
      <c r="X841" s="98"/>
      <c r="Y841" s="168"/>
      <c r="Z841" s="98"/>
      <c r="AA841" s="102"/>
      <c r="AB841" s="102"/>
      <c r="AC841" s="168" t="e">
        <f>CONCATENATE(E841," color: ",IF(VLOOKUP(C841,Colores!H:I,2,0)&gt;1,"Varios colores",Tabla5[[#This Row],[Caract: Color tapiz]]),IF(H841="","",CONCATENATE(", Tapiz: ",H841)),IF(I841="","",CONCATENATE(",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41" s="102"/>
      <c r="AE841" s="102" t="str">
        <f>CONCATENATE("&lt;p&gt;¿Cómo lavar un mueble con tapiz: ",X841,"?","&lt;p&gt;",CHAR(10),IFERROR(VLOOKUP(G841,'Base de datos'!A:B,2,0),"Humedecer un paño de tela y frotar la estructura del producto&lt;p&gt;"))</f>
        <v>&lt;p&gt;¿Cómo lavar un mueble con tapiz: ?&lt;p&gt;
Humedecer un paño de tela y frotar la estructura del producto&lt;p&gt;</v>
      </c>
      <c r="AF841" s="102"/>
      <c r="AG841" s="79"/>
      <c r="AH841" s="102"/>
    </row>
    <row r="842" spans="1:34" ht="51" x14ac:dyDescent="0.2">
      <c r="A842" s="88"/>
      <c r="B842" s="88"/>
      <c r="C842" s="16"/>
      <c r="D842" s="116"/>
      <c r="E842" s="88"/>
      <c r="F842" s="88"/>
      <c r="G842" s="88"/>
      <c r="H842" s="88"/>
      <c r="I842" s="88"/>
      <c r="J842" s="88"/>
      <c r="K842" s="88"/>
      <c r="L842" s="88"/>
      <c r="M842" s="88"/>
      <c r="N842" s="88"/>
      <c r="O842" s="88"/>
      <c r="P842" s="88"/>
      <c r="Q842" s="88"/>
      <c r="R842" s="88"/>
      <c r="S842" s="88"/>
      <c r="T842" s="88"/>
      <c r="U842" s="88"/>
      <c r="V842" s="88"/>
      <c r="W842" s="16"/>
      <c r="X842" s="98"/>
      <c r="Y842" s="168"/>
      <c r="Z842" s="98"/>
      <c r="AA842" s="102"/>
      <c r="AB842" s="102"/>
      <c r="AC842" s="168" t="e">
        <f>CONCATENATE(E842," color: ",IF(VLOOKUP(C842,Colores!H:I,2,0)&gt;1,"Varios colores",Tabla5[[#This Row],[Caract: Color tapiz]]),IF(H842="","",CONCATENATE(", Tapiz: ",H842)),IF(I842="","",CONCATENATE(",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42" s="102"/>
      <c r="AE842" s="102" t="str">
        <f>CONCATENATE("&lt;p&gt;¿Cómo lavar un mueble con tapiz: ",X842,"?","&lt;p&gt;",CHAR(10),IFERROR(VLOOKUP(G842,'Base de datos'!A:B,2,0),"Humedecer un paño de tela y frotar la estructura del producto&lt;p&gt;"))</f>
        <v>&lt;p&gt;¿Cómo lavar un mueble con tapiz: ?&lt;p&gt;
Humedecer un paño de tela y frotar la estructura del producto&lt;p&gt;</v>
      </c>
      <c r="AF842" s="102"/>
      <c r="AG842" s="79"/>
      <c r="AH842" s="102"/>
    </row>
    <row r="843" spans="1:34" ht="51" x14ac:dyDescent="0.2">
      <c r="A843" s="88"/>
      <c r="B843" s="88"/>
      <c r="C843" s="16"/>
      <c r="D843" s="116"/>
      <c r="E843" s="88"/>
      <c r="F843" s="88"/>
      <c r="G843" s="88"/>
      <c r="H843" s="88"/>
      <c r="I843" s="88"/>
      <c r="J843" s="88"/>
      <c r="K843" s="88"/>
      <c r="L843" s="88"/>
      <c r="M843" s="88"/>
      <c r="N843" s="88"/>
      <c r="O843" s="88"/>
      <c r="P843" s="88"/>
      <c r="Q843" s="88"/>
      <c r="R843" s="88"/>
      <c r="S843" s="88"/>
      <c r="T843" s="88"/>
      <c r="U843" s="88"/>
      <c r="V843" s="88"/>
      <c r="W843" s="16"/>
      <c r="X843" s="98"/>
      <c r="Y843" s="168"/>
      <c r="Z843" s="98"/>
      <c r="AA843" s="102"/>
      <c r="AB843" s="102"/>
      <c r="AC843" s="168" t="e">
        <f>CONCATENATE(E843," color: ",IF(VLOOKUP(C843,Colores!H:I,2,0)&gt;1,"Varios colores",Tabla5[[#This Row],[Caract: Color tapiz]]),IF(H843="","",CONCATENATE(", Tapiz: ",H843)),IF(I843="","",CONCATENATE(",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43" s="102"/>
      <c r="AE843" s="102" t="str">
        <f>CONCATENATE("&lt;p&gt;¿Cómo lavar un mueble con tapiz: ",X843,"?","&lt;p&gt;",CHAR(10),IFERROR(VLOOKUP(G843,'Base de datos'!A:B,2,0),"Humedecer un paño de tela y frotar la estructura del producto&lt;p&gt;"))</f>
        <v>&lt;p&gt;¿Cómo lavar un mueble con tapiz: ?&lt;p&gt;
Humedecer un paño de tela y frotar la estructura del producto&lt;p&gt;</v>
      </c>
      <c r="AF843" s="102"/>
      <c r="AG843" s="79"/>
      <c r="AH843" s="102"/>
    </row>
    <row r="844" spans="1:34" ht="51" x14ac:dyDescent="0.2">
      <c r="A844" s="88"/>
      <c r="B844" s="88"/>
      <c r="C844" s="16"/>
      <c r="D844" s="116"/>
      <c r="E844" s="88"/>
      <c r="F844" s="88"/>
      <c r="G844" s="88"/>
      <c r="H844" s="88"/>
      <c r="I844" s="88"/>
      <c r="J844" s="88"/>
      <c r="K844" s="88"/>
      <c r="L844" s="88"/>
      <c r="M844" s="88"/>
      <c r="N844" s="88"/>
      <c r="O844" s="88"/>
      <c r="P844" s="88"/>
      <c r="Q844" s="88"/>
      <c r="R844" s="88"/>
      <c r="S844" s="88"/>
      <c r="T844" s="88"/>
      <c r="U844" s="88"/>
      <c r="V844" s="88"/>
      <c r="W844" s="16"/>
      <c r="X844" s="98"/>
      <c r="Y844" s="168"/>
      <c r="Z844" s="98"/>
      <c r="AA844" s="102"/>
      <c r="AB844" s="102"/>
      <c r="AC844" s="168" t="e">
        <f>CONCATENATE(E844," color: ",IF(VLOOKUP(C844,Colores!H:I,2,0)&gt;1,"Varios colores",Tabla5[[#This Row],[Caract: Color tapiz]]),IF(H844="","",CONCATENATE(", Tapiz: ",H844)),IF(I844="","",CONCATENATE(",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44" s="102"/>
      <c r="AE844" s="102" t="str">
        <f>CONCATENATE("&lt;p&gt;¿Cómo lavar un mueble con tapiz: ",X844,"?","&lt;p&gt;",CHAR(10),IFERROR(VLOOKUP(G844,'Base de datos'!A:B,2,0),"Humedecer un paño de tela y frotar la estructura del producto&lt;p&gt;"))</f>
        <v>&lt;p&gt;¿Cómo lavar un mueble con tapiz: ?&lt;p&gt;
Humedecer un paño de tela y frotar la estructura del producto&lt;p&gt;</v>
      </c>
      <c r="AF844" s="102"/>
      <c r="AG844" s="79"/>
      <c r="AH844" s="102"/>
    </row>
    <row r="845" spans="1:34" ht="51" x14ac:dyDescent="0.2">
      <c r="A845" s="88"/>
      <c r="B845" s="88"/>
      <c r="C845" s="16"/>
      <c r="D845" s="116"/>
      <c r="E845" s="88"/>
      <c r="F845" s="88"/>
      <c r="G845" s="88"/>
      <c r="H845" s="88"/>
      <c r="I845" s="88"/>
      <c r="J845" s="88"/>
      <c r="K845" s="88"/>
      <c r="L845" s="88"/>
      <c r="M845" s="88"/>
      <c r="N845" s="88"/>
      <c r="O845" s="88"/>
      <c r="P845" s="88"/>
      <c r="Q845" s="88"/>
      <c r="R845" s="88"/>
      <c r="S845" s="88"/>
      <c r="T845" s="88"/>
      <c r="U845" s="88"/>
      <c r="V845" s="88"/>
      <c r="W845" s="16"/>
      <c r="X845" s="98"/>
      <c r="Y845" s="168"/>
      <c r="Z845" s="98"/>
      <c r="AA845" s="102"/>
      <c r="AB845" s="102"/>
      <c r="AC845" s="168" t="e">
        <f>CONCATENATE(E845," color: ",IF(VLOOKUP(C845,Colores!H:I,2,0)&gt;1,"Varios colores",Tabla5[[#This Row],[Caract: Color tapiz]]),IF(H845="","",CONCATENATE(", Tapiz: ",H845)),IF(I845="","",CONCATENATE(",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45" s="102"/>
      <c r="AE845" s="102" t="str">
        <f>CONCATENATE("&lt;p&gt;¿Cómo lavar un mueble con tapiz: ",X845,"?","&lt;p&gt;",CHAR(10),IFERROR(VLOOKUP(G845,'Base de datos'!A:B,2,0),"Humedecer un paño de tela y frotar la estructura del producto&lt;p&gt;"))</f>
        <v>&lt;p&gt;¿Cómo lavar un mueble con tapiz: ?&lt;p&gt;
Humedecer un paño de tela y frotar la estructura del producto&lt;p&gt;</v>
      </c>
      <c r="AF845" s="102"/>
      <c r="AG845" s="79"/>
      <c r="AH845" s="102"/>
    </row>
    <row r="846" spans="1:34" ht="51" x14ac:dyDescent="0.2">
      <c r="A846" s="88"/>
      <c r="B846" s="88"/>
      <c r="C846" s="16"/>
      <c r="D846" s="116"/>
      <c r="E846" s="88"/>
      <c r="F846" s="88"/>
      <c r="G846" s="88"/>
      <c r="H846" s="88"/>
      <c r="I846" s="88"/>
      <c r="J846" s="88"/>
      <c r="K846" s="88"/>
      <c r="L846" s="88"/>
      <c r="M846" s="88"/>
      <c r="N846" s="88"/>
      <c r="O846" s="88"/>
      <c r="P846" s="88"/>
      <c r="Q846" s="88"/>
      <c r="R846" s="88"/>
      <c r="S846" s="88"/>
      <c r="T846" s="88"/>
      <c r="U846" s="88"/>
      <c r="V846" s="88"/>
      <c r="W846" s="16"/>
      <c r="X846" s="98"/>
      <c r="Y846" s="168"/>
      <c r="Z846" s="98"/>
      <c r="AA846" s="102"/>
      <c r="AB846" s="102"/>
      <c r="AC846" s="168" t="e">
        <f>CONCATENATE(E846," color: ",IF(VLOOKUP(C846,Colores!H:I,2,0)&gt;1,"Varios colores",Tabla5[[#This Row],[Caract: Color tapiz]]),IF(H846="","",CONCATENATE(", Tapiz: ",H846)),IF(I846="","",CONCATENATE(",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46" s="102"/>
      <c r="AE846" s="102" t="str">
        <f>CONCATENATE("&lt;p&gt;¿Cómo lavar un mueble con tapiz: ",X846,"?","&lt;p&gt;",CHAR(10),IFERROR(VLOOKUP(G846,'Base de datos'!A:B,2,0),"Humedecer un paño de tela y frotar la estructura del producto&lt;p&gt;"))</f>
        <v>&lt;p&gt;¿Cómo lavar un mueble con tapiz: ?&lt;p&gt;
Humedecer un paño de tela y frotar la estructura del producto&lt;p&gt;</v>
      </c>
      <c r="AF846" s="102"/>
      <c r="AG846" s="79"/>
      <c r="AH846" s="102"/>
    </row>
    <row r="847" spans="1:34" ht="51" x14ac:dyDescent="0.2">
      <c r="A847" s="88"/>
      <c r="B847" s="88"/>
      <c r="C847" s="16"/>
      <c r="D847" s="116"/>
      <c r="E847" s="88"/>
      <c r="F847" s="88"/>
      <c r="G847" s="88"/>
      <c r="H847" s="88"/>
      <c r="I847" s="88"/>
      <c r="J847" s="88"/>
      <c r="K847" s="88"/>
      <c r="L847" s="88"/>
      <c r="M847" s="88"/>
      <c r="N847" s="88"/>
      <c r="O847" s="88"/>
      <c r="P847" s="88"/>
      <c r="Q847" s="88"/>
      <c r="R847" s="88"/>
      <c r="S847" s="88"/>
      <c r="T847" s="88"/>
      <c r="U847" s="88"/>
      <c r="V847" s="88"/>
      <c r="W847" s="16"/>
      <c r="X847" s="98"/>
      <c r="Y847" s="168"/>
      <c r="Z847" s="98"/>
      <c r="AA847" s="102"/>
      <c r="AB847" s="102"/>
      <c r="AC847" s="168" t="e">
        <f>CONCATENATE(E847," color: ",IF(VLOOKUP(C847,Colores!H:I,2,0)&gt;1,"Varios colores",Tabla5[[#This Row],[Caract: Color tapiz]]),IF(H847="","",CONCATENATE(", Tapiz: ",H847)),IF(I847="","",CONCATENATE(",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47" s="102"/>
      <c r="AE847" s="102" t="str">
        <f>CONCATENATE("&lt;p&gt;¿Cómo lavar un mueble con tapiz: ",X847,"?","&lt;p&gt;",CHAR(10),IFERROR(VLOOKUP(G847,'Base de datos'!A:B,2,0),"Humedecer un paño de tela y frotar la estructura del producto&lt;p&gt;"))</f>
        <v>&lt;p&gt;¿Cómo lavar un mueble con tapiz: ?&lt;p&gt;
Humedecer un paño de tela y frotar la estructura del producto&lt;p&gt;</v>
      </c>
      <c r="AF847" s="102"/>
      <c r="AG847" s="79"/>
      <c r="AH847" s="102"/>
    </row>
    <row r="848" spans="1:34" ht="51" x14ac:dyDescent="0.2">
      <c r="A848" s="88"/>
      <c r="B848" s="88"/>
      <c r="C848" s="16"/>
      <c r="D848" s="116"/>
      <c r="E848" s="88"/>
      <c r="F848" s="88"/>
      <c r="G848" s="88"/>
      <c r="H848" s="88"/>
      <c r="I848" s="88"/>
      <c r="J848" s="88"/>
      <c r="K848" s="88"/>
      <c r="L848" s="88"/>
      <c r="M848" s="88"/>
      <c r="N848" s="88"/>
      <c r="O848" s="88"/>
      <c r="P848" s="88"/>
      <c r="Q848" s="88"/>
      <c r="R848" s="88"/>
      <c r="S848" s="88"/>
      <c r="T848" s="88"/>
      <c r="U848" s="88"/>
      <c r="V848" s="88"/>
      <c r="W848" s="16"/>
      <c r="X848" s="98"/>
      <c r="Y848" s="168"/>
      <c r="Z848" s="98"/>
      <c r="AA848" s="102"/>
      <c r="AB848" s="102"/>
      <c r="AC848" s="168" t="e">
        <f>CONCATENATE(E848," color: ",IF(VLOOKUP(C848,Colores!H:I,2,0)&gt;1,"Varios colores",Tabla5[[#This Row],[Caract: Color tapiz]]),IF(H848="","",CONCATENATE(", Tapiz: ",H848)),IF(I848="","",CONCATENATE(",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48" s="102"/>
      <c r="AE848" s="102" t="str">
        <f>CONCATENATE("&lt;p&gt;¿Cómo lavar un mueble con tapiz: ",X848,"?","&lt;p&gt;",CHAR(10),IFERROR(VLOOKUP(G848,'Base de datos'!A:B,2,0),"Humedecer un paño de tela y frotar la estructura del producto&lt;p&gt;"))</f>
        <v>&lt;p&gt;¿Cómo lavar un mueble con tapiz: ?&lt;p&gt;
Humedecer un paño de tela y frotar la estructura del producto&lt;p&gt;</v>
      </c>
      <c r="AF848" s="102"/>
      <c r="AG848" s="79"/>
      <c r="AH848" s="102"/>
    </row>
    <row r="849" spans="1:34" ht="51" x14ac:dyDescent="0.2">
      <c r="A849" s="88"/>
      <c r="B849" s="88"/>
      <c r="C849" s="16"/>
      <c r="D849" s="116"/>
      <c r="E849" s="88"/>
      <c r="F849" s="88"/>
      <c r="G849" s="88"/>
      <c r="H849" s="88"/>
      <c r="I849" s="88"/>
      <c r="J849" s="88"/>
      <c r="K849" s="88"/>
      <c r="L849" s="88"/>
      <c r="M849" s="88"/>
      <c r="N849" s="88"/>
      <c r="O849" s="88"/>
      <c r="P849" s="88"/>
      <c r="Q849" s="88"/>
      <c r="R849" s="88"/>
      <c r="S849" s="88"/>
      <c r="T849" s="88"/>
      <c r="U849" s="88"/>
      <c r="V849" s="88"/>
      <c r="W849" s="16"/>
      <c r="X849" s="98"/>
      <c r="Y849" s="168"/>
      <c r="Z849" s="98"/>
      <c r="AA849" s="102"/>
      <c r="AB849" s="102"/>
      <c r="AC849" s="168" t="e">
        <f>CONCATENATE(E849," color: ",IF(VLOOKUP(C849,Colores!H:I,2,0)&gt;1,"Varios colores",Tabla5[[#This Row],[Caract: Color tapiz]]),IF(H849="","",CONCATENATE(", Tapiz: ",H849)),IF(I849="","",CONCATENATE(",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49" s="102"/>
      <c r="AE849" s="102" t="str">
        <f>CONCATENATE("&lt;p&gt;¿Cómo lavar un mueble con tapiz: ",X849,"?","&lt;p&gt;",CHAR(10),IFERROR(VLOOKUP(G849,'Base de datos'!A:B,2,0),"Humedecer un paño de tela y frotar la estructura del producto&lt;p&gt;"))</f>
        <v>&lt;p&gt;¿Cómo lavar un mueble con tapiz: ?&lt;p&gt;
Humedecer un paño de tela y frotar la estructura del producto&lt;p&gt;</v>
      </c>
      <c r="AF849" s="102"/>
      <c r="AG849" s="79"/>
      <c r="AH849" s="102"/>
    </row>
    <row r="850" spans="1:34" ht="51" x14ac:dyDescent="0.2">
      <c r="A850" s="88"/>
      <c r="B850" s="88"/>
      <c r="C850" s="16"/>
      <c r="D850" s="116"/>
      <c r="E850" s="88"/>
      <c r="F850" s="88"/>
      <c r="G850" s="88"/>
      <c r="H850" s="88"/>
      <c r="I850" s="88"/>
      <c r="J850" s="88"/>
      <c r="K850" s="88"/>
      <c r="L850" s="88"/>
      <c r="M850" s="88"/>
      <c r="N850" s="88"/>
      <c r="O850" s="88"/>
      <c r="P850" s="88"/>
      <c r="Q850" s="88"/>
      <c r="R850" s="88"/>
      <c r="S850" s="88"/>
      <c r="T850" s="88"/>
      <c r="U850" s="88"/>
      <c r="V850" s="88"/>
      <c r="W850" s="16"/>
      <c r="X850" s="98"/>
      <c r="Y850" s="168"/>
      <c r="Z850" s="98"/>
      <c r="AA850" s="102"/>
      <c r="AB850" s="102"/>
      <c r="AC850" s="168" t="e">
        <f>CONCATENATE(E850," color: ",IF(VLOOKUP(C850,Colores!H:I,2,0)&gt;1,"Varios colores",Tabla5[[#This Row],[Caract: Color tapiz]]),IF(H850="","",CONCATENATE(", Tapiz: ",H850)),IF(I850="","",CONCATENATE(",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50" s="102"/>
      <c r="AE850" s="102" t="str">
        <f>CONCATENATE("&lt;p&gt;¿Cómo lavar un mueble con tapiz: ",X850,"?","&lt;p&gt;",CHAR(10),IFERROR(VLOOKUP(G850,'Base de datos'!A:B,2,0),"Humedecer un paño de tela y frotar la estructura del producto&lt;p&gt;"))</f>
        <v>&lt;p&gt;¿Cómo lavar un mueble con tapiz: ?&lt;p&gt;
Humedecer un paño de tela y frotar la estructura del producto&lt;p&gt;</v>
      </c>
      <c r="AF850" s="102"/>
      <c r="AG850" s="79"/>
      <c r="AH850" s="102"/>
    </row>
    <row r="851" spans="1:34" ht="51" x14ac:dyDescent="0.2">
      <c r="A851" s="88"/>
      <c r="B851" s="88"/>
      <c r="C851" s="16"/>
      <c r="D851" s="116"/>
      <c r="E851" s="88"/>
      <c r="F851" s="88"/>
      <c r="G851" s="88"/>
      <c r="H851" s="88"/>
      <c r="I851" s="88"/>
      <c r="J851" s="88"/>
      <c r="K851" s="88"/>
      <c r="L851" s="88"/>
      <c r="M851" s="88"/>
      <c r="N851" s="88"/>
      <c r="O851" s="88"/>
      <c r="P851" s="88"/>
      <c r="Q851" s="88"/>
      <c r="R851" s="88"/>
      <c r="S851" s="88"/>
      <c r="T851" s="88"/>
      <c r="U851" s="88"/>
      <c r="V851" s="88"/>
      <c r="W851" s="16"/>
      <c r="X851" s="98"/>
      <c r="Y851" s="168"/>
      <c r="Z851" s="98"/>
      <c r="AA851" s="102"/>
      <c r="AB851" s="102"/>
      <c r="AC851" s="168" t="e">
        <f>CONCATENATE(E851," color: ",IF(VLOOKUP(C851,Colores!H:I,2,0)&gt;1,"Varios colores",Tabla5[[#This Row],[Caract: Color tapiz]]),IF(H851="","",CONCATENATE(", Tapiz: ",H851)),IF(I851="","",CONCATENATE(",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51" s="102"/>
      <c r="AE851" s="102" t="str">
        <f>CONCATENATE("&lt;p&gt;¿Cómo lavar un mueble con tapiz: ",X851,"?","&lt;p&gt;",CHAR(10),IFERROR(VLOOKUP(G851,'Base de datos'!A:B,2,0),"Humedecer un paño de tela y frotar la estructura del producto&lt;p&gt;"))</f>
        <v>&lt;p&gt;¿Cómo lavar un mueble con tapiz: ?&lt;p&gt;
Humedecer un paño de tela y frotar la estructura del producto&lt;p&gt;</v>
      </c>
      <c r="AF851" s="102"/>
      <c r="AG851" s="79"/>
      <c r="AH851" s="102"/>
    </row>
    <row r="852" spans="1:34" ht="51" x14ac:dyDescent="0.2">
      <c r="A852" s="88"/>
      <c r="B852" s="88"/>
      <c r="C852" s="16"/>
      <c r="D852" s="116"/>
      <c r="E852" s="88"/>
      <c r="F852" s="88"/>
      <c r="G852" s="88"/>
      <c r="H852" s="88"/>
      <c r="I852" s="88"/>
      <c r="J852" s="88"/>
      <c r="K852" s="88"/>
      <c r="L852" s="88"/>
      <c r="M852" s="88"/>
      <c r="N852" s="88"/>
      <c r="O852" s="88"/>
      <c r="P852" s="88"/>
      <c r="Q852" s="88"/>
      <c r="R852" s="88"/>
      <c r="S852" s="88"/>
      <c r="T852" s="88"/>
      <c r="U852" s="88"/>
      <c r="V852" s="88"/>
      <c r="W852" s="16"/>
      <c r="X852" s="98"/>
      <c r="Y852" s="168"/>
      <c r="Z852" s="98"/>
      <c r="AA852" s="102"/>
      <c r="AB852" s="102"/>
      <c r="AC852" s="168" t="e">
        <f>CONCATENATE(E852," color: ",IF(VLOOKUP(C852,Colores!H:I,2,0)&gt;1,"Varios colores",Tabla5[[#This Row],[Caract: Color tapiz]]),IF(H852="","",CONCATENATE(", Tapiz: ",H852)),IF(I852="","",CONCATENATE(",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52" s="102"/>
      <c r="AE852" s="102" t="str">
        <f>CONCATENATE("&lt;p&gt;¿Cómo lavar un mueble con tapiz: ",X852,"?","&lt;p&gt;",CHAR(10),IFERROR(VLOOKUP(G852,'Base de datos'!A:B,2,0),"Humedecer un paño de tela y frotar la estructura del producto&lt;p&gt;"))</f>
        <v>&lt;p&gt;¿Cómo lavar un mueble con tapiz: ?&lt;p&gt;
Humedecer un paño de tela y frotar la estructura del producto&lt;p&gt;</v>
      </c>
      <c r="AF852" s="102"/>
      <c r="AG852" s="79"/>
      <c r="AH852" s="102"/>
    </row>
    <row r="853" spans="1:34" ht="51" x14ac:dyDescent="0.2">
      <c r="A853" s="88"/>
      <c r="B853" s="88"/>
      <c r="C853" s="16"/>
      <c r="D853" s="116"/>
      <c r="E853" s="88"/>
      <c r="F853" s="88"/>
      <c r="G853" s="88"/>
      <c r="H853" s="88"/>
      <c r="I853" s="88"/>
      <c r="J853" s="88"/>
      <c r="K853" s="88"/>
      <c r="L853" s="88"/>
      <c r="M853" s="88"/>
      <c r="N853" s="88"/>
      <c r="O853" s="88"/>
      <c r="P853" s="88"/>
      <c r="Q853" s="88"/>
      <c r="R853" s="88"/>
      <c r="S853" s="88"/>
      <c r="T853" s="88"/>
      <c r="U853" s="88"/>
      <c r="V853" s="88"/>
      <c r="W853" s="16"/>
      <c r="X853" s="98"/>
      <c r="Y853" s="168"/>
      <c r="Z853" s="98"/>
      <c r="AA853" s="102"/>
      <c r="AB853" s="102"/>
      <c r="AC853" s="168" t="e">
        <f>CONCATENATE(E853," color: ",IF(VLOOKUP(C853,Colores!H:I,2,0)&gt;1,"Varios colores",Tabla5[[#This Row],[Caract: Color tapiz]]),IF(H853="","",CONCATENATE(", Tapiz: ",H853)),IF(I853="","",CONCATENATE(",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53" s="102"/>
      <c r="AE853" s="102" t="str">
        <f>CONCATENATE("&lt;p&gt;¿Cómo lavar un mueble con tapiz: ",X853,"?","&lt;p&gt;",CHAR(10),IFERROR(VLOOKUP(G853,'Base de datos'!A:B,2,0),"Humedecer un paño de tela y frotar la estructura del producto&lt;p&gt;"))</f>
        <v>&lt;p&gt;¿Cómo lavar un mueble con tapiz: ?&lt;p&gt;
Humedecer un paño de tela y frotar la estructura del producto&lt;p&gt;</v>
      </c>
      <c r="AF853" s="102"/>
      <c r="AG853" s="79"/>
      <c r="AH853" s="102"/>
    </row>
    <row r="854" spans="1:34" ht="51" x14ac:dyDescent="0.2">
      <c r="A854" s="88"/>
      <c r="B854" s="88"/>
      <c r="C854" s="16"/>
      <c r="D854" s="116"/>
      <c r="E854" s="88"/>
      <c r="F854" s="88"/>
      <c r="G854" s="88"/>
      <c r="H854" s="88"/>
      <c r="I854" s="88"/>
      <c r="J854" s="88"/>
      <c r="K854" s="88"/>
      <c r="L854" s="88"/>
      <c r="M854" s="88"/>
      <c r="N854" s="88"/>
      <c r="O854" s="88"/>
      <c r="P854" s="88"/>
      <c r="Q854" s="88"/>
      <c r="R854" s="88"/>
      <c r="S854" s="88"/>
      <c r="T854" s="88"/>
      <c r="U854" s="88"/>
      <c r="V854" s="88"/>
      <c r="W854" s="16"/>
      <c r="X854" s="98"/>
      <c r="Y854" s="168"/>
      <c r="Z854" s="98"/>
      <c r="AA854" s="102"/>
      <c r="AB854" s="102"/>
      <c r="AC854" s="168" t="e">
        <f>CONCATENATE(E854," color: ",IF(VLOOKUP(C854,Colores!H:I,2,0)&gt;1,"Varios colores",Tabla5[[#This Row],[Caract: Color tapiz]]),IF(H854="","",CONCATENATE(", Tapiz: ",H854)),IF(I854="","",CONCATENATE(",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54" s="102"/>
      <c r="AE854" s="102" t="str">
        <f>CONCATENATE("&lt;p&gt;¿Cómo lavar un mueble con tapiz: ",X854,"?","&lt;p&gt;",CHAR(10),IFERROR(VLOOKUP(G854,'Base de datos'!A:B,2,0),"Humedecer un paño de tela y frotar la estructura del producto&lt;p&gt;"))</f>
        <v>&lt;p&gt;¿Cómo lavar un mueble con tapiz: ?&lt;p&gt;
Humedecer un paño de tela y frotar la estructura del producto&lt;p&gt;</v>
      </c>
      <c r="AF854" s="102"/>
      <c r="AG854" s="79"/>
      <c r="AH854" s="102"/>
    </row>
    <row r="855" spans="1:34" ht="51" x14ac:dyDescent="0.2">
      <c r="A855" s="88"/>
      <c r="B855" s="88"/>
      <c r="C855" s="16"/>
      <c r="D855" s="116"/>
      <c r="E855" s="88"/>
      <c r="F855" s="88"/>
      <c r="G855" s="88"/>
      <c r="H855" s="88"/>
      <c r="I855" s="88"/>
      <c r="J855" s="88"/>
      <c r="K855" s="88"/>
      <c r="L855" s="88"/>
      <c r="M855" s="88"/>
      <c r="N855" s="88"/>
      <c r="O855" s="88"/>
      <c r="P855" s="88"/>
      <c r="Q855" s="88"/>
      <c r="R855" s="88"/>
      <c r="S855" s="88"/>
      <c r="T855" s="88"/>
      <c r="U855" s="88"/>
      <c r="V855" s="88"/>
      <c r="W855" s="16"/>
      <c r="X855" s="98"/>
      <c r="Y855" s="168"/>
      <c r="Z855" s="98"/>
      <c r="AA855" s="102"/>
      <c r="AB855" s="102"/>
      <c r="AC855" s="168" t="e">
        <f>CONCATENATE(E855," color: ",IF(VLOOKUP(C855,Colores!H:I,2,0)&gt;1,"Varios colores",Tabla5[[#This Row],[Caract: Color tapiz]]),IF(H855="","",CONCATENATE(", Tapiz: ",H855)),IF(I855="","",CONCATENATE(",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55" s="102"/>
      <c r="AE855" s="102" t="str">
        <f>CONCATENATE("&lt;p&gt;¿Cómo lavar un mueble con tapiz: ",X855,"?","&lt;p&gt;",CHAR(10),IFERROR(VLOOKUP(G855,'Base de datos'!A:B,2,0),"Humedecer un paño de tela y frotar la estructura del producto&lt;p&gt;"))</f>
        <v>&lt;p&gt;¿Cómo lavar un mueble con tapiz: ?&lt;p&gt;
Humedecer un paño de tela y frotar la estructura del producto&lt;p&gt;</v>
      </c>
      <c r="AF855" s="102"/>
      <c r="AG855" s="79"/>
      <c r="AH855" s="102"/>
    </row>
    <row r="856" spans="1:34" ht="51" x14ac:dyDescent="0.2">
      <c r="A856" s="88"/>
      <c r="B856" s="88"/>
      <c r="C856" s="16"/>
      <c r="D856" s="116"/>
      <c r="E856" s="88"/>
      <c r="F856" s="88"/>
      <c r="G856" s="88"/>
      <c r="H856" s="88"/>
      <c r="I856" s="88"/>
      <c r="J856" s="88"/>
      <c r="K856" s="88"/>
      <c r="L856" s="88"/>
      <c r="M856" s="88"/>
      <c r="N856" s="88"/>
      <c r="O856" s="88"/>
      <c r="P856" s="88"/>
      <c r="Q856" s="88"/>
      <c r="R856" s="88"/>
      <c r="S856" s="88"/>
      <c r="T856" s="88"/>
      <c r="U856" s="88"/>
      <c r="V856" s="88"/>
      <c r="W856" s="16"/>
      <c r="X856" s="98"/>
      <c r="Y856" s="168"/>
      <c r="Z856" s="98"/>
      <c r="AA856" s="102"/>
      <c r="AB856" s="102"/>
      <c r="AC856" s="168" t="e">
        <f>CONCATENATE(E856," color: ",IF(VLOOKUP(C856,Colores!H:I,2,0)&gt;1,"Varios colores",Tabla5[[#This Row],[Caract: Color tapiz]]),IF(H856="","",CONCATENATE(", Tapiz: ",H856)),IF(I856="","",CONCATENATE(",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56" s="102"/>
      <c r="AE856" s="102" t="str">
        <f>CONCATENATE("&lt;p&gt;¿Cómo lavar un mueble con tapiz: ",X856,"?","&lt;p&gt;",CHAR(10),IFERROR(VLOOKUP(G856,'Base de datos'!A:B,2,0),"Humedecer un paño de tela y frotar la estructura del producto&lt;p&gt;"))</f>
        <v>&lt;p&gt;¿Cómo lavar un mueble con tapiz: ?&lt;p&gt;
Humedecer un paño de tela y frotar la estructura del producto&lt;p&gt;</v>
      </c>
      <c r="AF856" s="102"/>
      <c r="AG856" s="79"/>
      <c r="AH856" s="102"/>
    </row>
    <row r="857" spans="1:34" ht="51" x14ac:dyDescent="0.2">
      <c r="A857" s="88"/>
      <c r="B857" s="88"/>
      <c r="C857" s="16"/>
      <c r="D857" s="116"/>
      <c r="E857" s="88"/>
      <c r="F857" s="88"/>
      <c r="G857" s="88"/>
      <c r="H857" s="88"/>
      <c r="I857" s="88"/>
      <c r="J857" s="88"/>
      <c r="K857" s="88"/>
      <c r="L857" s="88"/>
      <c r="M857" s="88"/>
      <c r="N857" s="88"/>
      <c r="O857" s="88"/>
      <c r="P857" s="88"/>
      <c r="Q857" s="88"/>
      <c r="R857" s="88"/>
      <c r="S857" s="88"/>
      <c r="T857" s="88"/>
      <c r="U857" s="88"/>
      <c r="V857" s="88"/>
      <c r="W857" s="16"/>
      <c r="X857" s="98"/>
      <c r="Y857" s="168"/>
      <c r="Z857" s="98"/>
      <c r="AA857" s="102"/>
      <c r="AB857" s="102"/>
      <c r="AC857" s="168" t="e">
        <f>CONCATENATE(E857," color: ",IF(VLOOKUP(C857,Colores!H:I,2,0)&gt;1,"Varios colores",Tabla5[[#This Row],[Caract: Color tapiz]]),IF(H857="","",CONCATENATE(", Tapiz: ",H857)),IF(I857="","",CONCATENATE(",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57" s="102"/>
      <c r="AE857" s="102" t="str">
        <f>CONCATENATE("&lt;p&gt;¿Cómo lavar un mueble con tapiz: ",X857,"?","&lt;p&gt;",CHAR(10),IFERROR(VLOOKUP(G857,'Base de datos'!A:B,2,0),"Humedecer un paño de tela y frotar la estructura del producto&lt;p&gt;"))</f>
        <v>&lt;p&gt;¿Cómo lavar un mueble con tapiz: ?&lt;p&gt;
Humedecer un paño de tela y frotar la estructura del producto&lt;p&gt;</v>
      </c>
      <c r="AF857" s="102"/>
      <c r="AG857" s="79"/>
      <c r="AH857" s="102"/>
    </row>
    <row r="858" spans="1:34" ht="51" x14ac:dyDescent="0.2">
      <c r="A858" s="88"/>
      <c r="B858" s="88"/>
      <c r="C858" s="16"/>
      <c r="D858" s="116"/>
      <c r="E858" s="88"/>
      <c r="F858" s="88"/>
      <c r="G858" s="88"/>
      <c r="H858" s="88"/>
      <c r="I858" s="88"/>
      <c r="J858" s="88"/>
      <c r="K858" s="88"/>
      <c r="L858" s="88"/>
      <c r="M858" s="88"/>
      <c r="N858" s="88"/>
      <c r="O858" s="88"/>
      <c r="P858" s="88"/>
      <c r="Q858" s="88"/>
      <c r="R858" s="88"/>
      <c r="S858" s="88"/>
      <c r="T858" s="88"/>
      <c r="U858" s="88"/>
      <c r="V858" s="88"/>
      <c r="W858" s="16"/>
      <c r="X858" s="98"/>
      <c r="Y858" s="168"/>
      <c r="Z858" s="98"/>
      <c r="AA858" s="102"/>
      <c r="AB858" s="102"/>
      <c r="AC858" s="168" t="e">
        <f>CONCATENATE(E858," color: ",IF(VLOOKUP(C858,Colores!H:I,2,0)&gt;1,"Varios colores",Tabla5[[#This Row],[Caract: Color tapiz]]),IF(H858="","",CONCATENATE(", Tapiz: ",H858)),IF(I858="","",CONCATENATE(",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58" s="102"/>
      <c r="AE858" s="102" t="str">
        <f>CONCATENATE("&lt;p&gt;¿Cómo lavar un mueble con tapiz: ",X858,"?","&lt;p&gt;",CHAR(10),IFERROR(VLOOKUP(G858,'Base de datos'!A:B,2,0),"Humedecer un paño de tela y frotar la estructura del producto&lt;p&gt;"))</f>
        <v>&lt;p&gt;¿Cómo lavar un mueble con tapiz: ?&lt;p&gt;
Humedecer un paño de tela y frotar la estructura del producto&lt;p&gt;</v>
      </c>
      <c r="AF858" s="102"/>
      <c r="AG858" s="79"/>
      <c r="AH858" s="102"/>
    </row>
    <row r="859" spans="1:34" ht="51" x14ac:dyDescent="0.2">
      <c r="A859" s="88"/>
      <c r="B859" s="88"/>
      <c r="C859" s="16"/>
      <c r="D859" s="116"/>
      <c r="E859" s="88"/>
      <c r="F859" s="88"/>
      <c r="G859" s="88"/>
      <c r="H859" s="88"/>
      <c r="I859" s="88"/>
      <c r="J859" s="88"/>
      <c r="K859" s="88"/>
      <c r="L859" s="88"/>
      <c r="M859" s="88"/>
      <c r="N859" s="88"/>
      <c r="O859" s="88"/>
      <c r="P859" s="88"/>
      <c r="Q859" s="88"/>
      <c r="R859" s="88"/>
      <c r="S859" s="88"/>
      <c r="T859" s="88"/>
      <c r="U859" s="88"/>
      <c r="V859" s="88"/>
      <c r="W859" s="16"/>
      <c r="X859" s="98"/>
      <c r="Y859" s="168"/>
      <c r="Z859" s="98"/>
      <c r="AA859" s="102"/>
      <c r="AB859" s="102"/>
      <c r="AC859" s="168" t="e">
        <f>CONCATENATE(E859," color: ",IF(VLOOKUP(C859,Colores!H:I,2,0)&gt;1,"Varios colores",Tabla5[[#This Row],[Caract: Color tapiz]]),IF(H859="","",CONCATENATE(", Tapiz: ",H859)),IF(I859="","",CONCATENATE(",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59" s="102"/>
      <c r="AE859" s="102" t="str">
        <f>CONCATENATE("&lt;p&gt;¿Cómo lavar un mueble con tapiz: ",X859,"?","&lt;p&gt;",CHAR(10),IFERROR(VLOOKUP(G859,'Base de datos'!A:B,2,0),"Humedecer un paño de tela y frotar la estructura del producto&lt;p&gt;"))</f>
        <v>&lt;p&gt;¿Cómo lavar un mueble con tapiz: ?&lt;p&gt;
Humedecer un paño de tela y frotar la estructura del producto&lt;p&gt;</v>
      </c>
      <c r="AF859" s="102"/>
      <c r="AG859" s="79"/>
      <c r="AH859" s="102"/>
    </row>
    <row r="860" spans="1:34" ht="51" x14ac:dyDescent="0.2">
      <c r="A860" s="88"/>
      <c r="B860" s="88"/>
      <c r="C860" s="16"/>
      <c r="D860" s="116"/>
      <c r="E860" s="88"/>
      <c r="F860" s="88"/>
      <c r="G860" s="88"/>
      <c r="H860" s="88"/>
      <c r="I860" s="88"/>
      <c r="J860" s="88"/>
      <c r="K860" s="88"/>
      <c r="L860" s="88"/>
      <c r="M860" s="88"/>
      <c r="N860" s="88"/>
      <c r="O860" s="88"/>
      <c r="P860" s="88"/>
      <c r="Q860" s="88"/>
      <c r="R860" s="88"/>
      <c r="S860" s="88"/>
      <c r="T860" s="88"/>
      <c r="U860" s="88"/>
      <c r="V860" s="88"/>
      <c r="W860" s="16"/>
      <c r="X860" s="98"/>
      <c r="Y860" s="168"/>
      <c r="Z860" s="98"/>
      <c r="AA860" s="102"/>
      <c r="AB860" s="102"/>
      <c r="AC860" s="168" t="e">
        <f>CONCATENATE(E860," color: ",IF(VLOOKUP(C860,Colores!H:I,2,0)&gt;1,"Varios colores",Tabla5[[#This Row],[Caract: Color tapiz]]),IF(H860="","",CONCATENATE(", Tapiz: ",H860)),IF(I860="","",CONCATENATE(",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60" s="102"/>
      <c r="AE860" s="102" t="str">
        <f>CONCATENATE("&lt;p&gt;¿Cómo lavar un mueble con tapiz: ",X860,"?","&lt;p&gt;",CHAR(10),IFERROR(VLOOKUP(G860,'Base de datos'!A:B,2,0),"Humedecer un paño de tela y frotar la estructura del producto&lt;p&gt;"))</f>
        <v>&lt;p&gt;¿Cómo lavar un mueble con tapiz: ?&lt;p&gt;
Humedecer un paño de tela y frotar la estructura del producto&lt;p&gt;</v>
      </c>
      <c r="AF860" s="102"/>
      <c r="AG860" s="79"/>
      <c r="AH860" s="102"/>
    </row>
    <row r="861" spans="1:34" ht="51" x14ac:dyDescent="0.2">
      <c r="A861" s="88"/>
      <c r="B861" s="88"/>
      <c r="C861" s="16"/>
      <c r="D861" s="116"/>
      <c r="E861" s="88"/>
      <c r="F861" s="88"/>
      <c r="G861" s="88"/>
      <c r="H861" s="88"/>
      <c r="I861" s="88"/>
      <c r="J861" s="88"/>
      <c r="K861" s="88"/>
      <c r="L861" s="88"/>
      <c r="M861" s="88"/>
      <c r="N861" s="88"/>
      <c r="O861" s="88"/>
      <c r="P861" s="88"/>
      <c r="Q861" s="88"/>
      <c r="R861" s="88"/>
      <c r="S861" s="88"/>
      <c r="T861" s="88"/>
      <c r="U861" s="88"/>
      <c r="V861" s="88"/>
      <c r="W861" s="16"/>
      <c r="X861" s="98"/>
      <c r="Y861" s="168"/>
      <c r="Z861" s="98"/>
      <c r="AA861" s="102"/>
      <c r="AB861" s="102"/>
      <c r="AC861" s="168" t="e">
        <f>CONCATENATE(E861," color: ",IF(VLOOKUP(C861,Colores!H:I,2,0)&gt;1,"Varios colores",Tabla5[[#This Row],[Caract: Color tapiz]]),IF(H861="","",CONCATENATE(", Tapiz: ",H861)),IF(I861="","",CONCATENATE(",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61" s="102"/>
      <c r="AE861" s="102" t="str">
        <f>CONCATENATE("&lt;p&gt;¿Cómo lavar un mueble con tapiz: ",X861,"?","&lt;p&gt;",CHAR(10),IFERROR(VLOOKUP(G861,'Base de datos'!A:B,2,0),"Humedecer un paño de tela y frotar la estructura del producto&lt;p&gt;"))</f>
        <v>&lt;p&gt;¿Cómo lavar un mueble con tapiz: ?&lt;p&gt;
Humedecer un paño de tela y frotar la estructura del producto&lt;p&gt;</v>
      </c>
      <c r="AF861" s="102"/>
      <c r="AG861" s="79"/>
      <c r="AH861" s="102"/>
    </row>
    <row r="862" spans="1:34" ht="51" x14ac:dyDescent="0.2">
      <c r="A862" s="88"/>
      <c r="B862" s="88"/>
      <c r="C862" s="16"/>
      <c r="D862" s="116"/>
      <c r="E862" s="88"/>
      <c r="F862" s="88"/>
      <c r="G862" s="88"/>
      <c r="H862" s="88"/>
      <c r="I862" s="88"/>
      <c r="J862" s="88"/>
      <c r="K862" s="88"/>
      <c r="L862" s="88"/>
      <c r="M862" s="88"/>
      <c r="N862" s="88"/>
      <c r="O862" s="88"/>
      <c r="P862" s="88"/>
      <c r="Q862" s="88"/>
      <c r="R862" s="88"/>
      <c r="S862" s="88"/>
      <c r="T862" s="88"/>
      <c r="U862" s="88"/>
      <c r="V862" s="88"/>
      <c r="W862" s="16"/>
      <c r="X862" s="98"/>
      <c r="Y862" s="168"/>
      <c r="Z862" s="98"/>
      <c r="AA862" s="102"/>
      <c r="AB862" s="102"/>
      <c r="AC862" s="168" t="e">
        <f>CONCATENATE(E862," color: ",IF(VLOOKUP(C862,Colores!H:I,2,0)&gt;1,"Varios colores",Tabla5[[#This Row],[Caract: Color tapiz]]),IF(H862="","",CONCATENATE(", Tapiz: ",H862)),IF(I862="","",CONCATENATE(",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62" s="102"/>
      <c r="AE862" s="102" t="str">
        <f>CONCATENATE("&lt;p&gt;¿Cómo lavar un mueble con tapiz: ",X862,"?","&lt;p&gt;",CHAR(10),IFERROR(VLOOKUP(G862,'Base de datos'!A:B,2,0),"Humedecer un paño de tela y frotar la estructura del producto&lt;p&gt;"))</f>
        <v>&lt;p&gt;¿Cómo lavar un mueble con tapiz: ?&lt;p&gt;
Humedecer un paño de tela y frotar la estructura del producto&lt;p&gt;</v>
      </c>
      <c r="AF862" s="102"/>
      <c r="AG862" s="79"/>
      <c r="AH862" s="102"/>
    </row>
    <row r="863" spans="1:34" ht="51" x14ac:dyDescent="0.2">
      <c r="A863" s="88"/>
      <c r="B863" s="88"/>
      <c r="C863" s="16"/>
      <c r="D863" s="116"/>
      <c r="E863" s="88"/>
      <c r="F863" s="88"/>
      <c r="G863" s="88"/>
      <c r="H863" s="88"/>
      <c r="I863" s="88"/>
      <c r="J863" s="88"/>
      <c r="K863" s="88"/>
      <c r="L863" s="88"/>
      <c r="M863" s="88"/>
      <c r="N863" s="88"/>
      <c r="O863" s="88"/>
      <c r="P863" s="88"/>
      <c r="Q863" s="88"/>
      <c r="R863" s="88"/>
      <c r="S863" s="88"/>
      <c r="T863" s="88"/>
      <c r="U863" s="88"/>
      <c r="V863" s="88"/>
      <c r="W863" s="16"/>
      <c r="X863" s="98"/>
      <c r="Y863" s="168"/>
      <c r="Z863" s="98"/>
      <c r="AA863" s="102"/>
      <c r="AB863" s="102"/>
      <c r="AC863" s="168" t="e">
        <f>CONCATENATE(E863," color: ",IF(VLOOKUP(C863,Colores!H:I,2,0)&gt;1,"Varios colores",Tabla5[[#This Row],[Caract: Color tapiz]]),IF(H863="","",CONCATENATE(", Tapiz: ",H863)),IF(I863="","",CONCATENATE(",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63" s="102"/>
      <c r="AE863" s="102" t="str">
        <f>CONCATENATE("&lt;p&gt;¿Cómo lavar un mueble con tapiz: ",X863,"?","&lt;p&gt;",CHAR(10),IFERROR(VLOOKUP(G863,'Base de datos'!A:B,2,0),"Humedecer un paño de tela y frotar la estructura del producto&lt;p&gt;"))</f>
        <v>&lt;p&gt;¿Cómo lavar un mueble con tapiz: ?&lt;p&gt;
Humedecer un paño de tela y frotar la estructura del producto&lt;p&gt;</v>
      </c>
      <c r="AF863" s="102"/>
      <c r="AG863" s="79"/>
      <c r="AH863" s="102"/>
    </row>
    <row r="864" spans="1:34" ht="51" x14ac:dyDescent="0.2">
      <c r="A864" s="88"/>
      <c r="B864" s="88"/>
      <c r="C864" s="16"/>
      <c r="D864" s="116"/>
      <c r="E864" s="88"/>
      <c r="F864" s="88"/>
      <c r="G864" s="88"/>
      <c r="H864" s="88"/>
      <c r="I864" s="88"/>
      <c r="J864" s="88"/>
      <c r="K864" s="88"/>
      <c r="L864" s="88"/>
      <c r="M864" s="88"/>
      <c r="N864" s="88"/>
      <c r="O864" s="88"/>
      <c r="P864" s="88"/>
      <c r="Q864" s="88"/>
      <c r="R864" s="88"/>
      <c r="S864" s="88"/>
      <c r="T864" s="88"/>
      <c r="U864" s="88"/>
      <c r="V864" s="88"/>
      <c r="W864" s="16"/>
      <c r="X864" s="98"/>
      <c r="Y864" s="168"/>
      <c r="Z864" s="98"/>
      <c r="AA864" s="102"/>
      <c r="AB864" s="102"/>
      <c r="AC864" s="168" t="e">
        <f>CONCATENATE(E864," color: ",IF(VLOOKUP(C864,Colores!H:I,2,0)&gt;1,"Varios colores",Tabla5[[#This Row],[Caract: Color tapiz]]),IF(H864="","",CONCATENATE(", Tapiz: ",H864)),IF(I864="","",CONCATENATE(",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64" s="102"/>
      <c r="AE864" s="102" t="str">
        <f>CONCATENATE("&lt;p&gt;¿Cómo lavar un mueble con tapiz: ",X864,"?","&lt;p&gt;",CHAR(10),IFERROR(VLOOKUP(G864,'Base de datos'!A:B,2,0),"Humedecer un paño de tela y frotar la estructura del producto&lt;p&gt;"))</f>
        <v>&lt;p&gt;¿Cómo lavar un mueble con tapiz: ?&lt;p&gt;
Humedecer un paño de tela y frotar la estructura del producto&lt;p&gt;</v>
      </c>
      <c r="AF864" s="102"/>
      <c r="AG864" s="79"/>
      <c r="AH864" s="102"/>
    </row>
    <row r="865" spans="1:34" ht="51" x14ac:dyDescent="0.2">
      <c r="A865" s="88"/>
      <c r="B865" s="88"/>
      <c r="C865" s="16"/>
      <c r="D865" s="116"/>
      <c r="E865" s="88"/>
      <c r="F865" s="88"/>
      <c r="G865" s="88"/>
      <c r="H865" s="88"/>
      <c r="I865" s="88"/>
      <c r="J865" s="88"/>
      <c r="K865" s="88"/>
      <c r="L865" s="88"/>
      <c r="M865" s="88"/>
      <c r="N865" s="88"/>
      <c r="O865" s="88"/>
      <c r="P865" s="88"/>
      <c r="Q865" s="88"/>
      <c r="R865" s="88"/>
      <c r="S865" s="88"/>
      <c r="T865" s="88"/>
      <c r="U865" s="88"/>
      <c r="V865" s="88"/>
      <c r="W865" s="16"/>
      <c r="X865" s="98"/>
      <c r="Y865" s="168"/>
      <c r="Z865" s="98"/>
      <c r="AA865" s="102"/>
      <c r="AB865" s="102"/>
      <c r="AC865" s="168" t="e">
        <f>CONCATENATE(E865," color: ",IF(VLOOKUP(C865,Colores!H:I,2,0)&gt;1,"Varios colores",Tabla5[[#This Row],[Caract: Color tapiz]]),IF(H865="","",CONCATENATE(", Tapiz: ",H865)),IF(I865="","",CONCATENATE(",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65" s="102"/>
      <c r="AE865" s="102" t="str">
        <f>CONCATENATE("&lt;p&gt;¿Cómo lavar un mueble con tapiz: ",X865,"?","&lt;p&gt;",CHAR(10),IFERROR(VLOOKUP(G865,'Base de datos'!A:B,2,0),"Humedecer un paño de tela y frotar la estructura del producto&lt;p&gt;"))</f>
        <v>&lt;p&gt;¿Cómo lavar un mueble con tapiz: ?&lt;p&gt;
Humedecer un paño de tela y frotar la estructura del producto&lt;p&gt;</v>
      </c>
      <c r="AF865" s="102"/>
      <c r="AG865" s="79"/>
      <c r="AH865" s="102"/>
    </row>
    <row r="866" spans="1:34" ht="51" x14ac:dyDescent="0.2">
      <c r="A866" s="88"/>
      <c r="B866" s="88"/>
      <c r="C866" s="16"/>
      <c r="D866" s="116"/>
      <c r="E866" s="88"/>
      <c r="F866" s="88"/>
      <c r="G866" s="88"/>
      <c r="H866" s="88"/>
      <c r="I866" s="88"/>
      <c r="J866" s="88"/>
      <c r="K866" s="88"/>
      <c r="L866" s="88"/>
      <c r="M866" s="88"/>
      <c r="N866" s="88"/>
      <c r="O866" s="88"/>
      <c r="P866" s="88"/>
      <c r="Q866" s="88"/>
      <c r="R866" s="88"/>
      <c r="S866" s="88"/>
      <c r="T866" s="88"/>
      <c r="U866" s="88"/>
      <c r="V866" s="88"/>
      <c r="W866" s="16"/>
      <c r="X866" s="98"/>
      <c r="Y866" s="168"/>
      <c r="Z866" s="98"/>
      <c r="AA866" s="102"/>
      <c r="AB866" s="102"/>
      <c r="AC866" s="168" t="e">
        <f>CONCATENATE(E866," color: ",IF(VLOOKUP(C866,Colores!H:I,2,0)&gt;1,"Varios colores",Tabla5[[#This Row],[Caract: Color tapiz]]),IF(H866="","",CONCATENATE(", Tapiz: ",H866)),IF(I866="","",CONCATENATE(",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66" s="102"/>
      <c r="AE866" s="102" t="str">
        <f>CONCATENATE("&lt;p&gt;¿Cómo lavar un mueble con tapiz: ",X866,"?","&lt;p&gt;",CHAR(10),IFERROR(VLOOKUP(G866,'Base de datos'!A:B,2,0),"Humedecer un paño de tela y frotar la estructura del producto&lt;p&gt;"))</f>
        <v>&lt;p&gt;¿Cómo lavar un mueble con tapiz: ?&lt;p&gt;
Humedecer un paño de tela y frotar la estructura del producto&lt;p&gt;</v>
      </c>
      <c r="AF866" s="102"/>
      <c r="AG866" s="79"/>
      <c r="AH866" s="102"/>
    </row>
    <row r="867" spans="1:34" ht="51" x14ac:dyDescent="0.2">
      <c r="A867" s="88"/>
      <c r="B867" s="88"/>
      <c r="C867" s="16"/>
      <c r="D867" s="116"/>
      <c r="E867" s="88"/>
      <c r="F867" s="88"/>
      <c r="G867" s="88"/>
      <c r="H867" s="88"/>
      <c r="I867" s="88"/>
      <c r="J867" s="88"/>
      <c r="K867" s="88"/>
      <c r="L867" s="88"/>
      <c r="M867" s="88"/>
      <c r="N867" s="88"/>
      <c r="O867" s="88"/>
      <c r="P867" s="88"/>
      <c r="Q867" s="88"/>
      <c r="R867" s="88"/>
      <c r="S867" s="88"/>
      <c r="T867" s="88"/>
      <c r="U867" s="88"/>
      <c r="V867" s="88"/>
      <c r="W867" s="16"/>
      <c r="X867" s="98"/>
      <c r="Y867" s="168"/>
      <c r="Z867" s="98"/>
      <c r="AA867" s="102"/>
      <c r="AB867" s="102"/>
      <c r="AC867" s="168" t="e">
        <f>CONCATENATE(E867," color: ",IF(VLOOKUP(C867,Colores!H:I,2,0)&gt;1,"Varios colores",Tabla5[[#This Row],[Caract: Color tapiz]]),IF(H867="","",CONCATENATE(", Tapiz: ",H867)),IF(I867="","",CONCATENATE(",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67" s="102"/>
      <c r="AE867" s="102" t="str">
        <f>CONCATENATE("&lt;p&gt;¿Cómo lavar un mueble con tapiz: ",X867,"?","&lt;p&gt;",CHAR(10),IFERROR(VLOOKUP(G867,'Base de datos'!A:B,2,0),"Humedecer un paño de tela y frotar la estructura del producto&lt;p&gt;"))</f>
        <v>&lt;p&gt;¿Cómo lavar un mueble con tapiz: ?&lt;p&gt;
Humedecer un paño de tela y frotar la estructura del producto&lt;p&gt;</v>
      </c>
      <c r="AF867" s="102"/>
      <c r="AG867" s="79"/>
      <c r="AH867" s="102"/>
    </row>
    <row r="868" spans="1:34" ht="51" x14ac:dyDescent="0.2">
      <c r="A868" s="88"/>
      <c r="B868" s="88"/>
      <c r="C868" s="16"/>
      <c r="D868" s="116"/>
      <c r="E868" s="88"/>
      <c r="F868" s="88"/>
      <c r="G868" s="88"/>
      <c r="H868" s="88"/>
      <c r="I868" s="88"/>
      <c r="J868" s="88"/>
      <c r="K868" s="88"/>
      <c r="L868" s="88"/>
      <c r="M868" s="88"/>
      <c r="N868" s="88"/>
      <c r="O868" s="88"/>
      <c r="P868" s="88"/>
      <c r="Q868" s="88"/>
      <c r="R868" s="88"/>
      <c r="S868" s="88"/>
      <c r="T868" s="88"/>
      <c r="U868" s="88"/>
      <c r="V868" s="88"/>
      <c r="W868" s="16"/>
      <c r="X868" s="98"/>
      <c r="Y868" s="168"/>
      <c r="Z868" s="98"/>
      <c r="AA868" s="102"/>
      <c r="AB868" s="102"/>
      <c r="AC868" s="168" t="e">
        <f>CONCATENATE(E868," color: ",IF(VLOOKUP(C868,Colores!H:I,2,0)&gt;1,"Varios colores",Tabla5[[#This Row],[Caract: Color tapiz]]),IF(H868="","",CONCATENATE(", Tapiz: ",H868)),IF(I868="","",CONCATENATE(",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68" s="102"/>
      <c r="AE868" s="102" t="str">
        <f>CONCATENATE("&lt;p&gt;¿Cómo lavar un mueble con tapiz: ",X868,"?","&lt;p&gt;",CHAR(10),IFERROR(VLOOKUP(G868,'Base de datos'!A:B,2,0),"Humedecer un paño de tela y frotar la estructura del producto&lt;p&gt;"))</f>
        <v>&lt;p&gt;¿Cómo lavar un mueble con tapiz: ?&lt;p&gt;
Humedecer un paño de tela y frotar la estructura del producto&lt;p&gt;</v>
      </c>
      <c r="AF868" s="102"/>
      <c r="AG868" s="79"/>
      <c r="AH868" s="102"/>
    </row>
    <row r="869" spans="1:34" ht="51" x14ac:dyDescent="0.2">
      <c r="A869" s="88"/>
      <c r="B869" s="88"/>
      <c r="C869" s="16"/>
      <c r="D869" s="116"/>
      <c r="E869" s="88"/>
      <c r="F869" s="88"/>
      <c r="G869" s="88"/>
      <c r="H869" s="88"/>
      <c r="I869" s="88"/>
      <c r="J869" s="88"/>
      <c r="K869" s="88"/>
      <c r="L869" s="88"/>
      <c r="M869" s="88"/>
      <c r="N869" s="88"/>
      <c r="O869" s="88"/>
      <c r="P869" s="88"/>
      <c r="Q869" s="88"/>
      <c r="R869" s="88"/>
      <c r="S869" s="88"/>
      <c r="T869" s="88"/>
      <c r="U869" s="88"/>
      <c r="V869" s="88"/>
      <c r="W869" s="16"/>
      <c r="X869" s="98"/>
      <c r="Y869" s="168"/>
      <c r="Z869" s="98"/>
      <c r="AA869" s="102"/>
      <c r="AB869" s="102"/>
      <c r="AC869" s="168" t="e">
        <f>CONCATENATE(E869," color: ",IF(VLOOKUP(C869,Colores!H:I,2,0)&gt;1,"Varios colores",Tabla5[[#This Row],[Caract: Color tapiz]]),IF(H869="","",CONCATENATE(", Tapiz: ",H869)),IF(I869="","",CONCATENATE(",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69" s="102"/>
      <c r="AE869" s="102" t="str">
        <f>CONCATENATE("&lt;p&gt;¿Cómo lavar un mueble con tapiz: ",X869,"?","&lt;p&gt;",CHAR(10),IFERROR(VLOOKUP(G869,'Base de datos'!A:B,2,0),"Humedecer un paño de tela y frotar la estructura del producto&lt;p&gt;"))</f>
        <v>&lt;p&gt;¿Cómo lavar un mueble con tapiz: ?&lt;p&gt;
Humedecer un paño de tela y frotar la estructura del producto&lt;p&gt;</v>
      </c>
      <c r="AF869" s="102"/>
      <c r="AG869" s="79"/>
      <c r="AH869" s="102"/>
    </row>
    <row r="870" spans="1:34" ht="51" x14ac:dyDescent="0.2">
      <c r="A870" s="88"/>
      <c r="B870" s="88"/>
      <c r="C870" s="16"/>
      <c r="D870" s="116"/>
      <c r="E870" s="88"/>
      <c r="F870" s="88"/>
      <c r="G870" s="88"/>
      <c r="H870" s="88"/>
      <c r="I870" s="88"/>
      <c r="J870" s="88"/>
      <c r="K870" s="88"/>
      <c r="L870" s="88"/>
      <c r="M870" s="88"/>
      <c r="N870" s="88"/>
      <c r="O870" s="88"/>
      <c r="P870" s="88"/>
      <c r="Q870" s="88"/>
      <c r="R870" s="88"/>
      <c r="S870" s="88"/>
      <c r="T870" s="88"/>
      <c r="U870" s="88"/>
      <c r="V870" s="88"/>
      <c r="W870" s="16"/>
      <c r="X870" s="98"/>
      <c r="Y870" s="168"/>
      <c r="Z870" s="98"/>
      <c r="AA870" s="102"/>
      <c r="AB870" s="102"/>
      <c r="AC870" s="168" t="e">
        <f>CONCATENATE(E870," color: ",IF(VLOOKUP(C870,Colores!H:I,2,0)&gt;1,"Varios colores",Tabla5[[#This Row],[Caract: Color tapiz]]),IF(H870="","",CONCATENATE(", Tapiz: ",H870)),IF(I870="","",CONCATENATE(",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70" s="102"/>
      <c r="AE870" s="102" t="str">
        <f>CONCATENATE("&lt;p&gt;¿Cómo lavar un mueble con tapiz: ",X870,"?","&lt;p&gt;",CHAR(10),IFERROR(VLOOKUP(G870,'Base de datos'!A:B,2,0),"Humedecer un paño de tela y frotar la estructura del producto&lt;p&gt;"))</f>
        <v>&lt;p&gt;¿Cómo lavar un mueble con tapiz: ?&lt;p&gt;
Humedecer un paño de tela y frotar la estructura del producto&lt;p&gt;</v>
      </c>
      <c r="AF870" s="102"/>
      <c r="AG870" s="79"/>
      <c r="AH870" s="102"/>
    </row>
    <row r="871" spans="1:34" ht="51" x14ac:dyDescent="0.2">
      <c r="A871" s="88"/>
      <c r="B871" s="88"/>
      <c r="C871" s="16"/>
      <c r="D871" s="116"/>
      <c r="E871" s="88"/>
      <c r="F871" s="88"/>
      <c r="G871" s="88"/>
      <c r="H871" s="88"/>
      <c r="I871" s="88"/>
      <c r="J871" s="88"/>
      <c r="K871" s="88"/>
      <c r="L871" s="88"/>
      <c r="M871" s="88"/>
      <c r="N871" s="88"/>
      <c r="O871" s="88"/>
      <c r="P871" s="88"/>
      <c r="Q871" s="88"/>
      <c r="R871" s="88"/>
      <c r="S871" s="88"/>
      <c r="T871" s="88"/>
      <c r="U871" s="88"/>
      <c r="V871" s="88"/>
      <c r="W871" s="16"/>
      <c r="X871" s="98"/>
      <c r="Y871" s="168"/>
      <c r="Z871" s="98"/>
      <c r="AA871" s="102"/>
      <c r="AB871" s="102"/>
      <c r="AC871" s="168" t="e">
        <f>CONCATENATE(E871," color: ",IF(VLOOKUP(C871,Colores!H:I,2,0)&gt;1,"Varios colores",Tabla5[[#This Row],[Caract: Color tapiz]]),IF(H871="","",CONCATENATE(", Tapiz: ",H871)),IF(I871="","",CONCATENATE(",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71" s="102"/>
      <c r="AE871" s="102" t="str">
        <f>CONCATENATE("&lt;p&gt;¿Cómo lavar un mueble con tapiz: ",X871,"?","&lt;p&gt;",CHAR(10),IFERROR(VLOOKUP(G871,'Base de datos'!A:B,2,0),"Humedecer un paño de tela y frotar la estructura del producto&lt;p&gt;"))</f>
        <v>&lt;p&gt;¿Cómo lavar un mueble con tapiz: ?&lt;p&gt;
Humedecer un paño de tela y frotar la estructura del producto&lt;p&gt;</v>
      </c>
      <c r="AF871" s="102"/>
      <c r="AG871" s="79"/>
      <c r="AH871" s="102"/>
    </row>
    <row r="872" spans="1:34" ht="51" x14ac:dyDescent="0.2">
      <c r="A872" s="88"/>
      <c r="B872" s="88"/>
      <c r="C872" s="16"/>
      <c r="D872" s="116"/>
      <c r="E872" s="88"/>
      <c r="F872" s="88"/>
      <c r="G872" s="88"/>
      <c r="H872" s="88"/>
      <c r="I872" s="88"/>
      <c r="J872" s="88"/>
      <c r="K872" s="88"/>
      <c r="L872" s="88"/>
      <c r="M872" s="88"/>
      <c r="N872" s="88"/>
      <c r="O872" s="88"/>
      <c r="P872" s="88"/>
      <c r="Q872" s="88"/>
      <c r="R872" s="88"/>
      <c r="S872" s="88"/>
      <c r="T872" s="88"/>
      <c r="U872" s="88"/>
      <c r="V872" s="88"/>
      <c r="W872" s="16"/>
      <c r="X872" s="98"/>
      <c r="Y872" s="168"/>
      <c r="Z872" s="98"/>
      <c r="AA872" s="102"/>
      <c r="AB872" s="102"/>
      <c r="AC872" s="168" t="e">
        <f>CONCATENATE(E872," color: ",IF(VLOOKUP(C872,Colores!H:I,2,0)&gt;1,"Varios colores",Tabla5[[#This Row],[Caract: Color tapiz]]),IF(H872="","",CONCATENATE(", Tapiz: ",H872)),IF(I872="","",CONCATENATE(",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72" s="102"/>
      <c r="AE872" s="102" t="str">
        <f>CONCATENATE("&lt;p&gt;¿Cómo lavar un mueble con tapiz: ",X872,"?","&lt;p&gt;",CHAR(10),IFERROR(VLOOKUP(G872,'Base de datos'!A:B,2,0),"Humedecer un paño de tela y frotar la estructura del producto&lt;p&gt;"))</f>
        <v>&lt;p&gt;¿Cómo lavar un mueble con tapiz: ?&lt;p&gt;
Humedecer un paño de tela y frotar la estructura del producto&lt;p&gt;</v>
      </c>
      <c r="AF872" s="102"/>
      <c r="AG872" s="79"/>
      <c r="AH872" s="102"/>
    </row>
    <row r="873" spans="1:34" ht="51" x14ac:dyDescent="0.2">
      <c r="A873" s="88"/>
      <c r="B873" s="88"/>
      <c r="C873" s="16"/>
      <c r="D873" s="116"/>
      <c r="E873" s="88"/>
      <c r="F873" s="88"/>
      <c r="G873" s="88"/>
      <c r="H873" s="88"/>
      <c r="I873" s="88"/>
      <c r="J873" s="88"/>
      <c r="K873" s="88"/>
      <c r="L873" s="88"/>
      <c r="M873" s="88"/>
      <c r="N873" s="88"/>
      <c r="O873" s="88"/>
      <c r="P873" s="88"/>
      <c r="Q873" s="88"/>
      <c r="R873" s="88"/>
      <c r="S873" s="88"/>
      <c r="T873" s="88"/>
      <c r="U873" s="88"/>
      <c r="V873" s="88"/>
      <c r="W873" s="16"/>
      <c r="X873" s="98"/>
      <c r="Y873" s="168"/>
      <c r="Z873" s="98"/>
      <c r="AA873" s="102"/>
      <c r="AB873" s="102"/>
      <c r="AC873" s="168" t="e">
        <f>CONCATENATE(E873," color: ",IF(VLOOKUP(C873,Colores!H:I,2,0)&gt;1,"Varios colores",Tabla5[[#This Row],[Caract: Color tapiz]]),IF(H873="","",CONCATENATE(", Tapiz: ",H873)),IF(I873="","",CONCATENATE(",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73" s="102"/>
      <c r="AE873" s="102" t="str">
        <f>CONCATENATE("&lt;p&gt;¿Cómo lavar un mueble con tapiz: ",X873,"?","&lt;p&gt;",CHAR(10),IFERROR(VLOOKUP(G873,'Base de datos'!A:B,2,0),"Humedecer un paño de tela y frotar la estructura del producto&lt;p&gt;"))</f>
        <v>&lt;p&gt;¿Cómo lavar un mueble con tapiz: ?&lt;p&gt;
Humedecer un paño de tela y frotar la estructura del producto&lt;p&gt;</v>
      </c>
      <c r="AF873" s="102"/>
      <c r="AG873" s="79"/>
      <c r="AH873" s="102"/>
    </row>
    <row r="874" spans="1:34" ht="51" x14ac:dyDescent="0.2">
      <c r="A874" s="88"/>
      <c r="B874" s="88"/>
      <c r="C874" s="16"/>
      <c r="D874" s="116"/>
      <c r="E874" s="88"/>
      <c r="F874" s="88"/>
      <c r="G874" s="88"/>
      <c r="H874" s="88"/>
      <c r="I874" s="88"/>
      <c r="J874" s="88"/>
      <c r="K874" s="88"/>
      <c r="L874" s="88"/>
      <c r="M874" s="88"/>
      <c r="N874" s="88"/>
      <c r="O874" s="88"/>
      <c r="P874" s="88"/>
      <c r="Q874" s="88"/>
      <c r="R874" s="88"/>
      <c r="S874" s="88"/>
      <c r="T874" s="88"/>
      <c r="U874" s="88"/>
      <c r="V874" s="88"/>
      <c r="W874" s="16"/>
      <c r="X874" s="98"/>
      <c r="Y874" s="168"/>
      <c r="Z874" s="98"/>
      <c r="AA874" s="102"/>
      <c r="AB874" s="102"/>
      <c r="AC874" s="168" t="e">
        <f>CONCATENATE(E874," color: ",IF(VLOOKUP(C874,Colores!H:I,2,0)&gt;1,"Varios colores",Tabla5[[#This Row],[Caract: Color tapiz]]),IF(H874="","",CONCATENATE(", Tapiz: ",H874)),IF(I874="","",CONCATENATE(",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74" s="102"/>
      <c r="AE874" s="102" t="str">
        <f>CONCATENATE("&lt;p&gt;¿Cómo lavar un mueble con tapiz: ",X874,"?","&lt;p&gt;",CHAR(10),IFERROR(VLOOKUP(G874,'Base de datos'!A:B,2,0),"Humedecer un paño de tela y frotar la estructura del producto&lt;p&gt;"))</f>
        <v>&lt;p&gt;¿Cómo lavar un mueble con tapiz: ?&lt;p&gt;
Humedecer un paño de tela y frotar la estructura del producto&lt;p&gt;</v>
      </c>
      <c r="AF874" s="102"/>
      <c r="AG874" s="79"/>
      <c r="AH874" s="102"/>
    </row>
    <row r="875" spans="1:34" ht="51" x14ac:dyDescent="0.2">
      <c r="A875" s="88"/>
      <c r="B875" s="88"/>
      <c r="C875" s="16"/>
      <c r="D875" s="116"/>
      <c r="E875" s="88"/>
      <c r="F875" s="88"/>
      <c r="G875" s="88"/>
      <c r="H875" s="88"/>
      <c r="I875" s="88"/>
      <c r="J875" s="88"/>
      <c r="K875" s="88"/>
      <c r="L875" s="88"/>
      <c r="M875" s="88"/>
      <c r="N875" s="88"/>
      <c r="O875" s="88"/>
      <c r="P875" s="88"/>
      <c r="Q875" s="88"/>
      <c r="R875" s="88"/>
      <c r="S875" s="88"/>
      <c r="T875" s="88"/>
      <c r="U875" s="88"/>
      <c r="V875" s="88"/>
      <c r="W875" s="16"/>
      <c r="X875" s="98"/>
      <c r="Y875" s="168"/>
      <c r="Z875" s="98"/>
      <c r="AA875" s="102"/>
      <c r="AB875" s="102"/>
      <c r="AC875" s="168" t="e">
        <f>CONCATENATE(E875," color: ",IF(VLOOKUP(C875,Colores!H:I,2,0)&gt;1,"Varios colores",Tabla5[[#This Row],[Caract: Color tapiz]]),IF(H875="","",CONCATENATE(", Tapiz: ",H875)),IF(I875="","",CONCATENATE(",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75" s="102"/>
      <c r="AE875" s="102" t="str">
        <f>CONCATENATE("&lt;p&gt;¿Cómo lavar un mueble con tapiz: ",X875,"?","&lt;p&gt;",CHAR(10),IFERROR(VLOOKUP(G875,'Base de datos'!A:B,2,0),"Humedecer un paño de tela y frotar la estructura del producto&lt;p&gt;"))</f>
        <v>&lt;p&gt;¿Cómo lavar un mueble con tapiz: ?&lt;p&gt;
Humedecer un paño de tela y frotar la estructura del producto&lt;p&gt;</v>
      </c>
      <c r="AF875" s="102"/>
      <c r="AG875" s="79"/>
      <c r="AH875" s="102"/>
    </row>
    <row r="876" spans="1:34" ht="51" x14ac:dyDescent="0.2">
      <c r="A876" s="88"/>
      <c r="B876" s="88"/>
      <c r="C876" s="16"/>
      <c r="D876" s="116"/>
      <c r="E876" s="88"/>
      <c r="F876" s="88"/>
      <c r="G876" s="88"/>
      <c r="H876" s="88"/>
      <c r="I876" s="88"/>
      <c r="J876" s="88"/>
      <c r="K876" s="88"/>
      <c r="L876" s="88"/>
      <c r="M876" s="88"/>
      <c r="N876" s="88"/>
      <c r="O876" s="88"/>
      <c r="P876" s="88"/>
      <c r="Q876" s="88"/>
      <c r="R876" s="88"/>
      <c r="S876" s="88"/>
      <c r="T876" s="88"/>
      <c r="U876" s="88"/>
      <c r="V876" s="88"/>
      <c r="W876" s="16"/>
      <c r="X876" s="98"/>
      <c r="Y876" s="168"/>
      <c r="Z876" s="98"/>
      <c r="AA876" s="102"/>
      <c r="AB876" s="102"/>
      <c r="AC876" s="168" t="e">
        <f>CONCATENATE(E876," color: ",IF(VLOOKUP(C876,Colores!H:I,2,0)&gt;1,"Varios colores",Tabla5[[#This Row],[Caract: Color tapiz]]),IF(H876="","",CONCATENATE(", Tapiz: ",H876)),IF(I876="","",CONCATENATE(",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76" s="102"/>
      <c r="AE876" s="102" t="str">
        <f>CONCATENATE("&lt;p&gt;¿Cómo lavar un mueble con tapiz: ",X876,"?","&lt;p&gt;",CHAR(10),IFERROR(VLOOKUP(G876,'Base de datos'!A:B,2,0),"Humedecer un paño de tela y frotar la estructura del producto&lt;p&gt;"))</f>
        <v>&lt;p&gt;¿Cómo lavar un mueble con tapiz: ?&lt;p&gt;
Humedecer un paño de tela y frotar la estructura del producto&lt;p&gt;</v>
      </c>
      <c r="AF876" s="102"/>
      <c r="AG876" s="79"/>
      <c r="AH876" s="102"/>
    </row>
    <row r="877" spans="1:34" ht="51" x14ac:dyDescent="0.2">
      <c r="A877" s="88"/>
      <c r="B877" s="88"/>
      <c r="C877" s="16"/>
      <c r="D877" s="116"/>
      <c r="E877" s="88"/>
      <c r="F877" s="88"/>
      <c r="G877" s="88"/>
      <c r="H877" s="88"/>
      <c r="I877" s="88"/>
      <c r="J877" s="88"/>
      <c r="K877" s="88"/>
      <c r="L877" s="88"/>
      <c r="M877" s="88"/>
      <c r="N877" s="88"/>
      <c r="O877" s="88"/>
      <c r="P877" s="88"/>
      <c r="Q877" s="88"/>
      <c r="R877" s="88"/>
      <c r="S877" s="88"/>
      <c r="T877" s="88"/>
      <c r="U877" s="88"/>
      <c r="V877" s="88"/>
      <c r="W877" s="16"/>
      <c r="X877" s="98"/>
      <c r="Y877" s="168"/>
      <c r="Z877" s="98"/>
      <c r="AA877" s="102"/>
      <c r="AB877" s="102"/>
      <c r="AC877" s="168" t="e">
        <f>CONCATENATE(E877," color: ",IF(VLOOKUP(C877,Colores!H:I,2,0)&gt;1,"Varios colores",Tabla5[[#This Row],[Caract: Color tapiz]]),IF(H877="","",CONCATENATE(", Tapiz: ",H877)),IF(I877="","",CONCATENATE(",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77" s="102"/>
      <c r="AE877" s="102" t="str">
        <f>CONCATENATE("&lt;p&gt;¿Cómo lavar un mueble con tapiz: ",X877,"?","&lt;p&gt;",CHAR(10),IFERROR(VLOOKUP(G877,'Base de datos'!A:B,2,0),"Humedecer un paño de tela y frotar la estructura del producto&lt;p&gt;"))</f>
        <v>&lt;p&gt;¿Cómo lavar un mueble con tapiz: ?&lt;p&gt;
Humedecer un paño de tela y frotar la estructura del producto&lt;p&gt;</v>
      </c>
      <c r="AF877" s="102"/>
      <c r="AG877" s="79"/>
      <c r="AH877" s="102"/>
    </row>
    <row r="878" spans="1:34" ht="51" x14ac:dyDescent="0.2">
      <c r="A878" s="88"/>
      <c r="B878" s="88"/>
      <c r="C878" s="16"/>
      <c r="D878" s="116"/>
      <c r="E878" s="88"/>
      <c r="F878" s="88"/>
      <c r="G878" s="88"/>
      <c r="H878" s="88"/>
      <c r="I878" s="88"/>
      <c r="J878" s="88"/>
      <c r="K878" s="88"/>
      <c r="L878" s="88"/>
      <c r="M878" s="88"/>
      <c r="N878" s="88"/>
      <c r="O878" s="88"/>
      <c r="P878" s="88"/>
      <c r="Q878" s="88"/>
      <c r="R878" s="88"/>
      <c r="S878" s="88"/>
      <c r="T878" s="88"/>
      <c r="U878" s="88"/>
      <c r="V878" s="88"/>
      <c r="W878" s="16"/>
      <c r="X878" s="98"/>
      <c r="Y878" s="168"/>
      <c r="Z878" s="98"/>
      <c r="AA878" s="102"/>
      <c r="AB878" s="102"/>
      <c r="AC878" s="168" t="e">
        <f>CONCATENATE(E878," color: ",IF(VLOOKUP(C878,Colores!H:I,2,0)&gt;1,"Varios colores",Tabla5[[#This Row],[Caract: Color tapiz]]),IF(H878="","",CONCATENATE(", Tapiz: ",H878)),IF(I878="","",CONCATENATE(",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78" s="102"/>
      <c r="AE878" s="102" t="str">
        <f>CONCATENATE("&lt;p&gt;¿Cómo lavar un mueble con tapiz: ",X878,"?","&lt;p&gt;",CHAR(10),IFERROR(VLOOKUP(G878,'Base de datos'!A:B,2,0),"Humedecer un paño de tela y frotar la estructura del producto&lt;p&gt;"))</f>
        <v>&lt;p&gt;¿Cómo lavar un mueble con tapiz: ?&lt;p&gt;
Humedecer un paño de tela y frotar la estructura del producto&lt;p&gt;</v>
      </c>
      <c r="AF878" s="102"/>
      <c r="AG878" s="79"/>
      <c r="AH878" s="102"/>
    </row>
    <row r="879" spans="1:34" ht="51" x14ac:dyDescent="0.2">
      <c r="A879" s="88"/>
      <c r="B879" s="88"/>
      <c r="C879" s="16"/>
      <c r="D879" s="116"/>
      <c r="E879" s="88"/>
      <c r="F879" s="88"/>
      <c r="G879" s="88"/>
      <c r="H879" s="88"/>
      <c r="I879" s="88"/>
      <c r="J879" s="88"/>
      <c r="K879" s="88"/>
      <c r="L879" s="88"/>
      <c r="M879" s="88"/>
      <c r="N879" s="88"/>
      <c r="O879" s="88"/>
      <c r="P879" s="88"/>
      <c r="Q879" s="88"/>
      <c r="R879" s="88"/>
      <c r="S879" s="88"/>
      <c r="T879" s="88"/>
      <c r="U879" s="88"/>
      <c r="V879" s="88"/>
      <c r="W879" s="16"/>
      <c r="X879" s="98"/>
      <c r="Y879" s="168"/>
      <c r="Z879" s="98"/>
      <c r="AA879" s="102"/>
      <c r="AB879" s="102"/>
      <c r="AC879" s="168" t="e">
        <f>CONCATENATE(E879," color: ",IF(VLOOKUP(C879,Colores!H:I,2,0)&gt;1,"Varios colores",Tabla5[[#This Row],[Caract: Color tapiz]]),IF(H879="","",CONCATENATE(", Tapiz: ",H879)),IF(I879="","",CONCATENATE(",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79" s="102"/>
      <c r="AE879" s="102" t="str">
        <f>CONCATENATE("&lt;p&gt;¿Cómo lavar un mueble con tapiz: ",X879,"?","&lt;p&gt;",CHAR(10),IFERROR(VLOOKUP(G879,'Base de datos'!A:B,2,0),"Humedecer un paño de tela y frotar la estructura del producto&lt;p&gt;"))</f>
        <v>&lt;p&gt;¿Cómo lavar un mueble con tapiz: ?&lt;p&gt;
Humedecer un paño de tela y frotar la estructura del producto&lt;p&gt;</v>
      </c>
      <c r="AF879" s="102"/>
      <c r="AG879" s="79"/>
      <c r="AH879" s="102"/>
    </row>
    <row r="880" spans="1:34" ht="51" x14ac:dyDescent="0.2">
      <c r="A880" s="88"/>
      <c r="B880" s="88"/>
      <c r="C880" s="16"/>
      <c r="D880" s="116"/>
      <c r="E880" s="88"/>
      <c r="F880" s="88"/>
      <c r="G880" s="88"/>
      <c r="H880" s="88"/>
      <c r="I880" s="88"/>
      <c r="J880" s="88"/>
      <c r="K880" s="88"/>
      <c r="L880" s="88"/>
      <c r="M880" s="88"/>
      <c r="N880" s="88"/>
      <c r="O880" s="88"/>
      <c r="P880" s="88"/>
      <c r="Q880" s="88"/>
      <c r="R880" s="88"/>
      <c r="S880" s="88"/>
      <c r="T880" s="88"/>
      <c r="U880" s="88"/>
      <c r="V880" s="88"/>
      <c r="W880" s="16"/>
      <c r="X880" s="98"/>
      <c r="Y880" s="168"/>
      <c r="Z880" s="98"/>
      <c r="AA880" s="102"/>
      <c r="AB880" s="102"/>
      <c r="AC880" s="168" t="e">
        <f>CONCATENATE(E880," color: ",IF(VLOOKUP(C880,Colores!H:I,2,0)&gt;1,"Varios colores",Tabla5[[#This Row],[Caract: Color tapiz]]),IF(H880="","",CONCATENATE(", Tapiz: ",H880)),IF(I880="","",CONCATENATE(",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80" s="102"/>
      <c r="AE880" s="102" t="str">
        <f>CONCATENATE("&lt;p&gt;¿Cómo lavar un mueble con tapiz: ",X880,"?","&lt;p&gt;",CHAR(10),IFERROR(VLOOKUP(G880,'Base de datos'!A:B,2,0),"Humedecer un paño de tela y frotar la estructura del producto&lt;p&gt;"))</f>
        <v>&lt;p&gt;¿Cómo lavar un mueble con tapiz: ?&lt;p&gt;
Humedecer un paño de tela y frotar la estructura del producto&lt;p&gt;</v>
      </c>
      <c r="AF880" s="102"/>
      <c r="AG880" s="79"/>
      <c r="AH880" s="102"/>
    </row>
    <row r="881" spans="1:34" ht="51" x14ac:dyDescent="0.2">
      <c r="A881" s="88"/>
      <c r="B881" s="88"/>
      <c r="C881" s="16"/>
      <c r="D881" s="116"/>
      <c r="E881" s="88"/>
      <c r="F881" s="88"/>
      <c r="G881" s="88"/>
      <c r="H881" s="88"/>
      <c r="I881" s="88"/>
      <c r="J881" s="88"/>
      <c r="K881" s="88"/>
      <c r="L881" s="88"/>
      <c r="M881" s="88"/>
      <c r="N881" s="88"/>
      <c r="O881" s="88"/>
      <c r="P881" s="88"/>
      <c r="Q881" s="88"/>
      <c r="R881" s="88"/>
      <c r="S881" s="88"/>
      <c r="T881" s="88"/>
      <c r="U881" s="88"/>
      <c r="V881" s="88"/>
      <c r="W881" s="16"/>
      <c r="X881" s="98"/>
      <c r="Y881" s="168"/>
      <c r="Z881" s="98"/>
      <c r="AA881" s="102"/>
      <c r="AB881" s="102"/>
      <c r="AC881" s="168" t="e">
        <f>CONCATENATE(E881," color: ",IF(VLOOKUP(C881,Colores!H:I,2,0)&gt;1,"Varios colores",Tabla5[[#This Row],[Caract: Color tapiz]]),IF(H881="","",CONCATENATE(", Tapiz: ",H881)),IF(I881="","",CONCATENATE(",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81" s="102"/>
      <c r="AE881" s="102" t="str">
        <f>CONCATENATE("&lt;p&gt;¿Cómo lavar un mueble con tapiz: ",X881,"?","&lt;p&gt;",CHAR(10),IFERROR(VLOOKUP(G881,'Base de datos'!A:B,2,0),"Humedecer un paño de tela y frotar la estructura del producto&lt;p&gt;"))</f>
        <v>&lt;p&gt;¿Cómo lavar un mueble con tapiz: ?&lt;p&gt;
Humedecer un paño de tela y frotar la estructura del producto&lt;p&gt;</v>
      </c>
      <c r="AF881" s="102"/>
      <c r="AG881" s="79"/>
      <c r="AH881" s="102"/>
    </row>
    <row r="882" spans="1:34" ht="51" x14ac:dyDescent="0.2">
      <c r="A882" s="88"/>
      <c r="B882" s="88"/>
      <c r="C882" s="16"/>
      <c r="D882" s="116"/>
      <c r="E882" s="88"/>
      <c r="F882" s="88"/>
      <c r="G882" s="88"/>
      <c r="H882" s="88"/>
      <c r="I882" s="88"/>
      <c r="J882" s="88"/>
      <c r="K882" s="88"/>
      <c r="L882" s="88"/>
      <c r="M882" s="88"/>
      <c r="N882" s="88"/>
      <c r="O882" s="88"/>
      <c r="P882" s="88"/>
      <c r="Q882" s="88"/>
      <c r="R882" s="88"/>
      <c r="S882" s="88"/>
      <c r="T882" s="88"/>
      <c r="U882" s="88"/>
      <c r="V882" s="88"/>
      <c r="W882" s="16"/>
      <c r="X882" s="98"/>
      <c r="Y882" s="168"/>
      <c r="Z882" s="98"/>
      <c r="AA882" s="102"/>
      <c r="AB882" s="102"/>
      <c r="AC882" s="168" t="e">
        <f>CONCATENATE(E882," color: ",IF(VLOOKUP(C882,Colores!H:I,2,0)&gt;1,"Varios colores",Tabla5[[#This Row],[Caract: Color tapiz]]),IF(H882="","",CONCATENATE(", Tapiz: ",H882)),IF(I882="","",CONCATENATE(",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82" s="102"/>
      <c r="AE882" s="102" t="str">
        <f>CONCATENATE("&lt;p&gt;¿Cómo lavar un mueble con tapiz: ",X882,"?","&lt;p&gt;",CHAR(10),IFERROR(VLOOKUP(G882,'Base de datos'!A:B,2,0),"Humedecer un paño de tela y frotar la estructura del producto&lt;p&gt;"))</f>
        <v>&lt;p&gt;¿Cómo lavar un mueble con tapiz: ?&lt;p&gt;
Humedecer un paño de tela y frotar la estructura del producto&lt;p&gt;</v>
      </c>
      <c r="AF882" s="102"/>
      <c r="AG882" s="79"/>
      <c r="AH882" s="102"/>
    </row>
    <row r="883" spans="1:34" ht="51" x14ac:dyDescent="0.2">
      <c r="A883" s="88"/>
      <c r="B883" s="88"/>
      <c r="C883" s="16"/>
      <c r="D883" s="116"/>
      <c r="E883" s="88"/>
      <c r="F883" s="88"/>
      <c r="G883" s="88"/>
      <c r="H883" s="88"/>
      <c r="I883" s="88"/>
      <c r="J883" s="88"/>
      <c r="K883" s="88"/>
      <c r="L883" s="88"/>
      <c r="M883" s="88"/>
      <c r="N883" s="88"/>
      <c r="O883" s="88"/>
      <c r="P883" s="88"/>
      <c r="Q883" s="88"/>
      <c r="R883" s="88"/>
      <c r="S883" s="88"/>
      <c r="T883" s="88"/>
      <c r="U883" s="88"/>
      <c r="V883" s="88"/>
      <c r="W883" s="16"/>
      <c r="X883" s="98"/>
      <c r="Y883" s="168"/>
      <c r="Z883" s="98"/>
      <c r="AA883" s="102"/>
      <c r="AB883" s="102"/>
      <c r="AC883" s="168" t="e">
        <f>CONCATENATE(E883," color: ",IF(VLOOKUP(C883,Colores!H:I,2,0)&gt;1,"Varios colores",Tabla5[[#This Row],[Caract: Color tapiz]]),IF(H883="","",CONCATENATE(", Tapiz: ",H883)),IF(I883="","",CONCATENATE(",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83" s="102"/>
      <c r="AE883" s="102" t="str">
        <f>CONCATENATE("&lt;p&gt;¿Cómo lavar un mueble con tapiz: ",X883,"?","&lt;p&gt;",CHAR(10),IFERROR(VLOOKUP(G883,'Base de datos'!A:B,2,0),"Humedecer un paño de tela y frotar la estructura del producto&lt;p&gt;"))</f>
        <v>&lt;p&gt;¿Cómo lavar un mueble con tapiz: ?&lt;p&gt;
Humedecer un paño de tela y frotar la estructura del producto&lt;p&gt;</v>
      </c>
      <c r="AF883" s="102"/>
      <c r="AG883" s="79"/>
      <c r="AH883" s="102"/>
    </row>
    <row r="884" spans="1:34" ht="51" x14ac:dyDescent="0.2">
      <c r="A884" s="88"/>
      <c r="B884" s="88"/>
      <c r="C884" s="16"/>
      <c r="D884" s="116"/>
      <c r="E884" s="88"/>
      <c r="F884" s="88"/>
      <c r="G884" s="88"/>
      <c r="H884" s="88"/>
      <c r="I884" s="88"/>
      <c r="J884" s="88"/>
      <c r="K884" s="88"/>
      <c r="L884" s="88"/>
      <c r="M884" s="88"/>
      <c r="N884" s="88"/>
      <c r="O884" s="88"/>
      <c r="P884" s="88"/>
      <c r="Q884" s="88"/>
      <c r="R884" s="88"/>
      <c r="S884" s="88"/>
      <c r="T884" s="88"/>
      <c r="U884" s="88"/>
      <c r="V884" s="88"/>
      <c r="W884" s="16"/>
      <c r="X884" s="98"/>
      <c r="Y884" s="168"/>
      <c r="Z884" s="98"/>
      <c r="AA884" s="102"/>
      <c r="AB884" s="102"/>
      <c r="AC884" s="168" t="e">
        <f>CONCATENATE(E884," color: ",IF(VLOOKUP(C884,Colores!H:I,2,0)&gt;1,"Varios colores",Tabla5[[#This Row],[Caract: Color tapiz]]),IF(H884="","",CONCATENATE(", Tapiz: ",H884)),IF(I884="","",CONCATENATE(",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84" s="102"/>
      <c r="AE884" s="102" t="str">
        <f>CONCATENATE("&lt;p&gt;¿Cómo lavar un mueble con tapiz: ",X884,"?","&lt;p&gt;",CHAR(10),IFERROR(VLOOKUP(G884,'Base de datos'!A:B,2,0),"Humedecer un paño de tela y frotar la estructura del producto&lt;p&gt;"))</f>
        <v>&lt;p&gt;¿Cómo lavar un mueble con tapiz: ?&lt;p&gt;
Humedecer un paño de tela y frotar la estructura del producto&lt;p&gt;</v>
      </c>
      <c r="AF884" s="102"/>
      <c r="AG884" s="79"/>
      <c r="AH884" s="102"/>
    </row>
    <row r="885" spans="1:34" ht="51" x14ac:dyDescent="0.2">
      <c r="A885" s="88"/>
      <c r="B885" s="88"/>
      <c r="C885" s="16"/>
      <c r="D885" s="116"/>
      <c r="E885" s="88"/>
      <c r="F885" s="88"/>
      <c r="G885" s="88"/>
      <c r="H885" s="88"/>
      <c r="I885" s="88"/>
      <c r="J885" s="88"/>
      <c r="K885" s="88"/>
      <c r="L885" s="88"/>
      <c r="M885" s="88"/>
      <c r="N885" s="88"/>
      <c r="O885" s="88"/>
      <c r="P885" s="88"/>
      <c r="Q885" s="88"/>
      <c r="R885" s="88"/>
      <c r="S885" s="88"/>
      <c r="T885" s="88"/>
      <c r="U885" s="88"/>
      <c r="V885" s="88"/>
      <c r="W885" s="16"/>
      <c r="X885" s="98"/>
      <c r="Y885" s="168"/>
      <c r="Z885" s="98"/>
      <c r="AA885" s="102"/>
      <c r="AB885" s="102"/>
      <c r="AC885" s="168" t="e">
        <f>CONCATENATE(E885," color: ",IF(VLOOKUP(C885,Colores!H:I,2,0)&gt;1,"Varios colores",Tabla5[[#This Row],[Caract: Color tapiz]]),IF(H885="","",CONCATENATE(", Tapiz: ",H885)),IF(I885="","",CONCATENATE(",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85" s="102"/>
      <c r="AE885" s="102" t="str">
        <f>CONCATENATE("&lt;p&gt;¿Cómo lavar un mueble con tapiz: ",X885,"?","&lt;p&gt;",CHAR(10),IFERROR(VLOOKUP(G885,'Base de datos'!A:B,2,0),"Humedecer un paño de tela y frotar la estructura del producto&lt;p&gt;"))</f>
        <v>&lt;p&gt;¿Cómo lavar un mueble con tapiz: ?&lt;p&gt;
Humedecer un paño de tela y frotar la estructura del producto&lt;p&gt;</v>
      </c>
      <c r="AF885" s="102"/>
      <c r="AG885" s="79"/>
      <c r="AH885" s="102"/>
    </row>
    <row r="886" spans="1:34" ht="51" x14ac:dyDescent="0.2">
      <c r="A886" s="88"/>
      <c r="B886" s="88"/>
      <c r="C886" s="16"/>
      <c r="D886" s="116"/>
      <c r="E886" s="88"/>
      <c r="F886" s="88"/>
      <c r="G886" s="88"/>
      <c r="H886" s="88"/>
      <c r="I886" s="88"/>
      <c r="J886" s="88"/>
      <c r="K886" s="88"/>
      <c r="L886" s="88"/>
      <c r="M886" s="88"/>
      <c r="N886" s="88"/>
      <c r="O886" s="88"/>
      <c r="P886" s="88"/>
      <c r="Q886" s="88"/>
      <c r="R886" s="88"/>
      <c r="S886" s="88"/>
      <c r="T886" s="88"/>
      <c r="U886" s="88"/>
      <c r="V886" s="88"/>
      <c r="W886" s="16"/>
      <c r="X886" s="98"/>
      <c r="Y886" s="168"/>
      <c r="Z886" s="98"/>
      <c r="AA886" s="102"/>
      <c r="AB886" s="102"/>
      <c r="AC886" s="168" t="e">
        <f>CONCATENATE(E886," color: ",IF(VLOOKUP(C886,Colores!H:I,2,0)&gt;1,"Varios colores",Tabla5[[#This Row],[Caract: Color tapiz]]),IF(H886="","",CONCATENATE(", Tapiz: ",H886)),IF(I886="","",CONCATENATE(",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86" s="102"/>
      <c r="AE886" s="102" t="str">
        <f>CONCATENATE("&lt;p&gt;¿Cómo lavar un mueble con tapiz: ",X886,"?","&lt;p&gt;",CHAR(10),IFERROR(VLOOKUP(G886,'Base de datos'!A:B,2,0),"Humedecer un paño de tela y frotar la estructura del producto&lt;p&gt;"))</f>
        <v>&lt;p&gt;¿Cómo lavar un mueble con tapiz: ?&lt;p&gt;
Humedecer un paño de tela y frotar la estructura del producto&lt;p&gt;</v>
      </c>
      <c r="AF886" s="102"/>
      <c r="AG886" s="79"/>
      <c r="AH886" s="102"/>
    </row>
    <row r="887" spans="1:34" ht="51" x14ac:dyDescent="0.2">
      <c r="A887" s="88"/>
      <c r="B887" s="88"/>
      <c r="C887" s="16"/>
      <c r="D887" s="116"/>
      <c r="E887" s="88"/>
      <c r="F887" s="88"/>
      <c r="G887" s="88"/>
      <c r="H887" s="88"/>
      <c r="I887" s="88"/>
      <c r="J887" s="88"/>
      <c r="K887" s="88"/>
      <c r="L887" s="88"/>
      <c r="M887" s="88"/>
      <c r="N887" s="88"/>
      <c r="O887" s="88"/>
      <c r="P887" s="88"/>
      <c r="Q887" s="88"/>
      <c r="R887" s="88"/>
      <c r="S887" s="88"/>
      <c r="T887" s="88"/>
      <c r="U887" s="88"/>
      <c r="V887" s="88"/>
      <c r="W887" s="16"/>
      <c r="X887" s="98"/>
      <c r="Y887" s="168"/>
      <c r="Z887" s="98"/>
      <c r="AA887" s="102"/>
      <c r="AB887" s="102"/>
      <c r="AC887" s="168" t="e">
        <f>CONCATENATE(E887," color: ",IF(VLOOKUP(C887,Colores!H:I,2,0)&gt;1,"Varios colores",Tabla5[[#This Row],[Caract: Color tapiz]]),IF(H887="","",CONCATENATE(", Tapiz: ",H887)),IF(I887="","",CONCATENATE(",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87" s="102"/>
      <c r="AE887" s="102" t="str">
        <f>CONCATENATE("&lt;p&gt;¿Cómo lavar un mueble con tapiz: ",X887,"?","&lt;p&gt;",CHAR(10),IFERROR(VLOOKUP(G887,'Base de datos'!A:B,2,0),"Humedecer un paño de tela y frotar la estructura del producto&lt;p&gt;"))</f>
        <v>&lt;p&gt;¿Cómo lavar un mueble con tapiz: ?&lt;p&gt;
Humedecer un paño de tela y frotar la estructura del producto&lt;p&gt;</v>
      </c>
      <c r="AF887" s="102"/>
      <c r="AG887" s="79"/>
      <c r="AH887" s="102"/>
    </row>
    <row r="888" spans="1:34" ht="51" x14ac:dyDescent="0.2">
      <c r="A888" s="88"/>
      <c r="B888" s="88"/>
      <c r="C888" s="16"/>
      <c r="D888" s="116"/>
      <c r="E888" s="88"/>
      <c r="F888" s="88"/>
      <c r="G888" s="88"/>
      <c r="H888" s="88"/>
      <c r="I888" s="88"/>
      <c r="J888" s="88"/>
      <c r="K888" s="88"/>
      <c r="L888" s="88"/>
      <c r="M888" s="88"/>
      <c r="N888" s="88"/>
      <c r="O888" s="88"/>
      <c r="P888" s="88"/>
      <c r="Q888" s="88"/>
      <c r="R888" s="88"/>
      <c r="S888" s="88"/>
      <c r="T888" s="88"/>
      <c r="U888" s="88"/>
      <c r="V888" s="88"/>
      <c r="W888" s="16"/>
      <c r="X888" s="98"/>
      <c r="Y888" s="168"/>
      <c r="Z888" s="98"/>
      <c r="AA888" s="102"/>
      <c r="AB888" s="102"/>
      <c r="AC888" s="168" t="e">
        <f>CONCATENATE(E888," color: ",IF(VLOOKUP(C888,Colores!H:I,2,0)&gt;1,"Varios colores",Tabla5[[#This Row],[Caract: Color tapiz]]),IF(H888="","",CONCATENATE(", Tapiz: ",H888)),IF(I888="","",CONCATENATE(",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88" s="102"/>
      <c r="AE888" s="102" t="str">
        <f>CONCATENATE("&lt;p&gt;¿Cómo lavar un mueble con tapiz: ",X888,"?","&lt;p&gt;",CHAR(10),IFERROR(VLOOKUP(G888,'Base de datos'!A:B,2,0),"Humedecer un paño de tela y frotar la estructura del producto&lt;p&gt;"))</f>
        <v>&lt;p&gt;¿Cómo lavar un mueble con tapiz: ?&lt;p&gt;
Humedecer un paño de tela y frotar la estructura del producto&lt;p&gt;</v>
      </c>
      <c r="AF888" s="102"/>
      <c r="AG888" s="79"/>
      <c r="AH888" s="102"/>
    </row>
    <row r="889" spans="1:34" ht="51" x14ac:dyDescent="0.2">
      <c r="A889" s="88"/>
      <c r="B889" s="88"/>
      <c r="C889" s="16"/>
      <c r="D889" s="116"/>
      <c r="E889" s="88"/>
      <c r="F889" s="88"/>
      <c r="G889" s="88"/>
      <c r="H889" s="88"/>
      <c r="I889" s="88"/>
      <c r="J889" s="88"/>
      <c r="K889" s="88"/>
      <c r="L889" s="88"/>
      <c r="M889" s="88"/>
      <c r="N889" s="88"/>
      <c r="O889" s="88"/>
      <c r="P889" s="88"/>
      <c r="Q889" s="88"/>
      <c r="R889" s="88"/>
      <c r="S889" s="88"/>
      <c r="T889" s="88"/>
      <c r="U889" s="88"/>
      <c r="V889" s="88"/>
      <c r="W889" s="16"/>
      <c r="X889" s="98"/>
      <c r="Y889" s="168"/>
      <c r="Z889" s="98"/>
      <c r="AA889" s="102"/>
      <c r="AB889" s="102"/>
      <c r="AC889" s="168" t="e">
        <f>CONCATENATE(E889," color: ",IF(VLOOKUP(C889,Colores!H:I,2,0)&gt;1,"Varios colores",Tabla5[[#This Row],[Caract: Color tapiz]]),IF(H889="","",CONCATENATE(", Tapiz: ",H889)),IF(I889="","",CONCATENATE(",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89" s="102"/>
      <c r="AE889" s="102" t="str">
        <f>CONCATENATE("&lt;p&gt;¿Cómo lavar un mueble con tapiz: ",X889,"?","&lt;p&gt;",CHAR(10),IFERROR(VLOOKUP(G889,'Base de datos'!A:B,2,0),"Humedecer un paño de tela y frotar la estructura del producto&lt;p&gt;"))</f>
        <v>&lt;p&gt;¿Cómo lavar un mueble con tapiz: ?&lt;p&gt;
Humedecer un paño de tela y frotar la estructura del producto&lt;p&gt;</v>
      </c>
      <c r="AF889" s="102"/>
      <c r="AG889" s="79"/>
      <c r="AH889" s="102"/>
    </row>
    <row r="890" spans="1:34" ht="51" x14ac:dyDescent="0.2">
      <c r="A890" s="88"/>
      <c r="B890" s="88"/>
      <c r="C890" s="16"/>
      <c r="D890" s="116"/>
      <c r="E890" s="88"/>
      <c r="F890" s="88"/>
      <c r="G890" s="88"/>
      <c r="H890" s="88"/>
      <c r="I890" s="88"/>
      <c r="J890" s="88"/>
      <c r="K890" s="88"/>
      <c r="L890" s="88"/>
      <c r="M890" s="88"/>
      <c r="N890" s="88"/>
      <c r="O890" s="88"/>
      <c r="P890" s="88"/>
      <c r="Q890" s="88"/>
      <c r="R890" s="88"/>
      <c r="S890" s="88"/>
      <c r="T890" s="88"/>
      <c r="U890" s="88"/>
      <c r="V890" s="88"/>
      <c r="W890" s="16"/>
      <c r="X890" s="98"/>
      <c r="Y890" s="168"/>
      <c r="Z890" s="98"/>
      <c r="AA890" s="102"/>
      <c r="AB890" s="102"/>
      <c r="AC890" s="168" t="e">
        <f>CONCATENATE(E890," color: ",IF(VLOOKUP(C890,Colores!H:I,2,0)&gt;1,"Varios colores",Tabla5[[#This Row],[Caract: Color tapiz]]),IF(H890="","",CONCATENATE(", Tapiz: ",H890)),IF(I890="","",CONCATENATE(",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90" s="102"/>
      <c r="AE890" s="102" t="str">
        <f>CONCATENATE("&lt;p&gt;¿Cómo lavar un mueble con tapiz: ",X890,"?","&lt;p&gt;",CHAR(10),IFERROR(VLOOKUP(G890,'Base de datos'!A:B,2,0),"Humedecer un paño de tela y frotar la estructura del producto&lt;p&gt;"))</f>
        <v>&lt;p&gt;¿Cómo lavar un mueble con tapiz: ?&lt;p&gt;
Humedecer un paño de tela y frotar la estructura del producto&lt;p&gt;</v>
      </c>
      <c r="AF890" s="102"/>
      <c r="AG890" s="79"/>
      <c r="AH890" s="102"/>
    </row>
    <row r="891" spans="1:34" ht="51" x14ac:dyDescent="0.2">
      <c r="A891" s="88"/>
      <c r="B891" s="88"/>
      <c r="C891" s="16"/>
      <c r="D891" s="116"/>
      <c r="E891" s="88"/>
      <c r="F891" s="88"/>
      <c r="G891" s="88"/>
      <c r="H891" s="88"/>
      <c r="I891" s="88"/>
      <c r="J891" s="88"/>
      <c r="K891" s="88"/>
      <c r="L891" s="88"/>
      <c r="M891" s="88"/>
      <c r="N891" s="88"/>
      <c r="O891" s="88"/>
      <c r="P891" s="88"/>
      <c r="Q891" s="88"/>
      <c r="R891" s="88"/>
      <c r="S891" s="88"/>
      <c r="T891" s="88"/>
      <c r="U891" s="88"/>
      <c r="V891" s="88"/>
      <c r="W891" s="16"/>
      <c r="X891" s="98"/>
      <c r="Y891" s="168"/>
      <c r="Z891" s="98"/>
      <c r="AA891" s="102"/>
      <c r="AB891" s="102"/>
      <c r="AC891" s="168" t="e">
        <f>CONCATENATE(E891," color: ",IF(VLOOKUP(C891,Colores!H:I,2,0)&gt;1,"Varios colores",Tabla5[[#This Row],[Caract: Color tapiz]]),IF(H891="","",CONCATENATE(", Tapiz: ",H891)),IF(I891="","",CONCATENATE(",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91" s="102"/>
      <c r="AE891" s="102" t="str">
        <f>CONCATENATE("&lt;p&gt;¿Cómo lavar un mueble con tapiz: ",X891,"?","&lt;p&gt;",CHAR(10),IFERROR(VLOOKUP(G891,'Base de datos'!A:B,2,0),"Humedecer un paño de tela y frotar la estructura del producto&lt;p&gt;"))</f>
        <v>&lt;p&gt;¿Cómo lavar un mueble con tapiz: ?&lt;p&gt;
Humedecer un paño de tela y frotar la estructura del producto&lt;p&gt;</v>
      </c>
      <c r="AF891" s="102"/>
      <c r="AG891" s="79"/>
      <c r="AH891" s="102"/>
    </row>
    <row r="892" spans="1:34" ht="51" x14ac:dyDescent="0.2">
      <c r="A892" s="88"/>
      <c r="B892" s="88"/>
      <c r="C892" s="16"/>
      <c r="D892" s="116"/>
      <c r="E892" s="88"/>
      <c r="F892" s="88"/>
      <c r="G892" s="88"/>
      <c r="H892" s="88"/>
      <c r="I892" s="88"/>
      <c r="J892" s="88"/>
      <c r="K892" s="88"/>
      <c r="L892" s="88"/>
      <c r="M892" s="88"/>
      <c r="N892" s="88"/>
      <c r="O892" s="88"/>
      <c r="P892" s="88"/>
      <c r="Q892" s="88"/>
      <c r="R892" s="88"/>
      <c r="S892" s="88"/>
      <c r="T892" s="88"/>
      <c r="U892" s="88"/>
      <c r="V892" s="88"/>
      <c r="W892" s="16"/>
      <c r="X892" s="98"/>
      <c r="Y892" s="168"/>
      <c r="Z892" s="98"/>
      <c r="AA892" s="102"/>
      <c r="AB892" s="102"/>
      <c r="AC892" s="168" t="e">
        <f>CONCATENATE(E892," color: ",IF(VLOOKUP(C892,Colores!H:I,2,0)&gt;1,"Varios colores",Tabla5[[#This Row],[Caract: Color tapiz]]),IF(H892="","",CONCATENATE(", Tapiz: ",H892)),IF(I892="","",CONCATENATE(",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92" s="102"/>
      <c r="AE892" s="102" t="str">
        <f>CONCATENATE("&lt;p&gt;¿Cómo lavar un mueble con tapiz: ",X892,"?","&lt;p&gt;",CHAR(10),IFERROR(VLOOKUP(G892,'Base de datos'!A:B,2,0),"Humedecer un paño de tela y frotar la estructura del producto&lt;p&gt;"))</f>
        <v>&lt;p&gt;¿Cómo lavar un mueble con tapiz: ?&lt;p&gt;
Humedecer un paño de tela y frotar la estructura del producto&lt;p&gt;</v>
      </c>
      <c r="AF892" s="102"/>
      <c r="AG892" s="79"/>
      <c r="AH892" s="102"/>
    </row>
    <row r="893" spans="1:34" ht="51" x14ac:dyDescent="0.2">
      <c r="A893" s="88"/>
      <c r="B893" s="88"/>
      <c r="C893" s="16"/>
      <c r="D893" s="116"/>
      <c r="E893" s="88"/>
      <c r="F893" s="88"/>
      <c r="G893" s="88"/>
      <c r="H893" s="88"/>
      <c r="I893" s="88"/>
      <c r="J893" s="88"/>
      <c r="K893" s="88"/>
      <c r="L893" s="88"/>
      <c r="M893" s="88"/>
      <c r="N893" s="88"/>
      <c r="O893" s="88"/>
      <c r="P893" s="88"/>
      <c r="Q893" s="88"/>
      <c r="R893" s="88"/>
      <c r="S893" s="88"/>
      <c r="T893" s="88"/>
      <c r="U893" s="88"/>
      <c r="V893" s="88"/>
      <c r="W893" s="16"/>
      <c r="X893" s="98"/>
      <c r="Y893" s="168"/>
      <c r="Z893" s="98"/>
      <c r="AA893" s="102"/>
      <c r="AB893" s="102"/>
      <c r="AC893" s="168" t="e">
        <f>CONCATENATE(E893," color: ",IF(VLOOKUP(C893,Colores!H:I,2,0)&gt;1,"Varios colores",Tabla5[[#This Row],[Caract: Color tapiz]]),IF(H893="","",CONCATENATE(", Tapiz: ",H893)),IF(I893="","",CONCATENATE(",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93" s="102"/>
      <c r="AE893" s="102" t="str">
        <f>CONCATENATE("&lt;p&gt;¿Cómo lavar un mueble con tapiz: ",X893,"?","&lt;p&gt;",CHAR(10),IFERROR(VLOOKUP(G893,'Base de datos'!A:B,2,0),"Humedecer un paño de tela y frotar la estructura del producto&lt;p&gt;"))</f>
        <v>&lt;p&gt;¿Cómo lavar un mueble con tapiz: ?&lt;p&gt;
Humedecer un paño de tela y frotar la estructura del producto&lt;p&gt;</v>
      </c>
      <c r="AF893" s="102"/>
      <c r="AG893" s="79"/>
      <c r="AH893" s="102"/>
    </row>
    <row r="894" spans="1:34" ht="51" x14ac:dyDescent="0.2">
      <c r="A894" s="88"/>
      <c r="B894" s="88"/>
      <c r="C894" s="16"/>
      <c r="D894" s="116"/>
      <c r="E894" s="88"/>
      <c r="F894" s="88"/>
      <c r="G894" s="88"/>
      <c r="H894" s="88"/>
      <c r="I894" s="88"/>
      <c r="J894" s="88"/>
      <c r="K894" s="88"/>
      <c r="L894" s="88"/>
      <c r="M894" s="88"/>
      <c r="N894" s="88"/>
      <c r="O894" s="88"/>
      <c r="P894" s="88"/>
      <c r="Q894" s="88"/>
      <c r="R894" s="88"/>
      <c r="S894" s="88"/>
      <c r="T894" s="88"/>
      <c r="U894" s="88"/>
      <c r="V894" s="88"/>
      <c r="W894" s="16"/>
      <c r="X894" s="98"/>
      <c r="Y894" s="168"/>
      <c r="Z894" s="98"/>
      <c r="AA894" s="102"/>
      <c r="AB894" s="102"/>
      <c r="AC894" s="168" t="e">
        <f>CONCATENATE(E894," color: ",IF(VLOOKUP(C894,Colores!H:I,2,0)&gt;1,"Varios colores",Tabla5[[#This Row],[Caract: Color tapiz]]),IF(H894="","",CONCATENATE(", Tapiz: ",H894)),IF(I894="","",CONCATENATE(",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94" s="102"/>
      <c r="AE894" s="102" t="str">
        <f>CONCATENATE("&lt;p&gt;¿Cómo lavar un mueble con tapiz: ",X894,"?","&lt;p&gt;",CHAR(10),IFERROR(VLOOKUP(G894,'Base de datos'!A:B,2,0),"Humedecer un paño de tela y frotar la estructura del producto&lt;p&gt;"))</f>
        <v>&lt;p&gt;¿Cómo lavar un mueble con tapiz: ?&lt;p&gt;
Humedecer un paño de tela y frotar la estructura del producto&lt;p&gt;</v>
      </c>
      <c r="AF894" s="102"/>
      <c r="AG894" s="79"/>
      <c r="AH894" s="102"/>
    </row>
    <row r="895" spans="1:34" ht="51" x14ac:dyDescent="0.2">
      <c r="A895" s="88"/>
      <c r="B895" s="88"/>
      <c r="C895" s="16"/>
      <c r="D895" s="116"/>
      <c r="E895" s="88"/>
      <c r="F895" s="88"/>
      <c r="G895" s="88"/>
      <c r="H895" s="88"/>
      <c r="I895" s="88"/>
      <c r="J895" s="88"/>
      <c r="K895" s="88"/>
      <c r="L895" s="88"/>
      <c r="M895" s="88"/>
      <c r="N895" s="88"/>
      <c r="O895" s="88"/>
      <c r="P895" s="88"/>
      <c r="Q895" s="88"/>
      <c r="R895" s="88"/>
      <c r="S895" s="88"/>
      <c r="T895" s="88"/>
      <c r="U895" s="88"/>
      <c r="V895" s="88"/>
      <c r="W895" s="16"/>
      <c r="X895" s="98"/>
      <c r="Y895" s="168"/>
      <c r="Z895" s="98"/>
      <c r="AA895" s="102"/>
      <c r="AB895" s="102"/>
      <c r="AC895" s="168" t="e">
        <f>CONCATENATE(E895," color: ",IF(VLOOKUP(C895,Colores!H:I,2,0)&gt;1,"Varios colores",Tabla5[[#This Row],[Caract: Color tapiz]]),IF(H895="","",CONCATENATE(", Tapiz: ",H895)),IF(I895="","",CONCATENATE(",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95" s="102"/>
      <c r="AE895" s="102" t="str">
        <f>CONCATENATE("&lt;p&gt;¿Cómo lavar un mueble con tapiz: ",X895,"?","&lt;p&gt;",CHAR(10),IFERROR(VLOOKUP(G895,'Base de datos'!A:B,2,0),"Humedecer un paño de tela y frotar la estructura del producto&lt;p&gt;"))</f>
        <v>&lt;p&gt;¿Cómo lavar un mueble con tapiz: ?&lt;p&gt;
Humedecer un paño de tela y frotar la estructura del producto&lt;p&gt;</v>
      </c>
      <c r="AF895" s="102"/>
      <c r="AG895" s="79"/>
      <c r="AH895" s="102"/>
    </row>
    <row r="896" spans="1:34" ht="51" x14ac:dyDescent="0.2">
      <c r="A896" s="88"/>
      <c r="B896" s="88"/>
      <c r="C896" s="16"/>
      <c r="D896" s="116"/>
      <c r="E896" s="88"/>
      <c r="F896" s="88"/>
      <c r="G896" s="88"/>
      <c r="H896" s="88"/>
      <c r="I896" s="88"/>
      <c r="J896" s="88"/>
      <c r="K896" s="88"/>
      <c r="L896" s="88"/>
      <c r="M896" s="88"/>
      <c r="N896" s="88"/>
      <c r="O896" s="88"/>
      <c r="P896" s="88"/>
      <c r="Q896" s="88"/>
      <c r="R896" s="88"/>
      <c r="S896" s="88"/>
      <c r="T896" s="88"/>
      <c r="U896" s="88"/>
      <c r="V896" s="88"/>
      <c r="W896" s="16"/>
      <c r="X896" s="98"/>
      <c r="Y896" s="168"/>
      <c r="Z896" s="98"/>
      <c r="AA896" s="102"/>
      <c r="AB896" s="102"/>
      <c r="AC896" s="168" t="e">
        <f>CONCATENATE(E896," color: ",IF(VLOOKUP(C896,Colores!H:I,2,0)&gt;1,"Varios colores",Tabla5[[#This Row],[Caract: Color tapiz]]),IF(H896="","",CONCATENATE(", Tapiz: ",H896)),IF(I896="","",CONCATENATE(",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96" s="102"/>
      <c r="AE896" s="102" t="str">
        <f>CONCATENATE("&lt;p&gt;¿Cómo lavar un mueble con tapiz: ",X896,"?","&lt;p&gt;",CHAR(10),IFERROR(VLOOKUP(G896,'Base de datos'!A:B,2,0),"Humedecer un paño de tela y frotar la estructura del producto&lt;p&gt;"))</f>
        <v>&lt;p&gt;¿Cómo lavar un mueble con tapiz: ?&lt;p&gt;
Humedecer un paño de tela y frotar la estructura del producto&lt;p&gt;</v>
      </c>
      <c r="AF896" s="102"/>
      <c r="AG896" s="79"/>
      <c r="AH896" s="102"/>
    </row>
    <row r="897" spans="1:34" ht="51" x14ac:dyDescent="0.2">
      <c r="A897" s="88"/>
      <c r="B897" s="88"/>
      <c r="C897" s="16"/>
      <c r="D897" s="116"/>
      <c r="E897" s="88"/>
      <c r="F897" s="88"/>
      <c r="G897" s="88"/>
      <c r="H897" s="88"/>
      <c r="I897" s="88"/>
      <c r="J897" s="88"/>
      <c r="K897" s="88"/>
      <c r="L897" s="88"/>
      <c r="M897" s="88"/>
      <c r="N897" s="88"/>
      <c r="O897" s="88"/>
      <c r="P897" s="88"/>
      <c r="Q897" s="88"/>
      <c r="R897" s="88"/>
      <c r="S897" s="88"/>
      <c r="T897" s="88"/>
      <c r="U897" s="88"/>
      <c r="V897" s="88"/>
      <c r="W897" s="16"/>
      <c r="X897" s="98"/>
      <c r="Y897" s="168"/>
      <c r="Z897" s="98"/>
      <c r="AA897" s="102"/>
      <c r="AB897" s="102"/>
      <c r="AC897" s="168" t="e">
        <f>CONCATENATE(E897," color: ",IF(VLOOKUP(C897,Colores!H:I,2,0)&gt;1,"Varios colores",Tabla5[[#This Row],[Caract: Color tapiz]]),IF(H897="","",CONCATENATE(", Tapiz: ",H897)),IF(I897="","",CONCATENATE(",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97" s="102"/>
      <c r="AE897" s="102" t="str">
        <f>CONCATENATE("&lt;p&gt;¿Cómo lavar un mueble con tapiz: ",X897,"?","&lt;p&gt;",CHAR(10),IFERROR(VLOOKUP(G897,'Base de datos'!A:B,2,0),"Humedecer un paño de tela y frotar la estructura del producto&lt;p&gt;"))</f>
        <v>&lt;p&gt;¿Cómo lavar un mueble con tapiz: ?&lt;p&gt;
Humedecer un paño de tela y frotar la estructura del producto&lt;p&gt;</v>
      </c>
      <c r="AF897" s="102"/>
      <c r="AG897" s="79"/>
      <c r="AH897" s="102"/>
    </row>
    <row r="898" spans="1:34" ht="51" x14ac:dyDescent="0.2">
      <c r="A898" s="88"/>
      <c r="B898" s="88"/>
      <c r="C898" s="16"/>
      <c r="D898" s="116"/>
      <c r="E898" s="88"/>
      <c r="F898" s="88"/>
      <c r="G898" s="88"/>
      <c r="H898" s="88"/>
      <c r="I898" s="88"/>
      <c r="J898" s="88"/>
      <c r="K898" s="88"/>
      <c r="L898" s="88"/>
      <c r="M898" s="88"/>
      <c r="N898" s="88"/>
      <c r="O898" s="88"/>
      <c r="P898" s="88"/>
      <c r="Q898" s="88"/>
      <c r="R898" s="88"/>
      <c r="S898" s="88"/>
      <c r="T898" s="88"/>
      <c r="U898" s="88"/>
      <c r="V898" s="88"/>
      <c r="W898" s="16"/>
      <c r="X898" s="98"/>
      <c r="Y898" s="168"/>
      <c r="Z898" s="98"/>
      <c r="AA898" s="102"/>
      <c r="AB898" s="102"/>
      <c r="AC898" s="168" t="e">
        <f>CONCATENATE(E898," color: ",IF(VLOOKUP(C898,Colores!H:I,2,0)&gt;1,"Varios colores",Tabla5[[#This Row],[Caract: Color tapiz]]),IF(H898="","",CONCATENATE(", Tapiz: ",H898)),IF(I898="","",CONCATENATE(",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98" s="102"/>
      <c r="AE898" s="102" t="str">
        <f>CONCATENATE("&lt;p&gt;¿Cómo lavar un mueble con tapiz: ",X898,"?","&lt;p&gt;",CHAR(10),IFERROR(VLOOKUP(G898,'Base de datos'!A:B,2,0),"Humedecer un paño de tela y frotar la estructura del producto&lt;p&gt;"))</f>
        <v>&lt;p&gt;¿Cómo lavar un mueble con tapiz: ?&lt;p&gt;
Humedecer un paño de tela y frotar la estructura del producto&lt;p&gt;</v>
      </c>
      <c r="AF898" s="102"/>
      <c r="AG898" s="79"/>
      <c r="AH898" s="102"/>
    </row>
    <row r="899" spans="1:34" ht="51" x14ac:dyDescent="0.2">
      <c r="A899" s="88"/>
      <c r="B899" s="88"/>
      <c r="C899" s="16"/>
      <c r="D899" s="116"/>
      <c r="E899" s="88"/>
      <c r="F899" s="88"/>
      <c r="G899" s="88"/>
      <c r="H899" s="88"/>
      <c r="I899" s="88"/>
      <c r="J899" s="88"/>
      <c r="K899" s="88"/>
      <c r="L899" s="88"/>
      <c r="M899" s="88"/>
      <c r="N899" s="88"/>
      <c r="O899" s="88"/>
      <c r="P899" s="88"/>
      <c r="Q899" s="88"/>
      <c r="R899" s="88"/>
      <c r="S899" s="88"/>
      <c r="T899" s="88"/>
      <c r="U899" s="88"/>
      <c r="V899" s="88"/>
      <c r="W899" s="16"/>
      <c r="X899" s="98"/>
      <c r="Y899" s="168"/>
      <c r="Z899" s="98"/>
      <c r="AA899" s="102"/>
      <c r="AB899" s="102"/>
      <c r="AC899" s="168" t="e">
        <f>CONCATENATE(E899," color: ",IF(VLOOKUP(C899,Colores!H:I,2,0)&gt;1,"Varios colores",Tabla5[[#This Row],[Caract: Color tapiz]]),IF(H899="","",CONCATENATE(", Tapiz: ",H899)),IF(I899="","",CONCATENATE(",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899" s="102"/>
      <c r="AE899" s="102" t="str">
        <f>CONCATENATE("&lt;p&gt;¿Cómo lavar un mueble con tapiz: ",X899,"?","&lt;p&gt;",CHAR(10),IFERROR(VLOOKUP(G899,'Base de datos'!A:B,2,0),"Humedecer un paño de tela y frotar la estructura del producto&lt;p&gt;"))</f>
        <v>&lt;p&gt;¿Cómo lavar un mueble con tapiz: ?&lt;p&gt;
Humedecer un paño de tela y frotar la estructura del producto&lt;p&gt;</v>
      </c>
      <c r="AF899" s="102"/>
      <c r="AG899" s="79"/>
      <c r="AH899" s="102"/>
    </row>
    <row r="900" spans="1:34" ht="51" x14ac:dyDescent="0.2">
      <c r="A900" s="88"/>
      <c r="B900" s="88"/>
      <c r="C900" s="16"/>
      <c r="D900" s="116"/>
      <c r="E900" s="88"/>
      <c r="F900" s="88"/>
      <c r="G900" s="88"/>
      <c r="H900" s="88"/>
      <c r="I900" s="88"/>
      <c r="J900" s="88"/>
      <c r="K900" s="88"/>
      <c r="L900" s="88"/>
      <c r="M900" s="88"/>
      <c r="N900" s="88"/>
      <c r="O900" s="88"/>
      <c r="P900" s="88"/>
      <c r="Q900" s="88"/>
      <c r="R900" s="88"/>
      <c r="S900" s="88"/>
      <c r="T900" s="88"/>
      <c r="U900" s="88"/>
      <c r="V900" s="88"/>
      <c r="W900" s="16"/>
      <c r="X900" s="98"/>
      <c r="Y900" s="168"/>
      <c r="Z900" s="98"/>
      <c r="AA900" s="102"/>
      <c r="AB900" s="102"/>
      <c r="AC900" s="168" t="e">
        <f>CONCATENATE(E900," color: ",IF(VLOOKUP(C900,Colores!H:I,2,0)&gt;1,"Varios colores",Tabla5[[#This Row],[Caract: Color tapiz]]),IF(H900="","",CONCATENATE(", Tapiz: ",H900)),IF(I900="","",CONCATENATE(",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00" s="102"/>
      <c r="AE900" s="102" t="str">
        <f>CONCATENATE("&lt;p&gt;¿Cómo lavar un mueble con tapiz: ",X900,"?","&lt;p&gt;",CHAR(10),IFERROR(VLOOKUP(G900,'Base de datos'!A:B,2,0),"Humedecer un paño de tela y frotar la estructura del producto&lt;p&gt;"))</f>
        <v>&lt;p&gt;¿Cómo lavar un mueble con tapiz: ?&lt;p&gt;
Humedecer un paño de tela y frotar la estructura del producto&lt;p&gt;</v>
      </c>
      <c r="AF900" s="102"/>
      <c r="AG900" s="79"/>
      <c r="AH900" s="102"/>
    </row>
    <row r="901" spans="1:34" ht="51" x14ac:dyDescent="0.2">
      <c r="A901" s="88"/>
      <c r="B901" s="88"/>
      <c r="C901" s="16"/>
      <c r="D901" s="116"/>
      <c r="E901" s="88"/>
      <c r="F901" s="88"/>
      <c r="G901" s="88"/>
      <c r="H901" s="88"/>
      <c r="I901" s="88"/>
      <c r="J901" s="88"/>
      <c r="K901" s="88"/>
      <c r="L901" s="88"/>
      <c r="M901" s="88"/>
      <c r="N901" s="88"/>
      <c r="O901" s="88"/>
      <c r="P901" s="88"/>
      <c r="Q901" s="88"/>
      <c r="R901" s="88"/>
      <c r="S901" s="88"/>
      <c r="T901" s="88"/>
      <c r="U901" s="88"/>
      <c r="V901" s="88"/>
      <c r="W901" s="16"/>
      <c r="X901" s="98"/>
      <c r="Y901" s="168"/>
      <c r="Z901" s="98"/>
      <c r="AA901" s="102"/>
      <c r="AB901" s="102"/>
      <c r="AC901" s="168" t="e">
        <f>CONCATENATE(E901," color: ",IF(VLOOKUP(C901,Colores!H:I,2,0)&gt;1,"Varios colores",Tabla5[[#This Row],[Caract: Color tapiz]]),IF(H901="","",CONCATENATE(", Tapiz: ",H901)),IF(I901="","",CONCATENATE(",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01" s="102"/>
      <c r="AE901" s="102" t="str">
        <f>CONCATENATE("&lt;p&gt;¿Cómo lavar un mueble con tapiz: ",X901,"?","&lt;p&gt;",CHAR(10),IFERROR(VLOOKUP(G901,'Base de datos'!A:B,2,0),"Humedecer un paño de tela y frotar la estructura del producto&lt;p&gt;"))</f>
        <v>&lt;p&gt;¿Cómo lavar un mueble con tapiz: ?&lt;p&gt;
Humedecer un paño de tela y frotar la estructura del producto&lt;p&gt;</v>
      </c>
      <c r="AF901" s="102"/>
      <c r="AG901" s="79"/>
      <c r="AH901" s="102"/>
    </row>
    <row r="902" spans="1:34" ht="51" x14ac:dyDescent="0.2">
      <c r="A902" s="88"/>
      <c r="B902" s="88"/>
      <c r="C902" s="16"/>
      <c r="D902" s="116"/>
      <c r="E902" s="88"/>
      <c r="F902" s="88"/>
      <c r="G902" s="88"/>
      <c r="H902" s="88"/>
      <c r="I902" s="88"/>
      <c r="J902" s="88"/>
      <c r="K902" s="88"/>
      <c r="L902" s="88"/>
      <c r="M902" s="88"/>
      <c r="N902" s="88"/>
      <c r="O902" s="88"/>
      <c r="P902" s="88"/>
      <c r="Q902" s="88"/>
      <c r="R902" s="88"/>
      <c r="S902" s="88"/>
      <c r="T902" s="88"/>
      <c r="U902" s="88"/>
      <c r="V902" s="88"/>
      <c r="W902" s="16"/>
      <c r="X902" s="98"/>
      <c r="Y902" s="168"/>
      <c r="Z902" s="98"/>
      <c r="AA902" s="102"/>
      <c r="AB902" s="102"/>
      <c r="AC902" s="168" t="e">
        <f>CONCATENATE(E902," color: ",IF(VLOOKUP(C902,Colores!H:I,2,0)&gt;1,"Varios colores",Tabla5[[#This Row],[Caract: Color tapiz]]),IF(H902="","",CONCATENATE(", Tapiz: ",H902)),IF(I902="","",CONCATENATE(",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02" s="102"/>
      <c r="AE902" s="102" t="str">
        <f>CONCATENATE("&lt;p&gt;¿Cómo lavar un mueble con tapiz: ",X902,"?","&lt;p&gt;",CHAR(10),IFERROR(VLOOKUP(G902,'Base de datos'!A:B,2,0),"Humedecer un paño de tela y frotar la estructura del producto&lt;p&gt;"))</f>
        <v>&lt;p&gt;¿Cómo lavar un mueble con tapiz: ?&lt;p&gt;
Humedecer un paño de tela y frotar la estructura del producto&lt;p&gt;</v>
      </c>
      <c r="AF902" s="102"/>
      <c r="AG902" s="79"/>
      <c r="AH902" s="102"/>
    </row>
    <row r="903" spans="1:34" ht="51" x14ac:dyDescent="0.2">
      <c r="A903" s="88"/>
      <c r="B903" s="88"/>
      <c r="C903" s="16"/>
      <c r="D903" s="116"/>
      <c r="E903" s="88"/>
      <c r="F903" s="88"/>
      <c r="G903" s="88"/>
      <c r="H903" s="88"/>
      <c r="I903" s="88"/>
      <c r="J903" s="88"/>
      <c r="K903" s="88"/>
      <c r="L903" s="88"/>
      <c r="M903" s="88"/>
      <c r="N903" s="88"/>
      <c r="O903" s="88"/>
      <c r="P903" s="88"/>
      <c r="Q903" s="88"/>
      <c r="R903" s="88"/>
      <c r="S903" s="88"/>
      <c r="T903" s="88"/>
      <c r="U903" s="88"/>
      <c r="V903" s="88"/>
      <c r="W903" s="16"/>
      <c r="X903" s="98"/>
      <c r="Y903" s="168"/>
      <c r="Z903" s="98"/>
      <c r="AA903" s="102"/>
      <c r="AB903" s="102"/>
      <c r="AC903" s="168" t="e">
        <f>CONCATENATE(E903," color: ",IF(VLOOKUP(C903,Colores!H:I,2,0)&gt;1,"Varios colores",Tabla5[[#This Row],[Caract: Color tapiz]]),IF(H903="","",CONCATENATE(", Tapiz: ",H903)),IF(I903="","",CONCATENATE(",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03" s="102"/>
      <c r="AE903" s="102" t="str">
        <f>CONCATENATE("&lt;p&gt;¿Cómo lavar un mueble con tapiz: ",X903,"?","&lt;p&gt;",CHAR(10),IFERROR(VLOOKUP(G903,'Base de datos'!A:B,2,0),"Humedecer un paño de tela y frotar la estructura del producto&lt;p&gt;"))</f>
        <v>&lt;p&gt;¿Cómo lavar un mueble con tapiz: ?&lt;p&gt;
Humedecer un paño de tela y frotar la estructura del producto&lt;p&gt;</v>
      </c>
      <c r="AF903" s="102"/>
      <c r="AG903" s="79"/>
      <c r="AH903" s="102"/>
    </row>
    <row r="904" spans="1:34" ht="51" x14ac:dyDescent="0.2">
      <c r="A904" s="88"/>
      <c r="B904" s="88"/>
      <c r="C904" s="16"/>
      <c r="D904" s="116"/>
      <c r="E904" s="88"/>
      <c r="F904" s="88"/>
      <c r="G904" s="88"/>
      <c r="H904" s="88"/>
      <c r="I904" s="88"/>
      <c r="J904" s="88"/>
      <c r="K904" s="88"/>
      <c r="L904" s="88"/>
      <c r="M904" s="88"/>
      <c r="N904" s="88"/>
      <c r="O904" s="88"/>
      <c r="P904" s="88"/>
      <c r="Q904" s="88"/>
      <c r="R904" s="88"/>
      <c r="S904" s="88"/>
      <c r="T904" s="88"/>
      <c r="U904" s="88"/>
      <c r="V904" s="88"/>
      <c r="W904" s="16"/>
      <c r="X904" s="98"/>
      <c r="Y904" s="168"/>
      <c r="Z904" s="98"/>
      <c r="AA904" s="102"/>
      <c r="AB904" s="102"/>
      <c r="AC904" s="168" t="e">
        <f>CONCATENATE(E904," color: ",IF(VLOOKUP(C904,Colores!H:I,2,0)&gt;1,"Varios colores",Tabla5[[#This Row],[Caract: Color tapiz]]),IF(H904="","",CONCATENATE(", Tapiz: ",H904)),IF(I904="","",CONCATENATE(",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04" s="102"/>
      <c r="AE904" s="102" t="str">
        <f>CONCATENATE("&lt;p&gt;¿Cómo lavar un mueble con tapiz: ",X904,"?","&lt;p&gt;",CHAR(10),IFERROR(VLOOKUP(G904,'Base de datos'!A:B,2,0),"Humedecer un paño de tela y frotar la estructura del producto&lt;p&gt;"))</f>
        <v>&lt;p&gt;¿Cómo lavar un mueble con tapiz: ?&lt;p&gt;
Humedecer un paño de tela y frotar la estructura del producto&lt;p&gt;</v>
      </c>
      <c r="AF904" s="102"/>
      <c r="AG904" s="79"/>
      <c r="AH904" s="102"/>
    </row>
    <row r="905" spans="1:34" ht="51" x14ac:dyDescent="0.2">
      <c r="A905" s="88"/>
      <c r="B905" s="88"/>
      <c r="C905" s="16"/>
      <c r="D905" s="116"/>
      <c r="E905" s="88"/>
      <c r="F905" s="88"/>
      <c r="G905" s="88"/>
      <c r="H905" s="88"/>
      <c r="I905" s="88"/>
      <c r="J905" s="88"/>
      <c r="K905" s="88"/>
      <c r="L905" s="88"/>
      <c r="M905" s="88"/>
      <c r="N905" s="88"/>
      <c r="O905" s="88"/>
      <c r="P905" s="88"/>
      <c r="Q905" s="88"/>
      <c r="R905" s="88"/>
      <c r="S905" s="88"/>
      <c r="T905" s="88"/>
      <c r="U905" s="88"/>
      <c r="V905" s="88"/>
      <c r="W905" s="16"/>
      <c r="X905" s="98"/>
      <c r="Y905" s="168"/>
      <c r="Z905" s="98"/>
      <c r="AA905" s="102"/>
      <c r="AB905" s="102"/>
      <c r="AC905" s="168" t="e">
        <f>CONCATENATE(E905," color: ",IF(VLOOKUP(C905,Colores!H:I,2,0)&gt;1,"Varios colores",Tabla5[[#This Row],[Caract: Color tapiz]]),IF(H905="","",CONCATENATE(", Tapiz: ",H905)),IF(I905="","",CONCATENATE(",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05" s="102"/>
      <c r="AE905" s="102" t="str">
        <f>CONCATENATE("&lt;p&gt;¿Cómo lavar un mueble con tapiz: ",X905,"?","&lt;p&gt;",CHAR(10),IFERROR(VLOOKUP(G905,'Base de datos'!A:B,2,0),"Humedecer un paño de tela y frotar la estructura del producto&lt;p&gt;"))</f>
        <v>&lt;p&gt;¿Cómo lavar un mueble con tapiz: ?&lt;p&gt;
Humedecer un paño de tela y frotar la estructura del producto&lt;p&gt;</v>
      </c>
      <c r="AF905" s="102"/>
      <c r="AG905" s="79"/>
      <c r="AH905" s="102"/>
    </row>
    <row r="906" spans="1:34" ht="51" x14ac:dyDescent="0.2">
      <c r="A906" s="88"/>
      <c r="B906" s="88"/>
      <c r="C906" s="16"/>
      <c r="D906" s="116"/>
      <c r="E906" s="88"/>
      <c r="F906" s="88"/>
      <c r="G906" s="88"/>
      <c r="H906" s="88"/>
      <c r="I906" s="88"/>
      <c r="J906" s="88"/>
      <c r="K906" s="88"/>
      <c r="L906" s="88"/>
      <c r="M906" s="88"/>
      <c r="N906" s="88"/>
      <c r="O906" s="88"/>
      <c r="P906" s="88"/>
      <c r="Q906" s="88"/>
      <c r="R906" s="88"/>
      <c r="S906" s="88"/>
      <c r="T906" s="88"/>
      <c r="U906" s="88"/>
      <c r="V906" s="88"/>
      <c r="W906" s="16"/>
      <c r="X906" s="98"/>
      <c r="Y906" s="168"/>
      <c r="Z906" s="98"/>
      <c r="AA906" s="102"/>
      <c r="AB906" s="102"/>
      <c r="AC906" s="168" t="e">
        <f>CONCATENATE(E906," color: ",IF(VLOOKUP(C906,Colores!H:I,2,0)&gt;1,"Varios colores",Tabla5[[#This Row],[Caract: Color tapiz]]),IF(H906="","",CONCATENATE(", Tapiz: ",H906)),IF(I906="","",CONCATENATE(",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06" s="102"/>
      <c r="AE906" s="102" t="str">
        <f>CONCATENATE("&lt;p&gt;¿Cómo lavar un mueble con tapiz: ",X906,"?","&lt;p&gt;",CHAR(10),IFERROR(VLOOKUP(G906,'Base de datos'!A:B,2,0),"Humedecer un paño de tela y frotar la estructura del producto&lt;p&gt;"))</f>
        <v>&lt;p&gt;¿Cómo lavar un mueble con tapiz: ?&lt;p&gt;
Humedecer un paño de tela y frotar la estructura del producto&lt;p&gt;</v>
      </c>
      <c r="AF906" s="102"/>
      <c r="AG906" s="79"/>
      <c r="AH906" s="102"/>
    </row>
    <row r="907" spans="1:34" ht="51" x14ac:dyDescent="0.2">
      <c r="A907" s="88"/>
      <c r="B907" s="88"/>
      <c r="C907" s="16"/>
      <c r="D907" s="116"/>
      <c r="E907" s="88"/>
      <c r="F907" s="88"/>
      <c r="G907" s="88"/>
      <c r="H907" s="88"/>
      <c r="I907" s="88"/>
      <c r="J907" s="88"/>
      <c r="K907" s="88"/>
      <c r="L907" s="88"/>
      <c r="M907" s="88"/>
      <c r="N907" s="88"/>
      <c r="O907" s="88"/>
      <c r="P907" s="88"/>
      <c r="Q907" s="88"/>
      <c r="R907" s="88"/>
      <c r="S907" s="88"/>
      <c r="T907" s="88"/>
      <c r="U907" s="88"/>
      <c r="V907" s="88"/>
      <c r="W907" s="16"/>
      <c r="X907" s="98"/>
      <c r="Y907" s="168"/>
      <c r="Z907" s="98"/>
      <c r="AA907" s="102"/>
      <c r="AB907" s="102"/>
      <c r="AC907" s="168" t="e">
        <f>CONCATENATE(E907," color: ",IF(VLOOKUP(C907,Colores!H:I,2,0)&gt;1,"Varios colores",Tabla5[[#This Row],[Caract: Color tapiz]]),IF(H907="","",CONCATENATE(", Tapiz: ",H907)),IF(I907="","",CONCATENATE(",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07" s="102"/>
      <c r="AE907" s="102" t="str">
        <f>CONCATENATE("&lt;p&gt;¿Cómo lavar un mueble con tapiz: ",X907,"?","&lt;p&gt;",CHAR(10),IFERROR(VLOOKUP(G907,'Base de datos'!A:B,2,0),"Humedecer un paño de tela y frotar la estructura del producto&lt;p&gt;"))</f>
        <v>&lt;p&gt;¿Cómo lavar un mueble con tapiz: ?&lt;p&gt;
Humedecer un paño de tela y frotar la estructura del producto&lt;p&gt;</v>
      </c>
      <c r="AF907" s="102"/>
      <c r="AG907" s="79"/>
      <c r="AH907" s="102"/>
    </row>
    <row r="908" spans="1:34" ht="51" x14ac:dyDescent="0.2">
      <c r="A908" s="88"/>
      <c r="B908" s="88"/>
      <c r="C908" s="16"/>
      <c r="D908" s="116"/>
      <c r="E908" s="88"/>
      <c r="F908" s="88"/>
      <c r="G908" s="88"/>
      <c r="H908" s="88"/>
      <c r="I908" s="88"/>
      <c r="J908" s="88"/>
      <c r="K908" s="88"/>
      <c r="L908" s="88"/>
      <c r="M908" s="88"/>
      <c r="N908" s="88"/>
      <c r="O908" s="88"/>
      <c r="P908" s="88"/>
      <c r="Q908" s="88"/>
      <c r="R908" s="88"/>
      <c r="S908" s="88"/>
      <c r="T908" s="88"/>
      <c r="U908" s="88"/>
      <c r="V908" s="88"/>
      <c r="W908" s="16"/>
      <c r="X908" s="98"/>
      <c r="Y908" s="168"/>
      <c r="Z908" s="98"/>
      <c r="AA908" s="102"/>
      <c r="AB908" s="102"/>
      <c r="AC908" s="168" t="e">
        <f>CONCATENATE(E908," color: ",IF(VLOOKUP(C908,Colores!H:I,2,0)&gt;1,"Varios colores",Tabla5[[#This Row],[Caract: Color tapiz]]),IF(H908="","",CONCATENATE(", Tapiz: ",H908)),IF(I908="","",CONCATENATE(",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08" s="102"/>
      <c r="AE908" s="102" t="str">
        <f>CONCATENATE("&lt;p&gt;¿Cómo lavar un mueble con tapiz: ",X908,"?","&lt;p&gt;",CHAR(10),IFERROR(VLOOKUP(G908,'Base de datos'!A:B,2,0),"Humedecer un paño de tela y frotar la estructura del producto&lt;p&gt;"))</f>
        <v>&lt;p&gt;¿Cómo lavar un mueble con tapiz: ?&lt;p&gt;
Humedecer un paño de tela y frotar la estructura del producto&lt;p&gt;</v>
      </c>
      <c r="AF908" s="102"/>
      <c r="AG908" s="79"/>
      <c r="AH908" s="102"/>
    </row>
    <row r="909" spans="1:34" ht="51" x14ac:dyDescent="0.2">
      <c r="A909" s="88"/>
      <c r="B909" s="88"/>
      <c r="C909" s="16"/>
      <c r="D909" s="116"/>
      <c r="E909" s="88"/>
      <c r="F909" s="88"/>
      <c r="G909" s="88"/>
      <c r="H909" s="88"/>
      <c r="I909" s="88"/>
      <c r="J909" s="88"/>
      <c r="K909" s="88"/>
      <c r="L909" s="88"/>
      <c r="M909" s="88"/>
      <c r="N909" s="88"/>
      <c r="O909" s="88"/>
      <c r="P909" s="88"/>
      <c r="Q909" s="88"/>
      <c r="R909" s="88"/>
      <c r="S909" s="88"/>
      <c r="T909" s="88"/>
      <c r="U909" s="88"/>
      <c r="V909" s="88"/>
      <c r="W909" s="16"/>
      <c r="X909" s="98"/>
      <c r="Y909" s="168"/>
      <c r="Z909" s="98"/>
      <c r="AA909" s="102"/>
      <c r="AB909" s="102"/>
      <c r="AC909" s="168" t="e">
        <f>CONCATENATE(E909," color: ",IF(VLOOKUP(C909,Colores!H:I,2,0)&gt;1,"Varios colores",Tabla5[[#This Row],[Caract: Color tapiz]]),IF(H909="","",CONCATENATE(", Tapiz: ",H909)),IF(I909="","",CONCATENATE(",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09" s="102"/>
      <c r="AE909" s="102" t="str">
        <f>CONCATENATE("&lt;p&gt;¿Cómo lavar un mueble con tapiz: ",X909,"?","&lt;p&gt;",CHAR(10),IFERROR(VLOOKUP(G909,'Base de datos'!A:B,2,0),"Humedecer un paño de tela y frotar la estructura del producto&lt;p&gt;"))</f>
        <v>&lt;p&gt;¿Cómo lavar un mueble con tapiz: ?&lt;p&gt;
Humedecer un paño de tela y frotar la estructura del producto&lt;p&gt;</v>
      </c>
      <c r="AF909" s="102"/>
      <c r="AG909" s="79"/>
      <c r="AH909" s="102"/>
    </row>
    <row r="910" spans="1:34" ht="51" x14ac:dyDescent="0.2">
      <c r="A910" s="88"/>
      <c r="B910" s="88"/>
      <c r="C910" s="16"/>
      <c r="D910" s="116"/>
      <c r="E910" s="88"/>
      <c r="F910" s="88"/>
      <c r="G910" s="88"/>
      <c r="H910" s="88"/>
      <c r="I910" s="88"/>
      <c r="J910" s="88"/>
      <c r="K910" s="88"/>
      <c r="L910" s="88"/>
      <c r="M910" s="88"/>
      <c r="N910" s="88"/>
      <c r="O910" s="88"/>
      <c r="P910" s="88"/>
      <c r="Q910" s="88"/>
      <c r="R910" s="88"/>
      <c r="S910" s="88"/>
      <c r="T910" s="88"/>
      <c r="U910" s="88"/>
      <c r="V910" s="88"/>
      <c r="W910" s="16"/>
      <c r="X910" s="98"/>
      <c r="Y910" s="168"/>
      <c r="Z910" s="98"/>
      <c r="AA910" s="102"/>
      <c r="AB910" s="102"/>
      <c r="AC910" s="168" t="e">
        <f>CONCATENATE(E910," color: ",IF(VLOOKUP(C910,Colores!H:I,2,0)&gt;1,"Varios colores",Tabla5[[#This Row],[Caract: Color tapiz]]),IF(H910="","",CONCATENATE(", Tapiz: ",H910)),IF(I910="","",CONCATENATE(",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10" s="102"/>
      <c r="AE910" s="102" t="str">
        <f>CONCATENATE("&lt;p&gt;¿Cómo lavar un mueble con tapiz: ",X910,"?","&lt;p&gt;",CHAR(10),IFERROR(VLOOKUP(G910,'Base de datos'!A:B,2,0),"Humedecer un paño de tela y frotar la estructura del producto&lt;p&gt;"))</f>
        <v>&lt;p&gt;¿Cómo lavar un mueble con tapiz: ?&lt;p&gt;
Humedecer un paño de tela y frotar la estructura del producto&lt;p&gt;</v>
      </c>
      <c r="AF910" s="102"/>
      <c r="AG910" s="79"/>
      <c r="AH910" s="102"/>
    </row>
    <row r="911" spans="1:34" ht="51" x14ac:dyDescent="0.2">
      <c r="A911" s="88"/>
      <c r="B911" s="88"/>
      <c r="C911" s="16"/>
      <c r="D911" s="116"/>
      <c r="E911" s="88"/>
      <c r="F911" s="88"/>
      <c r="G911" s="88"/>
      <c r="H911" s="88"/>
      <c r="I911" s="88"/>
      <c r="J911" s="88"/>
      <c r="K911" s="88"/>
      <c r="L911" s="88"/>
      <c r="M911" s="88"/>
      <c r="N911" s="88"/>
      <c r="O911" s="88"/>
      <c r="P911" s="88"/>
      <c r="Q911" s="88"/>
      <c r="R911" s="88"/>
      <c r="S911" s="88"/>
      <c r="T911" s="88"/>
      <c r="U911" s="88"/>
      <c r="V911" s="88"/>
      <c r="W911" s="16"/>
      <c r="X911" s="98"/>
      <c r="Y911" s="168"/>
      <c r="Z911" s="98"/>
      <c r="AA911" s="102"/>
      <c r="AB911" s="102"/>
      <c r="AC911" s="168" t="e">
        <f>CONCATENATE(E911," color: ",IF(VLOOKUP(C911,Colores!H:I,2,0)&gt;1,"Varios colores",Tabla5[[#This Row],[Caract: Color tapiz]]),IF(H911="","",CONCATENATE(", Tapiz: ",H911)),IF(I911="","",CONCATENATE(",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11" s="102"/>
      <c r="AE911" s="102" t="str">
        <f>CONCATENATE("&lt;p&gt;¿Cómo lavar un mueble con tapiz: ",X911,"?","&lt;p&gt;",CHAR(10),IFERROR(VLOOKUP(G911,'Base de datos'!A:B,2,0),"Humedecer un paño de tela y frotar la estructura del producto&lt;p&gt;"))</f>
        <v>&lt;p&gt;¿Cómo lavar un mueble con tapiz: ?&lt;p&gt;
Humedecer un paño de tela y frotar la estructura del producto&lt;p&gt;</v>
      </c>
      <c r="AF911" s="102"/>
      <c r="AG911" s="79"/>
      <c r="AH911" s="102"/>
    </row>
    <row r="912" spans="1:34" ht="51" x14ac:dyDescent="0.2">
      <c r="A912" s="88"/>
      <c r="B912" s="88"/>
      <c r="C912" s="16"/>
      <c r="D912" s="116"/>
      <c r="E912" s="88"/>
      <c r="F912" s="88"/>
      <c r="G912" s="88"/>
      <c r="H912" s="88"/>
      <c r="I912" s="88"/>
      <c r="J912" s="88"/>
      <c r="K912" s="88"/>
      <c r="L912" s="88"/>
      <c r="M912" s="88"/>
      <c r="N912" s="88"/>
      <c r="O912" s="88"/>
      <c r="P912" s="88"/>
      <c r="Q912" s="88"/>
      <c r="R912" s="88"/>
      <c r="S912" s="88"/>
      <c r="T912" s="88"/>
      <c r="U912" s="88"/>
      <c r="V912" s="88"/>
      <c r="W912" s="16"/>
      <c r="X912" s="98"/>
      <c r="Y912" s="168"/>
      <c r="Z912" s="98"/>
      <c r="AA912" s="102"/>
      <c r="AB912" s="102"/>
      <c r="AC912" s="168" t="e">
        <f>CONCATENATE(E912," color: ",IF(VLOOKUP(C912,Colores!H:I,2,0)&gt;1,"Varios colores",Tabla5[[#This Row],[Caract: Color tapiz]]),IF(H912="","",CONCATENATE(", Tapiz: ",H912)),IF(I912="","",CONCATENATE(",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12" s="102"/>
      <c r="AE912" s="102" t="str">
        <f>CONCATENATE("&lt;p&gt;¿Cómo lavar un mueble con tapiz: ",X912,"?","&lt;p&gt;",CHAR(10),IFERROR(VLOOKUP(G912,'Base de datos'!A:B,2,0),"Humedecer un paño de tela y frotar la estructura del producto&lt;p&gt;"))</f>
        <v>&lt;p&gt;¿Cómo lavar un mueble con tapiz: ?&lt;p&gt;
Humedecer un paño de tela y frotar la estructura del producto&lt;p&gt;</v>
      </c>
      <c r="AF912" s="102"/>
      <c r="AG912" s="79"/>
      <c r="AH912" s="102"/>
    </row>
    <row r="913" spans="1:34" ht="51" x14ac:dyDescent="0.2">
      <c r="A913" s="88"/>
      <c r="B913" s="88"/>
      <c r="C913" s="16"/>
      <c r="D913" s="116"/>
      <c r="E913" s="88"/>
      <c r="F913" s="88"/>
      <c r="G913" s="88"/>
      <c r="H913" s="88"/>
      <c r="I913" s="88"/>
      <c r="J913" s="88"/>
      <c r="K913" s="88"/>
      <c r="L913" s="88"/>
      <c r="M913" s="88"/>
      <c r="N913" s="88"/>
      <c r="O913" s="88"/>
      <c r="P913" s="88"/>
      <c r="Q913" s="88"/>
      <c r="R913" s="88"/>
      <c r="S913" s="88"/>
      <c r="T913" s="88"/>
      <c r="U913" s="88"/>
      <c r="V913" s="88"/>
      <c r="W913" s="16"/>
      <c r="X913" s="98"/>
      <c r="Y913" s="168"/>
      <c r="Z913" s="98"/>
      <c r="AA913" s="102"/>
      <c r="AB913" s="102"/>
      <c r="AC913" s="168" t="e">
        <f>CONCATENATE(E913," color: ",IF(VLOOKUP(C913,Colores!H:I,2,0)&gt;1,"Varios colores",Tabla5[[#This Row],[Caract: Color tapiz]]),IF(H913="","",CONCATENATE(", Tapiz: ",H913)),IF(I913="","",CONCATENATE(",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13" s="102"/>
      <c r="AE913" s="102" t="str">
        <f>CONCATENATE("&lt;p&gt;¿Cómo lavar un mueble con tapiz: ",X913,"?","&lt;p&gt;",CHAR(10),IFERROR(VLOOKUP(G913,'Base de datos'!A:B,2,0),"Humedecer un paño de tela y frotar la estructura del producto&lt;p&gt;"))</f>
        <v>&lt;p&gt;¿Cómo lavar un mueble con tapiz: ?&lt;p&gt;
Humedecer un paño de tela y frotar la estructura del producto&lt;p&gt;</v>
      </c>
      <c r="AF913" s="102"/>
      <c r="AG913" s="79"/>
      <c r="AH913" s="102"/>
    </row>
    <row r="914" spans="1:34" ht="51" x14ac:dyDescent="0.2">
      <c r="A914" s="88"/>
      <c r="B914" s="88"/>
      <c r="C914" s="16"/>
      <c r="D914" s="116"/>
      <c r="E914" s="88"/>
      <c r="F914" s="88"/>
      <c r="G914" s="88"/>
      <c r="H914" s="88"/>
      <c r="I914" s="88"/>
      <c r="J914" s="88"/>
      <c r="K914" s="88"/>
      <c r="L914" s="88"/>
      <c r="M914" s="88"/>
      <c r="N914" s="88"/>
      <c r="O914" s="88"/>
      <c r="P914" s="88"/>
      <c r="Q914" s="88"/>
      <c r="R914" s="88"/>
      <c r="S914" s="88"/>
      <c r="T914" s="88"/>
      <c r="U914" s="88"/>
      <c r="V914" s="88"/>
      <c r="W914" s="16"/>
      <c r="X914" s="98"/>
      <c r="Y914" s="168"/>
      <c r="Z914" s="98"/>
      <c r="AA914" s="102"/>
      <c r="AB914" s="102"/>
      <c r="AC914" s="168" t="e">
        <f>CONCATENATE(E914," color: ",IF(VLOOKUP(C914,Colores!H:I,2,0)&gt;1,"Varios colores",Tabla5[[#This Row],[Caract: Color tapiz]]),IF(H914="","",CONCATENATE(", Tapiz: ",H914)),IF(I914="","",CONCATENATE(",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14" s="102"/>
      <c r="AE914" s="102" t="str">
        <f>CONCATENATE("&lt;p&gt;¿Cómo lavar un mueble con tapiz: ",X914,"?","&lt;p&gt;",CHAR(10),IFERROR(VLOOKUP(G914,'Base de datos'!A:B,2,0),"Humedecer un paño de tela y frotar la estructura del producto&lt;p&gt;"))</f>
        <v>&lt;p&gt;¿Cómo lavar un mueble con tapiz: ?&lt;p&gt;
Humedecer un paño de tela y frotar la estructura del producto&lt;p&gt;</v>
      </c>
      <c r="AF914" s="102"/>
      <c r="AG914" s="79"/>
      <c r="AH914" s="102"/>
    </row>
    <row r="915" spans="1:34" ht="51" x14ac:dyDescent="0.2">
      <c r="A915" s="88"/>
      <c r="B915" s="88"/>
      <c r="C915" s="16"/>
      <c r="D915" s="116"/>
      <c r="E915" s="88"/>
      <c r="F915" s="88"/>
      <c r="G915" s="88"/>
      <c r="H915" s="88"/>
      <c r="I915" s="88"/>
      <c r="J915" s="88"/>
      <c r="K915" s="88"/>
      <c r="L915" s="88"/>
      <c r="M915" s="88"/>
      <c r="N915" s="88"/>
      <c r="O915" s="88"/>
      <c r="P915" s="88"/>
      <c r="Q915" s="88"/>
      <c r="R915" s="88"/>
      <c r="S915" s="88"/>
      <c r="T915" s="88"/>
      <c r="U915" s="88"/>
      <c r="V915" s="88"/>
      <c r="W915" s="16"/>
      <c r="X915" s="98"/>
      <c r="Y915" s="168"/>
      <c r="Z915" s="98"/>
      <c r="AA915" s="102"/>
      <c r="AB915" s="102"/>
      <c r="AC915" s="168" t="e">
        <f>CONCATENATE(E915," color: ",IF(VLOOKUP(C915,Colores!H:I,2,0)&gt;1,"Varios colores",Tabla5[[#This Row],[Caract: Color tapiz]]),IF(H915="","",CONCATENATE(", Tapiz: ",H915)),IF(I915="","",CONCATENATE(",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15" s="102"/>
      <c r="AE915" s="102" t="str">
        <f>CONCATENATE("&lt;p&gt;¿Cómo lavar un mueble con tapiz: ",X915,"?","&lt;p&gt;",CHAR(10),IFERROR(VLOOKUP(G915,'Base de datos'!A:B,2,0),"Humedecer un paño de tela y frotar la estructura del producto&lt;p&gt;"))</f>
        <v>&lt;p&gt;¿Cómo lavar un mueble con tapiz: ?&lt;p&gt;
Humedecer un paño de tela y frotar la estructura del producto&lt;p&gt;</v>
      </c>
      <c r="AF915" s="102"/>
      <c r="AG915" s="79"/>
      <c r="AH915" s="102"/>
    </row>
    <row r="916" spans="1:34" ht="51" x14ac:dyDescent="0.2">
      <c r="A916" s="88"/>
      <c r="B916" s="88"/>
      <c r="C916" s="16"/>
      <c r="D916" s="116"/>
      <c r="E916" s="88"/>
      <c r="F916" s="88"/>
      <c r="G916" s="88"/>
      <c r="H916" s="88"/>
      <c r="I916" s="88"/>
      <c r="J916" s="88"/>
      <c r="K916" s="88"/>
      <c r="L916" s="88"/>
      <c r="M916" s="88"/>
      <c r="N916" s="88"/>
      <c r="O916" s="88"/>
      <c r="P916" s="88"/>
      <c r="Q916" s="88"/>
      <c r="R916" s="88"/>
      <c r="S916" s="88"/>
      <c r="T916" s="88"/>
      <c r="U916" s="88"/>
      <c r="V916" s="88"/>
      <c r="W916" s="16"/>
      <c r="X916" s="98"/>
      <c r="Y916" s="168"/>
      <c r="Z916" s="98"/>
      <c r="AA916" s="102"/>
      <c r="AB916" s="102"/>
      <c r="AC916" s="168" t="e">
        <f>CONCATENATE(E916," color: ",IF(VLOOKUP(C916,Colores!H:I,2,0)&gt;1,"Varios colores",Tabla5[[#This Row],[Caract: Color tapiz]]),IF(H916="","",CONCATENATE(", Tapiz: ",H916)),IF(I916="","",CONCATENATE(",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16" s="102"/>
      <c r="AE916" s="102" t="str">
        <f>CONCATENATE("&lt;p&gt;¿Cómo lavar un mueble con tapiz: ",X916,"?","&lt;p&gt;",CHAR(10),IFERROR(VLOOKUP(G916,'Base de datos'!A:B,2,0),"Humedecer un paño de tela y frotar la estructura del producto&lt;p&gt;"))</f>
        <v>&lt;p&gt;¿Cómo lavar un mueble con tapiz: ?&lt;p&gt;
Humedecer un paño de tela y frotar la estructura del producto&lt;p&gt;</v>
      </c>
      <c r="AF916" s="102"/>
      <c r="AG916" s="79"/>
      <c r="AH916" s="102"/>
    </row>
    <row r="917" spans="1:34" ht="51" x14ac:dyDescent="0.2">
      <c r="A917" s="88"/>
      <c r="B917" s="88"/>
      <c r="C917" s="16"/>
      <c r="D917" s="116"/>
      <c r="E917" s="88"/>
      <c r="F917" s="88"/>
      <c r="G917" s="88"/>
      <c r="H917" s="88"/>
      <c r="I917" s="88"/>
      <c r="J917" s="88"/>
      <c r="K917" s="88"/>
      <c r="L917" s="88"/>
      <c r="M917" s="88"/>
      <c r="N917" s="88"/>
      <c r="O917" s="88"/>
      <c r="P917" s="88"/>
      <c r="Q917" s="88"/>
      <c r="R917" s="88"/>
      <c r="S917" s="88"/>
      <c r="T917" s="88"/>
      <c r="U917" s="88"/>
      <c r="V917" s="88"/>
      <c r="W917" s="16"/>
      <c r="X917" s="98"/>
      <c r="Y917" s="168"/>
      <c r="Z917" s="98"/>
      <c r="AA917" s="102"/>
      <c r="AB917" s="102"/>
      <c r="AC917" s="168" t="e">
        <f>CONCATENATE(E917," color: ",IF(VLOOKUP(C917,Colores!H:I,2,0)&gt;1,"Varios colores",Tabla5[[#This Row],[Caract: Color tapiz]]),IF(H917="","",CONCATENATE(", Tapiz: ",H917)),IF(I917="","",CONCATENATE(",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17" s="102"/>
      <c r="AE917" s="102" t="str">
        <f>CONCATENATE("&lt;p&gt;¿Cómo lavar un mueble con tapiz: ",X917,"?","&lt;p&gt;",CHAR(10),IFERROR(VLOOKUP(G917,'Base de datos'!A:B,2,0),"Humedecer un paño de tela y frotar la estructura del producto&lt;p&gt;"))</f>
        <v>&lt;p&gt;¿Cómo lavar un mueble con tapiz: ?&lt;p&gt;
Humedecer un paño de tela y frotar la estructura del producto&lt;p&gt;</v>
      </c>
      <c r="AF917" s="102"/>
      <c r="AG917" s="79"/>
      <c r="AH917" s="102"/>
    </row>
    <row r="918" spans="1:34" ht="51" x14ac:dyDescent="0.2">
      <c r="A918" s="88"/>
      <c r="B918" s="88"/>
      <c r="C918" s="16"/>
      <c r="D918" s="116"/>
      <c r="E918" s="88"/>
      <c r="F918" s="88"/>
      <c r="G918" s="88"/>
      <c r="H918" s="88"/>
      <c r="I918" s="88"/>
      <c r="J918" s="88"/>
      <c r="K918" s="88"/>
      <c r="L918" s="88"/>
      <c r="M918" s="88"/>
      <c r="N918" s="88"/>
      <c r="O918" s="88"/>
      <c r="P918" s="88"/>
      <c r="Q918" s="88"/>
      <c r="R918" s="88"/>
      <c r="S918" s="88"/>
      <c r="T918" s="88"/>
      <c r="U918" s="88"/>
      <c r="V918" s="88"/>
      <c r="W918" s="16"/>
      <c r="X918" s="98"/>
      <c r="Y918" s="168"/>
      <c r="Z918" s="98"/>
      <c r="AA918" s="102"/>
      <c r="AB918" s="102"/>
      <c r="AC918" s="168" t="e">
        <f>CONCATENATE(E918," color: ",IF(VLOOKUP(C918,Colores!H:I,2,0)&gt;1,"Varios colores",Tabla5[[#This Row],[Caract: Color tapiz]]),IF(H918="","",CONCATENATE(", Tapiz: ",H918)),IF(I918="","",CONCATENATE(",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18" s="102"/>
      <c r="AE918" s="102" t="str">
        <f>CONCATENATE("&lt;p&gt;¿Cómo lavar un mueble con tapiz: ",X918,"?","&lt;p&gt;",CHAR(10),IFERROR(VLOOKUP(G918,'Base de datos'!A:B,2,0),"Humedecer un paño de tela y frotar la estructura del producto&lt;p&gt;"))</f>
        <v>&lt;p&gt;¿Cómo lavar un mueble con tapiz: ?&lt;p&gt;
Humedecer un paño de tela y frotar la estructura del producto&lt;p&gt;</v>
      </c>
      <c r="AF918" s="102"/>
      <c r="AG918" s="79"/>
      <c r="AH918" s="102"/>
    </row>
    <row r="919" spans="1:34" ht="51" x14ac:dyDescent="0.2">
      <c r="A919" s="88"/>
      <c r="B919" s="88"/>
      <c r="C919" s="16"/>
      <c r="D919" s="116"/>
      <c r="E919" s="88"/>
      <c r="F919" s="88"/>
      <c r="G919" s="88"/>
      <c r="H919" s="88"/>
      <c r="I919" s="88"/>
      <c r="J919" s="88"/>
      <c r="K919" s="88"/>
      <c r="L919" s="88"/>
      <c r="M919" s="88"/>
      <c r="N919" s="88"/>
      <c r="O919" s="88"/>
      <c r="P919" s="88"/>
      <c r="Q919" s="88"/>
      <c r="R919" s="88"/>
      <c r="S919" s="88"/>
      <c r="T919" s="88"/>
      <c r="U919" s="88"/>
      <c r="V919" s="88"/>
      <c r="W919" s="16"/>
      <c r="X919" s="98"/>
      <c r="Y919" s="168"/>
      <c r="Z919" s="98"/>
      <c r="AA919" s="102"/>
      <c r="AB919" s="102"/>
      <c r="AC919" s="168" t="e">
        <f>CONCATENATE(E919," color: ",IF(VLOOKUP(C919,Colores!H:I,2,0)&gt;1,"Varios colores",Tabla5[[#This Row],[Caract: Color tapiz]]),IF(H919="","",CONCATENATE(", Tapiz: ",H919)),IF(I919="","",CONCATENATE(",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19" s="102"/>
      <c r="AE919" s="102" t="str">
        <f>CONCATENATE("&lt;p&gt;¿Cómo lavar un mueble con tapiz: ",X919,"?","&lt;p&gt;",CHAR(10),IFERROR(VLOOKUP(G919,'Base de datos'!A:B,2,0),"Humedecer un paño de tela y frotar la estructura del producto&lt;p&gt;"))</f>
        <v>&lt;p&gt;¿Cómo lavar un mueble con tapiz: ?&lt;p&gt;
Humedecer un paño de tela y frotar la estructura del producto&lt;p&gt;</v>
      </c>
      <c r="AF919" s="102"/>
      <c r="AG919" s="79"/>
      <c r="AH919" s="102"/>
    </row>
    <row r="920" spans="1:34" ht="51" x14ac:dyDescent="0.2">
      <c r="A920" s="88"/>
      <c r="B920" s="88"/>
      <c r="C920" s="16"/>
      <c r="D920" s="116"/>
      <c r="E920" s="88"/>
      <c r="F920" s="88"/>
      <c r="G920" s="88"/>
      <c r="H920" s="88"/>
      <c r="I920" s="88"/>
      <c r="J920" s="88"/>
      <c r="K920" s="88"/>
      <c r="L920" s="88"/>
      <c r="M920" s="88"/>
      <c r="N920" s="88"/>
      <c r="O920" s="88"/>
      <c r="P920" s="88"/>
      <c r="Q920" s="88"/>
      <c r="R920" s="88"/>
      <c r="S920" s="88"/>
      <c r="T920" s="88"/>
      <c r="U920" s="88"/>
      <c r="V920" s="88"/>
      <c r="W920" s="16"/>
      <c r="X920" s="98"/>
      <c r="Y920" s="168"/>
      <c r="Z920" s="98"/>
      <c r="AA920" s="102"/>
      <c r="AB920" s="102"/>
      <c r="AC920" s="168" t="e">
        <f>CONCATENATE(E920," color: ",IF(VLOOKUP(C920,Colores!H:I,2,0)&gt;1,"Varios colores",Tabla5[[#This Row],[Caract: Color tapiz]]),IF(H920="","",CONCATENATE(", Tapiz: ",H920)),IF(I920="","",CONCATENATE(",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20" s="102"/>
      <c r="AE920" s="102" t="str">
        <f>CONCATENATE("&lt;p&gt;¿Cómo lavar un mueble con tapiz: ",X920,"?","&lt;p&gt;",CHAR(10),IFERROR(VLOOKUP(G920,'Base de datos'!A:B,2,0),"Humedecer un paño de tela y frotar la estructura del producto&lt;p&gt;"))</f>
        <v>&lt;p&gt;¿Cómo lavar un mueble con tapiz: ?&lt;p&gt;
Humedecer un paño de tela y frotar la estructura del producto&lt;p&gt;</v>
      </c>
      <c r="AF920" s="102"/>
      <c r="AG920" s="79"/>
      <c r="AH920" s="102"/>
    </row>
    <row r="921" spans="1:34" ht="51" x14ac:dyDescent="0.2">
      <c r="A921" s="88"/>
      <c r="B921" s="88"/>
      <c r="C921" s="16"/>
      <c r="D921" s="116"/>
      <c r="E921" s="88"/>
      <c r="F921" s="88"/>
      <c r="G921" s="88"/>
      <c r="H921" s="88"/>
      <c r="I921" s="88"/>
      <c r="J921" s="88"/>
      <c r="K921" s="88"/>
      <c r="L921" s="88"/>
      <c r="M921" s="88"/>
      <c r="N921" s="88"/>
      <c r="O921" s="88"/>
      <c r="P921" s="88"/>
      <c r="Q921" s="88"/>
      <c r="R921" s="88"/>
      <c r="S921" s="88"/>
      <c r="T921" s="88"/>
      <c r="U921" s="88"/>
      <c r="V921" s="88"/>
      <c r="W921" s="16"/>
      <c r="X921" s="98"/>
      <c r="Y921" s="168"/>
      <c r="Z921" s="98"/>
      <c r="AA921" s="102"/>
      <c r="AB921" s="102"/>
      <c r="AC921" s="168" t="e">
        <f>CONCATENATE(E921," color: ",IF(VLOOKUP(C921,Colores!H:I,2,0)&gt;1,"Varios colores",Tabla5[[#This Row],[Caract: Color tapiz]]),IF(H921="","",CONCATENATE(", Tapiz: ",H921)),IF(I921="","",CONCATENATE(",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21" s="102"/>
      <c r="AE921" s="102" t="str">
        <f>CONCATENATE("&lt;p&gt;¿Cómo lavar un mueble con tapiz: ",X921,"?","&lt;p&gt;",CHAR(10),IFERROR(VLOOKUP(G921,'Base de datos'!A:B,2,0),"Humedecer un paño de tela y frotar la estructura del producto&lt;p&gt;"))</f>
        <v>&lt;p&gt;¿Cómo lavar un mueble con tapiz: ?&lt;p&gt;
Humedecer un paño de tela y frotar la estructura del producto&lt;p&gt;</v>
      </c>
      <c r="AF921" s="102"/>
      <c r="AG921" s="79"/>
      <c r="AH921" s="102"/>
    </row>
    <row r="922" spans="1:34" ht="51" x14ac:dyDescent="0.2">
      <c r="A922" s="88"/>
      <c r="B922" s="88"/>
      <c r="C922" s="16"/>
      <c r="D922" s="116"/>
      <c r="E922" s="88"/>
      <c r="F922" s="88"/>
      <c r="G922" s="88"/>
      <c r="H922" s="88"/>
      <c r="I922" s="88"/>
      <c r="J922" s="88"/>
      <c r="K922" s="88"/>
      <c r="L922" s="88"/>
      <c r="M922" s="88"/>
      <c r="N922" s="88"/>
      <c r="O922" s="88"/>
      <c r="P922" s="88"/>
      <c r="Q922" s="88"/>
      <c r="R922" s="88"/>
      <c r="S922" s="88"/>
      <c r="T922" s="88"/>
      <c r="U922" s="88"/>
      <c r="V922" s="88"/>
      <c r="W922" s="16"/>
      <c r="X922" s="98"/>
      <c r="Y922" s="168"/>
      <c r="Z922" s="98"/>
      <c r="AA922" s="102"/>
      <c r="AB922" s="102"/>
      <c r="AC922" s="168" t="e">
        <f>CONCATENATE(E922," color: ",IF(VLOOKUP(C922,Colores!H:I,2,0)&gt;1,"Varios colores",Tabla5[[#This Row],[Caract: Color tapiz]]),IF(H922="","",CONCATENATE(", Tapiz: ",H922)),IF(I922="","",CONCATENATE(",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22" s="102"/>
      <c r="AE922" s="102" t="str">
        <f>CONCATENATE("&lt;p&gt;¿Cómo lavar un mueble con tapiz: ",X922,"?","&lt;p&gt;",CHAR(10),IFERROR(VLOOKUP(G922,'Base de datos'!A:B,2,0),"Humedecer un paño de tela y frotar la estructura del producto&lt;p&gt;"))</f>
        <v>&lt;p&gt;¿Cómo lavar un mueble con tapiz: ?&lt;p&gt;
Humedecer un paño de tela y frotar la estructura del producto&lt;p&gt;</v>
      </c>
      <c r="AF922" s="102"/>
      <c r="AG922" s="79"/>
      <c r="AH922" s="102"/>
    </row>
    <row r="923" spans="1:34" ht="51" x14ac:dyDescent="0.2">
      <c r="A923" s="88"/>
      <c r="B923" s="88"/>
      <c r="C923" s="16"/>
      <c r="D923" s="116"/>
      <c r="E923" s="88"/>
      <c r="F923" s="88"/>
      <c r="G923" s="88"/>
      <c r="H923" s="88"/>
      <c r="I923" s="88"/>
      <c r="J923" s="88"/>
      <c r="K923" s="88"/>
      <c r="L923" s="88"/>
      <c r="M923" s="88"/>
      <c r="N923" s="88"/>
      <c r="O923" s="88"/>
      <c r="P923" s="88"/>
      <c r="Q923" s="88"/>
      <c r="R923" s="88"/>
      <c r="S923" s="88"/>
      <c r="T923" s="88"/>
      <c r="U923" s="88"/>
      <c r="V923" s="88"/>
      <c r="W923" s="16"/>
      <c r="X923" s="98"/>
      <c r="Y923" s="168"/>
      <c r="Z923" s="98"/>
      <c r="AA923" s="102"/>
      <c r="AB923" s="102"/>
      <c r="AC923" s="168" t="e">
        <f>CONCATENATE(E923," color: ",IF(VLOOKUP(C923,Colores!H:I,2,0)&gt;1,"Varios colores",Tabla5[[#This Row],[Caract: Color tapiz]]),IF(H923="","",CONCATENATE(", Tapiz: ",H923)),IF(I923="","",CONCATENATE(",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23" s="102"/>
      <c r="AE923" s="102" t="str">
        <f>CONCATENATE("&lt;p&gt;¿Cómo lavar un mueble con tapiz: ",X923,"?","&lt;p&gt;",CHAR(10),IFERROR(VLOOKUP(G923,'Base de datos'!A:B,2,0),"Humedecer un paño de tela y frotar la estructura del producto&lt;p&gt;"))</f>
        <v>&lt;p&gt;¿Cómo lavar un mueble con tapiz: ?&lt;p&gt;
Humedecer un paño de tela y frotar la estructura del producto&lt;p&gt;</v>
      </c>
      <c r="AF923" s="102"/>
      <c r="AG923" s="79"/>
      <c r="AH923" s="102"/>
    </row>
    <row r="924" spans="1:34" ht="51" x14ac:dyDescent="0.2">
      <c r="A924" s="88"/>
      <c r="B924" s="88"/>
      <c r="C924" s="16"/>
      <c r="D924" s="116"/>
      <c r="E924" s="88"/>
      <c r="F924" s="88"/>
      <c r="G924" s="88"/>
      <c r="H924" s="88"/>
      <c r="I924" s="88"/>
      <c r="J924" s="88"/>
      <c r="K924" s="88"/>
      <c r="L924" s="88"/>
      <c r="M924" s="88"/>
      <c r="N924" s="88"/>
      <c r="O924" s="88"/>
      <c r="P924" s="88"/>
      <c r="Q924" s="88"/>
      <c r="R924" s="88"/>
      <c r="S924" s="88"/>
      <c r="T924" s="88"/>
      <c r="U924" s="88"/>
      <c r="V924" s="88"/>
      <c r="W924" s="16"/>
      <c r="X924" s="98"/>
      <c r="Y924" s="168"/>
      <c r="Z924" s="98"/>
      <c r="AA924" s="102"/>
      <c r="AB924" s="102"/>
      <c r="AC924" s="168" t="e">
        <f>CONCATENATE(E924," color: ",IF(VLOOKUP(C924,Colores!H:I,2,0)&gt;1,"Varios colores",Tabla5[[#This Row],[Caract: Color tapiz]]),IF(H924="","",CONCATENATE(", Tapiz: ",H924)),IF(I924="","",CONCATENATE(",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24" s="102"/>
      <c r="AE924" s="102" t="str">
        <f>CONCATENATE("&lt;p&gt;¿Cómo lavar un mueble con tapiz: ",X924,"?","&lt;p&gt;",CHAR(10),IFERROR(VLOOKUP(G924,'Base de datos'!A:B,2,0),"Humedecer un paño de tela y frotar la estructura del producto&lt;p&gt;"))</f>
        <v>&lt;p&gt;¿Cómo lavar un mueble con tapiz: ?&lt;p&gt;
Humedecer un paño de tela y frotar la estructura del producto&lt;p&gt;</v>
      </c>
      <c r="AF924" s="102"/>
      <c r="AG924" s="79"/>
      <c r="AH924" s="102"/>
    </row>
    <row r="925" spans="1:34" ht="51" x14ac:dyDescent="0.2">
      <c r="A925" s="88"/>
      <c r="B925" s="88"/>
      <c r="C925" s="16"/>
      <c r="D925" s="116"/>
      <c r="E925" s="88"/>
      <c r="F925" s="88"/>
      <c r="G925" s="88"/>
      <c r="H925" s="88"/>
      <c r="I925" s="88"/>
      <c r="J925" s="88"/>
      <c r="K925" s="88"/>
      <c r="L925" s="88"/>
      <c r="M925" s="88"/>
      <c r="N925" s="88"/>
      <c r="O925" s="88"/>
      <c r="P925" s="88"/>
      <c r="Q925" s="88"/>
      <c r="R925" s="88"/>
      <c r="S925" s="88"/>
      <c r="T925" s="88"/>
      <c r="U925" s="88"/>
      <c r="V925" s="88"/>
      <c r="W925" s="16"/>
      <c r="X925" s="98"/>
      <c r="Y925" s="168"/>
      <c r="Z925" s="98"/>
      <c r="AA925" s="102"/>
      <c r="AB925" s="102"/>
      <c r="AC925" s="168" t="e">
        <f>CONCATENATE(E925," color: ",IF(VLOOKUP(C925,Colores!H:I,2,0)&gt;1,"Varios colores",Tabla5[[#This Row],[Caract: Color tapiz]]),IF(H925="","",CONCATENATE(", Tapiz: ",H925)),IF(I925="","",CONCATENATE(",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25" s="102"/>
      <c r="AE925" s="102" t="str">
        <f>CONCATENATE("&lt;p&gt;¿Cómo lavar un mueble con tapiz: ",X925,"?","&lt;p&gt;",CHAR(10),IFERROR(VLOOKUP(G925,'Base de datos'!A:B,2,0),"Humedecer un paño de tela y frotar la estructura del producto&lt;p&gt;"))</f>
        <v>&lt;p&gt;¿Cómo lavar un mueble con tapiz: ?&lt;p&gt;
Humedecer un paño de tela y frotar la estructura del producto&lt;p&gt;</v>
      </c>
      <c r="AF925" s="102"/>
      <c r="AG925" s="79"/>
      <c r="AH925" s="102"/>
    </row>
    <row r="926" spans="1:34" ht="51" x14ac:dyDescent="0.2">
      <c r="A926" s="88"/>
      <c r="B926" s="88"/>
      <c r="C926" s="16"/>
      <c r="D926" s="116"/>
      <c r="E926" s="88"/>
      <c r="F926" s="88"/>
      <c r="G926" s="88"/>
      <c r="H926" s="88"/>
      <c r="I926" s="88"/>
      <c r="J926" s="88"/>
      <c r="K926" s="88"/>
      <c r="L926" s="88"/>
      <c r="M926" s="88"/>
      <c r="N926" s="88"/>
      <c r="O926" s="88"/>
      <c r="P926" s="88"/>
      <c r="Q926" s="88"/>
      <c r="R926" s="88"/>
      <c r="S926" s="88"/>
      <c r="T926" s="88"/>
      <c r="U926" s="88"/>
      <c r="V926" s="88"/>
      <c r="W926" s="16"/>
      <c r="X926" s="98"/>
      <c r="Y926" s="168"/>
      <c r="Z926" s="98"/>
      <c r="AA926" s="102"/>
      <c r="AB926" s="102"/>
      <c r="AC926" s="168" t="e">
        <f>CONCATENATE(E926," color: ",IF(VLOOKUP(C926,Colores!H:I,2,0)&gt;1,"Varios colores",Tabla5[[#This Row],[Caract: Color tapiz]]),IF(H926="","",CONCATENATE(", Tapiz: ",H926)),IF(I926="","",CONCATENATE(",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26" s="102"/>
      <c r="AE926" s="102" t="str">
        <f>CONCATENATE("&lt;p&gt;¿Cómo lavar un mueble con tapiz: ",X926,"?","&lt;p&gt;",CHAR(10),IFERROR(VLOOKUP(G926,'Base de datos'!A:B,2,0),"Humedecer un paño de tela y frotar la estructura del producto&lt;p&gt;"))</f>
        <v>&lt;p&gt;¿Cómo lavar un mueble con tapiz: ?&lt;p&gt;
Humedecer un paño de tela y frotar la estructura del producto&lt;p&gt;</v>
      </c>
      <c r="AF926" s="102"/>
      <c r="AG926" s="79"/>
      <c r="AH926" s="102"/>
    </row>
    <row r="927" spans="1:34" ht="51" x14ac:dyDescent="0.2">
      <c r="A927" s="88"/>
      <c r="B927" s="88"/>
      <c r="C927" s="16"/>
      <c r="D927" s="116"/>
      <c r="E927" s="88"/>
      <c r="F927" s="88"/>
      <c r="G927" s="88"/>
      <c r="H927" s="88"/>
      <c r="I927" s="88"/>
      <c r="J927" s="88"/>
      <c r="K927" s="88"/>
      <c r="L927" s="88"/>
      <c r="M927" s="88"/>
      <c r="N927" s="88"/>
      <c r="O927" s="88"/>
      <c r="P927" s="88"/>
      <c r="Q927" s="88"/>
      <c r="R927" s="88"/>
      <c r="S927" s="88"/>
      <c r="T927" s="88"/>
      <c r="U927" s="88"/>
      <c r="V927" s="88"/>
      <c r="W927" s="16"/>
      <c r="X927" s="98"/>
      <c r="Y927" s="168"/>
      <c r="Z927" s="98"/>
      <c r="AA927" s="102"/>
      <c r="AB927" s="102"/>
      <c r="AC927" s="168" t="e">
        <f>CONCATENATE(E927," color: ",IF(VLOOKUP(C927,Colores!H:I,2,0)&gt;1,"Varios colores",Tabla5[[#This Row],[Caract: Color tapiz]]),IF(H927="","",CONCATENATE(", Tapiz: ",H927)),IF(I927="","",CONCATENATE(",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27" s="102"/>
      <c r="AE927" s="102" t="str">
        <f>CONCATENATE("&lt;p&gt;¿Cómo lavar un mueble con tapiz: ",X927,"?","&lt;p&gt;",CHAR(10),IFERROR(VLOOKUP(G927,'Base de datos'!A:B,2,0),"Humedecer un paño de tela y frotar la estructura del producto&lt;p&gt;"))</f>
        <v>&lt;p&gt;¿Cómo lavar un mueble con tapiz: ?&lt;p&gt;
Humedecer un paño de tela y frotar la estructura del producto&lt;p&gt;</v>
      </c>
      <c r="AF927" s="102"/>
      <c r="AG927" s="79"/>
      <c r="AH927" s="102"/>
    </row>
    <row r="928" spans="1:34" ht="51" x14ac:dyDescent="0.2">
      <c r="A928" s="88"/>
      <c r="B928" s="88"/>
      <c r="C928" s="16"/>
      <c r="D928" s="116"/>
      <c r="E928" s="88"/>
      <c r="F928" s="88"/>
      <c r="G928" s="88"/>
      <c r="H928" s="88"/>
      <c r="I928" s="88"/>
      <c r="J928" s="88"/>
      <c r="K928" s="88"/>
      <c r="L928" s="88"/>
      <c r="M928" s="88"/>
      <c r="N928" s="88"/>
      <c r="O928" s="88"/>
      <c r="P928" s="88"/>
      <c r="Q928" s="88"/>
      <c r="R928" s="88"/>
      <c r="S928" s="88"/>
      <c r="T928" s="88"/>
      <c r="U928" s="88"/>
      <c r="V928" s="88"/>
      <c r="W928" s="16"/>
      <c r="X928" s="98"/>
      <c r="Y928" s="168"/>
      <c r="Z928" s="98"/>
      <c r="AA928" s="102"/>
      <c r="AB928" s="102"/>
      <c r="AC928" s="168" t="e">
        <f>CONCATENATE(E928," color: ",IF(VLOOKUP(C928,Colores!H:I,2,0)&gt;1,"Varios colores",Tabla5[[#This Row],[Caract: Color tapiz]]),IF(H928="","",CONCATENATE(", Tapiz: ",H928)),IF(I928="","",CONCATENATE(",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28" s="102"/>
      <c r="AE928" s="102" t="str">
        <f>CONCATENATE("&lt;p&gt;¿Cómo lavar un mueble con tapiz: ",X928,"?","&lt;p&gt;",CHAR(10),IFERROR(VLOOKUP(G928,'Base de datos'!A:B,2,0),"Humedecer un paño de tela y frotar la estructura del producto&lt;p&gt;"))</f>
        <v>&lt;p&gt;¿Cómo lavar un mueble con tapiz: ?&lt;p&gt;
Humedecer un paño de tela y frotar la estructura del producto&lt;p&gt;</v>
      </c>
      <c r="AF928" s="102"/>
      <c r="AG928" s="79"/>
      <c r="AH928" s="102"/>
    </row>
    <row r="929" spans="1:34" ht="51" x14ac:dyDescent="0.2">
      <c r="A929" s="88"/>
      <c r="B929" s="88"/>
      <c r="C929" s="16"/>
      <c r="D929" s="116"/>
      <c r="E929" s="88"/>
      <c r="F929" s="88"/>
      <c r="G929" s="88"/>
      <c r="H929" s="88"/>
      <c r="I929" s="88"/>
      <c r="J929" s="88"/>
      <c r="K929" s="88"/>
      <c r="L929" s="88"/>
      <c r="M929" s="88"/>
      <c r="N929" s="88"/>
      <c r="O929" s="88"/>
      <c r="P929" s="88"/>
      <c r="Q929" s="88"/>
      <c r="R929" s="88"/>
      <c r="S929" s="88"/>
      <c r="T929" s="88"/>
      <c r="U929" s="88"/>
      <c r="V929" s="88"/>
      <c r="W929" s="16"/>
      <c r="X929" s="98"/>
      <c r="Y929" s="168"/>
      <c r="Z929" s="98"/>
      <c r="AA929" s="102"/>
      <c r="AB929" s="102"/>
      <c r="AC929" s="168" t="e">
        <f>CONCATENATE(E929," color: ",IF(VLOOKUP(C929,Colores!H:I,2,0)&gt;1,"Varios colores",Tabla5[[#This Row],[Caract: Color tapiz]]),IF(H929="","",CONCATENATE(", Tapiz: ",H929)),IF(I929="","",CONCATENATE(",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29" s="102"/>
      <c r="AE929" s="102" t="str">
        <f>CONCATENATE("&lt;p&gt;¿Cómo lavar un mueble con tapiz: ",X929,"?","&lt;p&gt;",CHAR(10),IFERROR(VLOOKUP(G929,'Base de datos'!A:B,2,0),"Humedecer un paño de tela y frotar la estructura del producto&lt;p&gt;"))</f>
        <v>&lt;p&gt;¿Cómo lavar un mueble con tapiz: ?&lt;p&gt;
Humedecer un paño de tela y frotar la estructura del producto&lt;p&gt;</v>
      </c>
      <c r="AF929" s="102"/>
      <c r="AG929" s="79"/>
      <c r="AH929" s="102"/>
    </row>
    <row r="930" spans="1:34" ht="51" x14ac:dyDescent="0.2">
      <c r="A930" s="88"/>
      <c r="B930" s="88"/>
      <c r="C930" s="16"/>
      <c r="D930" s="116"/>
      <c r="E930" s="88"/>
      <c r="F930" s="88"/>
      <c r="G930" s="88"/>
      <c r="H930" s="88"/>
      <c r="I930" s="88"/>
      <c r="J930" s="88"/>
      <c r="K930" s="88"/>
      <c r="L930" s="88"/>
      <c r="M930" s="88"/>
      <c r="N930" s="88"/>
      <c r="O930" s="88"/>
      <c r="P930" s="88"/>
      <c r="Q930" s="88"/>
      <c r="R930" s="88"/>
      <c r="S930" s="88"/>
      <c r="T930" s="88"/>
      <c r="U930" s="88"/>
      <c r="V930" s="88"/>
      <c r="W930" s="16"/>
      <c r="X930" s="98"/>
      <c r="Y930" s="168"/>
      <c r="Z930" s="98"/>
      <c r="AA930" s="102"/>
      <c r="AB930" s="102"/>
      <c r="AC930" s="168" t="e">
        <f>CONCATENATE(E930," color: ",IF(VLOOKUP(C930,Colores!H:I,2,0)&gt;1,"Varios colores",Tabla5[[#This Row],[Caract: Color tapiz]]),IF(H930="","",CONCATENATE(", Tapiz: ",H930)),IF(I930="","",CONCATENATE(",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30" s="102"/>
      <c r="AE930" s="102" t="str">
        <f>CONCATENATE("&lt;p&gt;¿Cómo lavar un mueble con tapiz: ",X930,"?","&lt;p&gt;",CHAR(10),IFERROR(VLOOKUP(G930,'Base de datos'!A:B,2,0),"Humedecer un paño de tela y frotar la estructura del producto&lt;p&gt;"))</f>
        <v>&lt;p&gt;¿Cómo lavar un mueble con tapiz: ?&lt;p&gt;
Humedecer un paño de tela y frotar la estructura del producto&lt;p&gt;</v>
      </c>
      <c r="AF930" s="102"/>
      <c r="AG930" s="79"/>
      <c r="AH930" s="102"/>
    </row>
    <row r="931" spans="1:34" ht="51" x14ac:dyDescent="0.2">
      <c r="A931" s="88"/>
      <c r="B931" s="88"/>
      <c r="C931" s="16"/>
      <c r="D931" s="116"/>
      <c r="E931" s="88"/>
      <c r="F931" s="88"/>
      <c r="G931" s="88"/>
      <c r="H931" s="88"/>
      <c r="I931" s="88"/>
      <c r="J931" s="88"/>
      <c r="K931" s="88"/>
      <c r="L931" s="88"/>
      <c r="M931" s="88"/>
      <c r="N931" s="88"/>
      <c r="O931" s="88"/>
      <c r="P931" s="88"/>
      <c r="Q931" s="88"/>
      <c r="R931" s="88"/>
      <c r="S931" s="88"/>
      <c r="T931" s="88"/>
      <c r="U931" s="88"/>
      <c r="V931" s="88"/>
      <c r="W931" s="16"/>
      <c r="X931" s="98"/>
      <c r="Y931" s="168"/>
      <c r="Z931" s="98"/>
      <c r="AA931" s="102"/>
      <c r="AB931" s="102"/>
      <c r="AC931" s="168" t="e">
        <f>CONCATENATE(E931," color: ",IF(VLOOKUP(C931,Colores!H:I,2,0)&gt;1,"Varios colores",Tabla5[[#This Row],[Caract: Color tapiz]]),IF(H931="","",CONCATENATE(", Tapiz: ",H931)),IF(I931="","",CONCATENATE(",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31" s="102"/>
      <c r="AE931" s="102" t="str">
        <f>CONCATENATE("&lt;p&gt;¿Cómo lavar un mueble con tapiz: ",X931,"?","&lt;p&gt;",CHAR(10),IFERROR(VLOOKUP(G931,'Base de datos'!A:B,2,0),"Humedecer un paño de tela y frotar la estructura del producto&lt;p&gt;"))</f>
        <v>&lt;p&gt;¿Cómo lavar un mueble con tapiz: ?&lt;p&gt;
Humedecer un paño de tela y frotar la estructura del producto&lt;p&gt;</v>
      </c>
      <c r="AF931" s="102"/>
      <c r="AG931" s="79"/>
      <c r="AH931" s="102"/>
    </row>
    <row r="932" spans="1:34" ht="51" x14ac:dyDescent="0.2">
      <c r="A932" s="88"/>
      <c r="B932" s="88"/>
      <c r="C932" s="16"/>
      <c r="D932" s="116"/>
      <c r="E932" s="88"/>
      <c r="F932" s="88"/>
      <c r="G932" s="88"/>
      <c r="H932" s="88"/>
      <c r="I932" s="88"/>
      <c r="J932" s="88"/>
      <c r="K932" s="88"/>
      <c r="L932" s="88"/>
      <c r="M932" s="88"/>
      <c r="N932" s="88"/>
      <c r="O932" s="88"/>
      <c r="P932" s="88"/>
      <c r="Q932" s="88"/>
      <c r="R932" s="88"/>
      <c r="S932" s="88"/>
      <c r="T932" s="88"/>
      <c r="U932" s="88"/>
      <c r="V932" s="88"/>
      <c r="W932" s="16"/>
      <c r="X932" s="98"/>
      <c r="Y932" s="168"/>
      <c r="Z932" s="98"/>
      <c r="AA932" s="102"/>
      <c r="AB932" s="102"/>
      <c r="AC932" s="168" t="e">
        <f>CONCATENATE(E932," color: ",IF(VLOOKUP(C932,Colores!H:I,2,0)&gt;1,"Varios colores",Tabla5[[#This Row],[Caract: Color tapiz]]),IF(H932="","",CONCATENATE(", Tapiz: ",H932)),IF(I932="","",CONCATENATE(",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32" s="102"/>
      <c r="AE932" s="102" t="str">
        <f>CONCATENATE("&lt;p&gt;¿Cómo lavar un mueble con tapiz: ",X932,"?","&lt;p&gt;",CHAR(10),IFERROR(VLOOKUP(G932,'Base de datos'!A:B,2,0),"Humedecer un paño de tela y frotar la estructura del producto&lt;p&gt;"))</f>
        <v>&lt;p&gt;¿Cómo lavar un mueble con tapiz: ?&lt;p&gt;
Humedecer un paño de tela y frotar la estructura del producto&lt;p&gt;</v>
      </c>
      <c r="AF932" s="102"/>
      <c r="AG932" s="79"/>
      <c r="AH932" s="102"/>
    </row>
    <row r="933" spans="1:34" ht="51" x14ac:dyDescent="0.2">
      <c r="A933" s="88"/>
      <c r="B933" s="88"/>
      <c r="C933" s="16"/>
      <c r="D933" s="116"/>
      <c r="E933" s="88"/>
      <c r="F933" s="88"/>
      <c r="G933" s="88"/>
      <c r="H933" s="88"/>
      <c r="I933" s="88"/>
      <c r="J933" s="88"/>
      <c r="K933" s="88"/>
      <c r="L933" s="88"/>
      <c r="M933" s="88"/>
      <c r="N933" s="88"/>
      <c r="O933" s="88"/>
      <c r="P933" s="88"/>
      <c r="Q933" s="88"/>
      <c r="R933" s="88"/>
      <c r="S933" s="88"/>
      <c r="T933" s="88"/>
      <c r="U933" s="88"/>
      <c r="V933" s="88"/>
      <c r="W933" s="16"/>
      <c r="X933" s="98"/>
      <c r="Y933" s="168"/>
      <c r="Z933" s="98"/>
      <c r="AA933" s="102"/>
      <c r="AB933" s="102"/>
      <c r="AC933" s="168" t="e">
        <f>CONCATENATE(E933," color: ",IF(VLOOKUP(C933,Colores!H:I,2,0)&gt;1,"Varios colores",Tabla5[[#This Row],[Caract: Color tapiz]]),IF(H933="","",CONCATENATE(", Tapiz: ",H933)),IF(I933="","",CONCATENATE(",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33" s="102"/>
      <c r="AE933" s="102" t="str">
        <f>CONCATENATE("&lt;p&gt;¿Cómo lavar un mueble con tapiz: ",X933,"?","&lt;p&gt;",CHAR(10),IFERROR(VLOOKUP(G933,'Base de datos'!A:B,2,0),"Humedecer un paño de tela y frotar la estructura del producto&lt;p&gt;"))</f>
        <v>&lt;p&gt;¿Cómo lavar un mueble con tapiz: ?&lt;p&gt;
Humedecer un paño de tela y frotar la estructura del producto&lt;p&gt;</v>
      </c>
      <c r="AF933" s="102"/>
      <c r="AG933" s="79"/>
      <c r="AH933" s="102"/>
    </row>
    <row r="934" spans="1:34" ht="51" x14ac:dyDescent="0.2">
      <c r="A934" s="88"/>
      <c r="B934" s="88"/>
      <c r="C934" s="16"/>
      <c r="D934" s="116"/>
      <c r="E934" s="88"/>
      <c r="F934" s="88"/>
      <c r="G934" s="88"/>
      <c r="H934" s="88"/>
      <c r="I934" s="88"/>
      <c r="J934" s="88"/>
      <c r="K934" s="88"/>
      <c r="L934" s="88"/>
      <c r="M934" s="88"/>
      <c r="N934" s="88"/>
      <c r="O934" s="88"/>
      <c r="P934" s="88"/>
      <c r="Q934" s="88"/>
      <c r="R934" s="88"/>
      <c r="S934" s="88"/>
      <c r="T934" s="88"/>
      <c r="U934" s="88"/>
      <c r="V934" s="88"/>
      <c r="W934" s="16"/>
      <c r="X934" s="98"/>
      <c r="Y934" s="168"/>
      <c r="Z934" s="98"/>
      <c r="AA934" s="102"/>
      <c r="AB934" s="102"/>
      <c r="AC934" s="168" t="e">
        <f>CONCATENATE(E934," color: ",IF(VLOOKUP(C934,Colores!H:I,2,0)&gt;1,"Varios colores",Tabla5[[#This Row],[Caract: Color tapiz]]),IF(H934="","",CONCATENATE(", Tapiz: ",H934)),IF(I934="","",CONCATENATE(",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34" s="102"/>
      <c r="AE934" s="102" t="str">
        <f>CONCATENATE("&lt;p&gt;¿Cómo lavar un mueble con tapiz: ",X934,"?","&lt;p&gt;",CHAR(10),IFERROR(VLOOKUP(G934,'Base de datos'!A:B,2,0),"Humedecer un paño de tela y frotar la estructura del producto&lt;p&gt;"))</f>
        <v>&lt;p&gt;¿Cómo lavar un mueble con tapiz: ?&lt;p&gt;
Humedecer un paño de tela y frotar la estructura del producto&lt;p&gt;</v>
      </c>
      <c r="AF934" s="102"/>
      <c r="AG934" s="79"/>
      <c r="AH934" s="102"/>
    </row>
    <row r="935" spans="1:34" ht="51" x14ac:dyDescent="0.2">
      <c r="A935" s="88"/>
      <c r="B935" s="88"/>
      <c r="C935" s="16"/>
      <c r="D935" s="116"/>
      <c r="E935" s="88"/>
      <c r="F935" s="88"/>
      <c r="G935" s="88"/>
      <c r="H935" s="88"/>
      <c r="I935" s="88"/>
      <c r="J935" s="88"/>
      <c r="K935" s="88"/>
      <c r="L935" s="88"/>
      <c r="M935" s="88"/>
      <c r="N935" s="88"/>
      <c r="O935" s="88"/>
      <c r="P935" s="88"/>
      <c r="Q935" s="88"/>
      <c r="R935" s="88"/>
      <c r="S935" s="88"/>
      <c r="T935" s="88"/>
      <c r="U935" s="88"/>
      <c r="V935" s="88"/>
      <c r="W935" s="16"/>
      <c r="X935" s="98"/>
      <c r="Y935" s="168"/>
      <c r="Z935" s="98"/>
      <c r="AA935" s="102"/>
      <c r="AB935" s="102"/>
      <c r="AC935" s="168" t="e">
        <f>CONCATENATE(E935," color: ",IF(VLOOKUP(C935,Colores!H:I,2,0)&gt;1,"Varios colores",Tabla5[[#This Row],[Caract: Color tapiz]]),IF(H935="","",CONCATENATE(", Tapiz: ",H935)),IF(I935="","",CONCATENATE(",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35" s="102"/>
      <c r="AE935" s="102" t="str">
        <f>CONCATENATE("&lt;p&gt;¿Cómo lavar un mueble con tapiz: ",X935,"?","&lt;p&gt;",CHAR(10),IFERROR(VLOOKUP(G935,'Base de datos'!A:B,2,0),"Humedecer un paño de tela y frotar la estructura del producto&lt;p&gt;"))</f>
        <v>&lt;p&gt;¿Cómo lavar un mueble con tapiz: ?&lt;p&gt;
Humedecer un paño de tela y frotar la estructura del producto&lt;p&gt;</v>
      </c>
      <c r="AF935" s="102"/>
      <c r="AG935" s="79"/>
      <c r="AH935" s="102"/>
    </row>
    <row r="936" spans="1:34" ht="51" x14ac:dyDescent="0.2">
      <c r="A936" s="88"/>
      <c r="B936" s="88"/>
      <c r="C936" s="16"/>
      <c r="D936" s="116"/>
      <c r="E936" s="88"/>
      <c r="F936" s="88"/>
      <c r="G936" s="88"/>
      <c r="H936" s="88"/>
      <c r="I936" s="88"/>
      <c r="J936" s="88"/>
      <c r="K936" s="88"/>
      <c r="L936" s="88"/>
      <c r="M936" s="88"/>
      <c r="N936" s="88"/>
      <c r="O936" s="88"/>
      <c r="P936" s="88"/>
      <c r="Q936" s="88"/>
      <c r="R936" s="88"/>
      <c r="S936" s="88"/>
      <c r="T936" s="88"/>
      <c r="U936" s="88"/>
      <c r="V936" s="88"/>
      <c r="W936" s="16"/>
      <c r="X936" s="98"/>
      <c r="Y936" s="168"/>
      <c r="Z936" s="98"/>
      <c r="AA936" s="102"/>
      <c r="AB936" s="102"/>
      <c r="AC936" s="168" t="e">
        <f>CONCATENATE(E936," color: ",IF(VLOOKUP(C936,Colores!H:I,2,0)&gt;1,"Varios colores",Tabla5[[#This Row],[Caract: Color tapiz]]),IF(H936="","",CONCATENATE(", Tapiz: ",H936)),IF(I936="","",CONCATENATE(",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36" s="102"/>
      <c r="AE936" s="102" t="str">
        <f>CONCATENATE("&lt;p&gt;¿Cómo lavar un mueble con tapiz: ",X936,"?","&lt;p&gt;",CHAR(10),IFERROR(VLOOKUP(G936,'Base de datos'!A:B,2,0),"Humedecer un paño de tela y frotar la estructura del producto&lt;p&gt;"))</f>
        <v>&lt;p&gt;¿Cómo lavar un mueble con tapiz: ?&lt;p&gt;
Humedecer un paño de tela y frotar la estructura del producto&lt;p&gt;</v>
      </c>
      <c r="AF936" s="102"/>
      <c r="AG936" s="79"/>
      <c r="AH936" s="102"/>
    </row>
    <row r="937" spans="1:34" ht="51" x14ac:dyDescent="0.2">
      <c r="A937" s="88"/>
      <c r="B937" s="88"/>
      <c r="C937" s="16"/>
      <c r="D937" s="116"/>
      <c r="E937" s="88"/>
      <c r="F937" s="88"/>
      <c r="G937" s="88"/>
      <c r="H937" s="88"/>
      <c r="I937" s="88"/>
      <c r="J937" s="88"/>
      <c r="K937" s="88"/>
      <c r="L937" s="88"/>
      <c r="M937" s="88"/>
      <c r="N937" s="88"/>
      <c r="O937" s="88"/>
      <c r="P937" s="88"/>
      <c r="Q937" s="88"/>
      <c r="R937" s="88"/>
      <c r="S937" s="88"/>
      <c r="T937" s="88"/>
      <c r="U937" s="88"/>
      <c r="V937" s="88"/>
      <c r="W937" s="16"/>
      <c r="X937" s="98"/>
      <c r="Y937" s="168"/>
      <c r="Z937" s="98"/>
      <c r="AA937" s="102"/>
      <c r="AB937" s="102"/>
      <c r="AC937" s="168" t="e">
        <f>CONCATENATE(E937," color: ",IF(VLOOKUP(C937,Colores!H:I,2,0)&gt;1,"Varios colores",Tabla5[[#This Row],[Caract: Color tapiz]]),IF(H937="","",CONCATENATE(", Tapiz: ",H937)),IF(I937="","",CONCATENATE(",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37" s="102"/>
      <c r="AE937" s="102" t="str">
        <f>CONCATENATE("&lt;p&gt;¿Cómo lavar un mueble con tapiz: ",X937,"?","&lt;p&gt;",CHAR(10),IFERROR(VLOOKUP(G937,'Base de datos'!A:B,2,0),"Humedecer un paño de tela y frotar la estructura del producto&lt;p&gt;"))</f>
        <v>&lt;p&gt;¿Cómo lavar un mueble con tapiz: ?&lt;p&gt;
Humedecer un paño de tela y frotar la estructura del producto&lt;p&gt;</v>
      </c>
      <c r="AF937" s="102"/>
      <c r="AG937" s="79"/>
      <c r="AH937" s="102"/>
    </row>
    <row r="938" spans="1:34" ht="51" x14ac:dyDescent="0.2">
      <c r="A938" s="88"/>
      <c r="B938" s="88"/>
      <c r="C938" s="16"/>
      <c r="D938" s="116"/>
      <c r="E938" s="88"/>
      <c r="F938" s="88"/>
      <c r="G938" s="88"/>
      <c r="H938" s="88"/>
      <c r="I938" s="88"/>
      <c r="J938" s="88"/>
      <c r="K938" s="88"/>
      <c r="L938" s="88"/>
      <c r="M938" s="88"/>
      <c r="N938" s="88"/>
      <c r="O938" s="88"/>
      <c r="P938" s="88"/>
      <c r="Q938" s="88"/>
      <c r="R938" s="88"/>
      <c r="S938" s="88"/>
      <c r="T938" s="88"/>
      <c r="U938" s="88"/>
      <c r="V938" s="88"/>
      <c r="W938" s="16"/>
      <c r="X938" s="98"/>
      <c r="Y938" s="168"/>
      <c r="Z938" s="98"/>
      <c r="AA938" s="102"/>
      <c r="AB938" s="102"/>
      <c r="AC938" s="168" t="e">
        <f>CONCATENATE(E938," color: ",IF(VLOOKUP(C938,Colores!H:I,2,0)&gt;1,"Varios colores",Tabla5[[#This Row],[Caract: Color tapiz]]),IF(H938="","",CONCATENATE(", Tapiz: ",H938)),IF(I938="","",CONCATENATE(",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38" s="102"/>
      <c r="AE938" s="102" t="str">
        <f>CONCATENATE("&lt;p&gt;¿Cómo lavar un mueble con tapiz: ",X938,"?","&lt;p&gt;",CHAR(10),IFERROR(VLOOKUP(G938,'Base de datos'!A:B,2,0),"Humedecer un paño de tela y frotar la estructura del producto&lt;p&gt;"))</f>
        <v>&lt;p&gt;¿Cómo lavar un mueble con tapiz: ?&lt;p&gt;
Humedecer un paño de tela y frotar la estructura del producto&lt;p&gt;</v>
      </c>
      <c r="AF938" s="102"/>
      <c r="AG938" s="79"/>
      <c r="AH938" s="102"/>
    </row>
    <row r="939" spans="1:34" ht="51" x14ac:dyDescent="0.2">
      <c r="A939" s="88"/>
      <c r="B939" s="88"/>
      <c r="C939" s="16"/>
      <c r="D939" s="116"/>
      <c r="E939" s="88"/>
      <c r="F939" s="88"/>
      <c r="G939" s="88"/>
      <c r="H939" s="88"/>
      <c r="I939" s="88"/>
      <c r="J939" s="88"/>
      <c r="K939" s="88"/>
      <c r="L939" s="88"/>
      <c r="M939" s="88"/>
      <c r="N939" s="88"/>
      <c r="O939" s="88"/>
      <c r="P939" s="88"/>
      <c r="Q939" s="88"/>
      <c r="R939" s="88"/>
      <c r="S939" s="88"/>
      <c r="T939" s="88"/>
      <c r="U939" s="88"/>
      <c r="V939" s="88"/>
      <c r="W939" s="16"/>
      <c r="X939" s="98"/>
      <c r="Y939" s="168"/>
      <c r="Z939" s="98"/>
      <c r="AA939" s="102"/>
      <c r="AB939" s="102"/>
      <c r="AC939" s="168" t="e">
        <f>CONCATENATE(E939," color: ",IF(VLOOKUP(C939,Colores!H:I,2,0)&gt;1,"Varios colores",Tabla5[[#This Row],[Caract: Color tapiz]]),IF(H939="","",CONCATENATE(", Tapiz: ",H939)),IF(I939="","",CONCATENATE(",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39" s="102"/>
      <c r="AE939" s="102" t="str">
        <f>CONCATENATE("&lt;p&gt;¿Cómo lavar un mueble con tapiz: ",X939,"?","&lt;p&gt;",CHAR(10),IFERROR(VLOOKUP(G939,'Base de datos'!A:B,2,0),"Humedecer un paño de tela y frotar la estructura del producto&lt;p&gt;"))</f>
        <v>&lt;p&gt;¿Cómo lavar un mueble con tapiz: ?&lt;p&gt;
Humedecer un paño de tela y frotar la estructura del producto&lt;p&gt;</v>
      </c>
      <c r="AF939" s="102"/>
      <c r="AG939" s="79"/>
      <c r="AH939" s="102"/>
    </row>
    <row r="940" spans="1:34" ht="51" x14ac:dyDescent="0.2">
      <c r="A940" s="88"/>
      <c r="B940" s="88"/>
      <c r="C940" s="16"/>
      <c r="D940" s="116"/>
      <c r="E940" s="88"/>
      <c r="F940" s="88"/>
      <c r="G940" s="88"/>
      <c r="H940" s="88"/>
      <c r="I940" s="88"/>
      <c r="J940" s="88"/>
      <c r="K940" s="88"/>
      <c r="L940" s="88"/>
      <c r="M940" s="88"/>
      <c r="N940" s="88"/>
      <c r="O940" s="88"/>
      <c r="P940" s="88"/>
      <c r="Q940" s="88"/>
      <c r="R940" s="88"/>
      <c r="S940" s="88"/>
      <c r="T940" s="88"/>
      <c r="U940" s="88"/>
      <c r="V940" s="88"/>
      <c r="W940" s="16"/>
      <c r="X940" s="98"/>
      <c r="Y940" s="168"/>
      <c r="Z940" s="98"/>
      <c r="AA940" s="102"/>
      <c r="AB940" s="102"/>
      <c r="AC940" s="168" t="e">
        <f>CONCATENATE(E940," color: ",IF(VLOOKUP(C940,Colores!H:I,2,0)&gt;1,"Varios colores",Tabla5[[#This Row],[Caract: Color tapiz]]),IF(H940="","",CONCATENATE(", Tapiz: ",H940)),IF(I940="","",CONCATENATE(",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40" s="102"/>
      <c r="AE940" s="102" t="str">
        <f>CONCATENATE("&lt;p&gt;¿Cómo lavar un mueble con tapiz: ",X940,"?","&lt;p&gt;",CHAR(10),IFERROR(VLOOKUP(G940,'Base de datos'!A:B,2,0),"Humedecer un paño de tela y frotar la estructura del producto&lt;p&gt;"))</f>
        <v>&lt;p&gt;¿Cómo lavar un mueble con tapiz: ?&lt;p&gt;
Humedecer un paño de tela y frotar la estructura del producto&lt;p&gt;</v>
      </c>
      <c r="AF940" s="102"/>
      <c r="AG940" s="79"/>
      <c r="AH940" s="102"/>
    </row>
    <row r="941" spans="1:34" ht="51" x14ac:dyDescent="0.2">
      <c r="A941" s="88"/>
      <c r="B941" s="88"/>
      <c r="C941" s="16"/>
      <c r="D941" s="116"/>
      <c r="E941" s="88"/>
      <c r="F941" s="88"/>
      <c r="G941" s="88"/>
      <c r="H941" s="88"/>
      <c r="I941" s="88"/>
      <c r="J941" s="88"/>
      <c r="K941" s="88"/>
      <c r="L941" s="88"/>
      <c r="M941" s="88"/>
      <c r="N941" s="88"/>
      <c r="O941" s="88"/>
      <c r="P941" s="88"/>
      <c r="Q941" s="88"/>
      <c r="R941" s="88"/>
      <c r="S941" s="88"/>
      <c r="T941" s="88"/>
      <c r="U941" s="88"/>
      <c r="V941" s="88"/>
      <c r="W941" s="16"/>
      <c r="X941" s="98"/>
      <c r="Y941" s="168"/>
      <c r="Z941" s="98"/>
      <c r="AA941" s="102"/>
      <c r="AB941" s="102"/>
      <c r="AC941" s="168" t="e">
        <f>CONCATENATE(E941," color: ",IF(VLOOKUP(C941,Colores!H:I,2,0)&gt;1,"Varios colores",Tabla5[[#This Row],[Caract: Color tapiz]]),IF(H941="","",CONCATENATE(", Tapiz: ",H941)),IF(I941="","",CONCATENATE(",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41" s="102"/>
      <c r="AE941" s="102" t="str">
        <f>CONCATENATE("&lt;p&gt;¿Cómo lavar un mueble con tapiz: ",X941,"?","&lt;p&gt;",CHAR(10),IFERROR(VLOOKUP(G941,'Base de datos'!A:B,2,0),"Humedecer un paño de tela y frotar la estructura del producto&lt;p&gt;"))</f>
        <v>&lt;p&gt;¿Cómo lavar un mueble con tapiz: ?&lt;p&gt;
Humedecer un paño de tela y frotar la estructura del producto&lt;p&gt;</v>
      </c>
      <c r="AF941" s="102"/>
      <c r="AG941" s="79"/>
      <c r="AH941" s="102"/>
    </row>
    <row r="942" spans="1:34" ht="51" x14ac:dyDescent="0.2">
      <c r="A942" s="88"/>
      <c r="B942" s="88"/>
      <c r="C942" s="16"/>
      <c r="D942" s="116"/>
      <c r="E942" s="88"/>
      <c r="F942" s="88"/>
      <c r="G942" s="88"/>
      <c r="H942" s="88"/>
      <c r="I942" s="88"/>
      <c r="J942" s="88"/>
      <c r="K942" s="88"/>
      <c r="L942" s="88"/>
      <c r="M942" s="88"/>
      <c r="N942" s="88"/>
      <c r="O942" s="88"/>
      <c r="P942" s="88"/>
      <c r="Q942" s="88"/>
      <c r="R942" s="88"/>
      <c r="S942" s="88"/>
      <c r="T942" s="88"/>
      <c r="U942" s="88"/>
      <c r="V942" s="88"/>
      <c r="W942" s="16"/>
      <c r="X942" s="98"/>
      <c r="Y942" s="168"/>
      <c r="Z942" s="98"/>
      <c r="AA942" s="102"/>
      <c r="AB942" s="102"/>
      <c r="AC942" s="168" t="e">
        <f>CONCATENATE(E942," color: ",IF(VLOOKUP(C942,Colores!H:I,2,0)&gt;1,"Varios colores",Tabla5[[#This Row],[Caract: Color tapiz]]),IF(H942="","",CONCATENATE(", Tapiz: ",H942)),IF(I942="","",CONCATENATE(",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42" s="102"/>
      <c r="AE942" s="102" t="str">
        <f>CONCATENATE("&lt;p&gt;¿Cómo lavar un mueble con tapiz: ",X942,"?","&lt;p&gt;",CHAR(10),IFERROR(VLOOKUP(G942,'Base de datos'!A:B,2,0),"Humedecer un paño de tela y frotar la estructura del producto&lt;p&gt;"))</f>
        <v>&lt;p&gt;¿Cómo lavar un mueble con tapiz: ?&lt;p&gt;
Humedecer un paño de tela y frotar la estructura del producto&lt;p&gt;</v>
      </c>
      <c r="AF942" s="102"/>
      <c r="AG942" s="79"/>
      <c r="AH942" s="102"/>
    </row>
    <row r="943" spans="1:34" ht="51" x14ac:dyDescent="0.2">
      <c r="A943" s="88"/>
      <c r="B943" s="88"/>
      <c r="C943" s="16"/>
      <c r="D943" s="116"/>
      <c r="E943" s="88"/>
      <c r="F943" s="88"/>
      <c r="G943" s="88"/>
      <c r="H943" s="88"/>
      <c r="I943" s="88"/>
      <c r="J943" s="88"/>
      <c r="K943" s="88"/>
      <c r="L943" s="88"/>
      <c r="M943" s="88"/>
      <c r="N943" s="88"/>
      <c r="O943" s="88"/>
      <c r="P943" s="88"/>
      <c r="Q943" s="88"/>
      <c r="R943" s="88"/>
      <c r="S943" s="88"/>
      <c r="T943" s="88"/>
      <c r="U943" s="88"/>
      <c r="V943" s="88"/>
      <c r="W943" s="16"/>
      <c r="X943" s="98"/>
      <c r="Y943" s="168"/>
      <c r="Z943" s="98"/>
      <c r="AA943" s="102"/>
      <c r="AB943" s="102"/>
      <c r="AC943" s="168" t="e">
        <f>CONCATENATE(E943," color: ",IF(VLOOKUP(C943,Colores!H:I,2,0)&gt;1,"Varios colores",Tabla5[[#This Row],[Caract: Color tapiz]]),IF(H943="","",CONCATENATE(", Tapiz: ",H943)),IF(I943="","",CONCATENATE(",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43" s="102"/>
      <c r="AE943" s="102" t="str">
        <f>CONCATENATE("&lt;p&gt;¿Cómo lavar un mueble con tapiz: ",X943,"?","&lt;p&gt;",CHAR(10),IFERROR(VLOOKUP(G943,'Base de datos'!A:B,2,0),"Humedecer un paño de tela y frotar la estructura del producto&lt;p&gt;"))</f>
        <v>&lt;p&gt;¿Cómo lavar un mueble con tapiz: ?&lt;p&gt;
Humedecer un paño de tela y frotar la estructura del producto&lt;p&gt;</v>
      </c>
      <c r="AF943" s="102"/>
      <c r="AG943" s="79"/>
      <c r="AH943" s="102"/>
    </row>
    <row r="944" spans="1:34" ht="51" x14ac:dyDescent="0.2">
      <c r="A944" s="88"/>
      <c r="B944" s="88"/>
      <c r="C944" s="16"/>
      <c r="D944" s="116"/>
      <c r="E944" s="88"/>
      <c r="F944" s="88"/>
      <c r="G944" s="88"/>
      <c r="H944" s="88"/>
      <c r="I944" s="88"/>
      <c r="J944" s="88"/>
      <c r="K944" s="88"/>
      <c r="L944" s="88"/>
      <c r="M944" s="88"/>
      <c r="N944" s="88"/>
      <c r="O944" s="88"/>
      <c r="P944" s="88"/>
      <c r="Q944" s="88"/>
      <c r="R944" s="88"/>
      <c r="S944" s="88"/>
      <c r="T944" s="88"/>
      <c r="U944" s="88"/>
      <c r="V944" s="88"/>
      <c r="W944" s="16"/>
      <c r="X944" s="98"/>
      <c r="Y944" s="168"/>
      <c r="Z944" s="98"/>
      <c r="AA944" s="102"/>
      <c r="AB944" s="102"/>
      <c r="AC944" s="168" t="e">
        <f>CONCATENATE(E944," color: ",IF(VLOOKUP(C944,Colores!H:I,2,0)&gt;1,"Varios colores",Tabla5[[#This Row],[Caract: Color tapiz]]),IF(H944="","",CONCATENATE(", Tapiz: ",H944)),IF(I944="","",CONCATENATE(",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44" s="102"/>
      <c r="AE944" s="102" t="str">
        <f>CONCATENATE("&lt;p&gt;¿Cómo lavar un mueble con tapiz: ",X944,"?","&lt;p&gt;",CHAR(10),IFERROR(VLOOKUP(G944,'Base de datos'!A:B,2,0),"Humedecer un paño de tela y frotar la estructura del producto&lt;p&gt;"))</f>
        <v>&lt;p&gt;¿Cómo lavar un mueble con tapiz: ?&lt;p&gt;
Humedecer un paño de tela y frotar la estructura del producto&lt;p&gt;</v>
      </c>
      <c r="AF944" s="102"/>
      <c r="AG944" s="79"/>
      <c r="AH944" s="102"/>
    </row>
    <row r="945" spans="1:34" ht="51" x14ac:dyDescent="0.2">
      <c r="A945" s="88"/>
      <c r="B945" s="88"/>
      <c r="C945" s="16"/>
      <c r="D945" s="116"/>
      <c r="E945" s="88"/>
      <c r="F945" s="88"/>
      <c r="G945" s="88"/>
      <c r="H945" s="88"/>
      <c r="I945" s="88"/>
      <c r="J945" s="88"/>
      <c r="K945" s="88"/>
      <c r="L945" s="88"/>
      <c r="M945" s="88"/>
      <c r="N945" s="88"/>
      <c r="O945" s="88"/>
      <c r="P945" s="88"/>
      <c r="Q945" s="88"/>
      <c r="R945" s="88"/>
      <c r="S945" s="88"/>
      <c r="T945" s="88"/>
      <c r="U945" s="88"/>
      <c r="V945" s="88"/>
      <c r="W945" s="16"/>
      <c r="X945" s="98"/>
      <c r="Y945" s="168"/>
      <c r="Z945" s="98"/>
      <c r="AA945" s="102"/>
      <c r="AB945" s="102"/>
      <c r="AC945" s="168" t="e">
        <f>CONCATENATE(E945," color: ",IF(VLOOKUP(C945,Colores!H:I,2,0)&gt;1,"Varios colores",Tabla5[[#This Row],[Caract: Color tapiz]]),IF(H945="","",CONCATENATE(", Tapiz: ",H945)),IF(I945="","",CONCATENATE(",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45" s="102"/>
      <c r="AE945" s="102" t="str">
        <f>CONCATENATE("&lt;p&gt;¿Cómo lavar un mueble con tapiz: ",X945,"?","&lt;p&gt;",CHAR(10),IFERROR(VLOOKUP(G945,'Base de datos'!A:B,2,0),"Humedecer un paño de tela y frotar la estructura del producto&lt;p&gt;"))</f>
        <v>&lt;p&gt;¿Cómo lavar un mueble con tapiz: ?&lt;p&gt;
Humedecer un paño de tela y frotar la estructura del producto&lt;p&gt;</v>
      </c>
      <c r="AF945" s="102"/>
      <c r="AG945" s="79"/>
      <c r="AH945" s="102"/>
    </row>
    <row r="946" spans="1:34" ht="51" x14ac:dyDescent="0.2">
      <c r="A946" s="88"/>
      <c r="B946" s="88"/>
      <c r="C946" s="16"/>
      <c r="D946" s="116"/>
      <c r="E946" s="88"/>
      <c r="F946" s="88"/>
      <c r="G946" s="88"/>
      <c r="H946" s="88"/>
      <c r="I946" s="88"/>
      <c r="J946" s="88"/>
      <c r="K946" s="88"/>
      <c r="L946" s="88"/>
      <c r="M946" s="88"/>
      <c r="N946" s="88"/>
      <c r="O946" s="88"/>
      <c r="P946" s="88"/>
      <c r="Q946" s="88"/>
      <c r="R946" s="88"/>
      <c r="S946" s="88"/>
      <c r="T946" s="88"/>
      <c r="U946" s="88"/>
      <c r="V946" s="88"/>
      <c r="W946" s="16"/>
      <c r="X946" s="98"/>
      <c r="Y946" s="168"/>
      <c r="Z946" s="98"/>
      <c r="AA946" s="102"/>
      <c r="AB946" s="102"/>
      <c r="AC946" s="168" t="e">
        <f>CONCATENATE(E946," color: ",IF(VLOOKUP(C946,Colores!H:I,2,0)&gt;1,"Varios colores",Tabla5[[#This Row],[Caract: Color tapiz]]),IF(H946="","",CONCATENATE(", Tapiz: ",H946)),IF(I946="","",CONCATENATE(",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46" s="102"/>
      <c r="AE946" s="102" t="str">
        <f>CONCATENATE("&lt;p&gt;¿Cómo lavar un mueble con tapiz: ",X946,"?","&lt;p&gt;",CHAR(10),IFERROR(VLOOKUP(G946,'Base de datos'!A:B,2,0),"Humedecer un paño de tela y frotar la estructura del producto&lt;p&gt;"))</f>
        <v>&lt;p&gt;¿Cómo lavar un mueble con tapiz: ?&lt;p&gt;
Humedecer un paño de tela y frotar la estructura del producto&lt;p&gt;</v>
      </c>
      <c r="AF946" s="102"/>
      <c r="AG946" s="79"/>
      <c r="AH946" s="102"/>
    </row>
    <row r="947" spans="1:34" ht="51" x14ac:dyDescent="0.2">
      <c r="A947" s="88"/>
      <c r="B947" s="88"/>
      <c r="C947" s="16"/>
      <c r="D947" s="116"/>
      <c r="E947" s="88"/>
      <c r="F947" s="88"/>
      <c r="G947" s="88"/>
      <c r="H947" s="88"/>
      <c r="I947" s="88"/>
      <c r="J947" s="88"/>
      <c r="K947" s="88"/>
      <c r="L947" s="88"/>
      <c r="M947" s="88"/>
      <c r="N947" s="88"/>
      <c r="O947" s="88"/>
      <c r="P947" s="88"/>
      <c r="Q947" s="88"/>
      <c r="R947" s="88"/>
      <c r="S947" s="88"/>
      <c r="T947" s="88"/>
      <c r="U947" s="88"/>
      <c r="V947" s="88"/>
      <c r="W947" s="16"/>
      <c r="X947" s="98"/>
      <c r="Y947" s="168"/>
      <c r="Z947" s="98"/>
      <c r="AA947" s="102"/>
      <c r="AB947" s="102"/>
      <c r="AC947" s="168" t="e">
        <f>CONCATENATE(E947," color: ",IF(VLOOKUP(C947,Colores!H:I,2,0)&gt;1,"Varios colores",Tabla5[[#This Row],[Caract: Color tapiz]]),IF(H947="","",CONCATENATE(", Tapiz: ",H947)),IF(I947="","",CONCATENATE(",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47" s="102"/>
      <c r="AE947" s="102" t="str">
        <f>CONCATENATE("&lt;p&gt;¿Cómo lavar un mueble con tapiz: ",X947,"?","&lt;p&gt;",CHAR(10),IFERROR(VLOOKUP(G947,'Base de datos'!A:B,2,0),"Humedecer un paño de tela y frotar la estructura del producto&lt;p&gt;"))</f>
        <v>&lt;p&gt;¿Cómo lavar un mueble con tapiz: ?&lt;p&gt;
Humedecer un paño de tela y frotar la estructura del producto&lt;p&gt;</v>
      </c>
      <c r="AF947" s="102"/>
      <c r="AG947" s="79"/>
      <c r="AH947" s="102"/>
    </row>
    <row r="948" spans="1:34" ht="51" x14ac:dyDescent="0.2">
      <c r="A948" s="88"/>
      <c r="B948" s="88"/>
      <c r="C948" s="16"/>
      <c r="D948" s="116"/>
      <c r="E948" s="88"/>
      <c r="F948" s="88"/>
      <c r="G948" s="88"/>
      <c r="H948" s="88"/>
      <c r="I948" s="88"/>
      <c r="J948" s="88"/>
      <c r="K948" s="88"/>
      <c r="L948" s="88"/>
      <c r="M948" s="88"/>
      <c r="N948" s="88"/>
      <c r="O948" s="88"/>
      <c r="P948" s="88"/>
      <c r="Q948" s="88"/>
      <c r="R948" s="88"/>
      <c r="S948" s="88"/>
      <c r="T948" s="88"/>
      <c r="U948" s="88"/>
      <c r="V948" s="88"/>
      <c r="W948" s="16"/>
      <c r="X948" s="98"/>
      <c r="Y948" s="168"/>
      <c r="Z948" s="98"/>
      <c r="AA948" s="102"/>
      <c r="AB948" s="102"/>
      <c r="AC948" s="168" t="e">
        <f>CONCATENATE(E948," color: ",IF(VLOOKUP(C948,Colores!H:I,2,0)&gt;1,"Varios colores",Tabla5[[#This Row],[Caract: Color tapiz]]),IF(H948="","",CONCATENATE(", Tapiz: ",H948)),IF(I948="","",CONCATENATE(",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48" s="102"/>
      <c r="AE948" s="102" t="str">
        <f>CONCATENATE("&lt;p&gt;¿Cómo lavar un mueble con tapiz: ",X948,"?","&lt;p&gt;",CHAR(10),IFERROR(VLOOKUP(G948,'Base de datos'!A:B,2,0),"Humedecer un paño de tela y frotar la estructura del producto&lt;p&gt;"))</f>
        <v>&lt;p&gt;¿Cómo lavar un mueble con tapiz: ?&lt;p&gt;
Humedecer un paño de tela y frotar la estructura del producto&lt;p&gt;</v>
      </c>
      <c r="AF948" s="102"/>
      <c r="AG948" s="79"/>
      <c r="AH948" s="102"/>
    </row>
    <row r="949" spans="1:34" ht="51" x14ac:dyDescent="0.2">
      <c r="A949" s="88"/>
      <c r="B949" s="88"/>
      <c r="C949" s="16"/>
      <c r="D949" s="116"/>
      <c r="E949" s="88"/>
      <c r="F949" s="88"/>
      <c r="G949" s="88"/>
      <c r="H949" s="88"/>
      <c r="I949" s="88"/>
      <c r="J949" s="88"/>
      <c r="K949" s="88"/>
      <c r="L949" s="88"/>
      <c r="M949" s="88"/>
      <c r="N949" s="88"/>
      <c r="O949" s="88"/>
      <c r="P949" s="88"/>
      <c r="Q949" s="88"/>
      <c r="R949" s="88"/>
      <c r="S949" s="88"/>
      <c r="T949" s="88"/>
      <c r="U949" s="88"/>
      <c r="V949" s="88"/>
      <c r="W949" s="16"/>
      <c r="X949" s="98"/>
      <c r="Y949" s="168"/>
      <c r="Z949" s="98"/>
      <c r="AA949" s="102"/>
      <c r="AB949" s="102"/>
      <c r="AC949" s="168" t="e">
        <f>CONCATENATE(E949," color: ",IF(VLOOKUP(C949,Colores!H:I,2,0)&gt;1,"Varios colores",Tabla5[[#This Row],[Caract: Color tapiz]]),IF(H949="","",CONCATENATE(", Tapiz: ",H949)),IF(I949="","",CONCATENATE(",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49" s="102"/>
      <c r="AE949" s="102" t="str">
        <f>CONCATENATE("&lt;p&gt;¿Cómo lavar un mueble con tapiz: ",X949,"?","&lt;p&gt;",CHAR(10),IFERROR(VLOOKUP(G949,'Base de datos'!A:B,2,0),"Humedecer un paño de tela y frotar la estructura del producto&lt;p&gt;"))</f>
        <v>&lt;p&gt;¿Cómo lavar un mueble con tapiz: ?&lt;p&gt;
Humedecer un paño de tela y frotar la estructura del producto&lt;p&gt;</v>
      </c>
      <c r="AF949" s="102"/>
      <c r="AG949" s="79"/>
      <c r="AH949" s="102"/>
    </row>
    <row r="950" spans="1:34" ht="51" x14ac:dyDescent="0.2">
      <c r="A950" s="88"/>
      <c r="B950" s="88"/>
      <c r="C950" s="16"/>
      <c r="D950" s="116"/>
      <c r="E950" s="88"/>
      <c r="F950" s="88"/>
      <c r="G950" s="88"/>
      <c r="H950" s="88"/>
      <c r="I950" s="88"/>
      <c r="J950" s="88"/>
      <c r="K950" s="88"/>
      <c r="L950" s="88"/>
      <c r="M950" s="88"/>
      <c r="N950" s="88"/>
      <c r="O950" s="88"/>
      <c r="P950" s="88"/>
      <c r="Q950" s="88"/>
      <c r="R950" s="88"/>
      <c r="S950" s="88"/>
      <c r="T950" s="88"/>
      <c r="U950" s="88"/>
      <c r="V950" s="88"/>
      <c r="W950" s="16"/>
      <c r="X950" s="98"/>
      <c r="Y950" s="168"/>
      <c r="Z950" s="98"/>
      <c r="AA950" s="102"/>
      <c r="AB950" s="102"/>
      <c r="AC950" s="168" t="e">
        <f>CONCATENATE(E950," color: ",IF(VLOOKUP(C950,Colores!H:I,2,0)&gt;1,"Varios colores",Tabla5[[#This Row],[Caract: Color tapiz]]),IF(H950="","",CONCATENATE(", Tapiz: ",H950)),IF(I950="","",CONCATENATE(",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50" s="102"/>
      <c r="AE950" s="102" t="str">
        <f>CONCATENATE("&lt;p&gt;¿Cómo lavar un mueble con tapiz: ",X950,"?","&lt;p&gt;",CHAR(10),IFERROR(VLOOKUP(G950,'Base de datos'!A:B,2,0),"Humedecer un paño de tela y frotar la estructura del producto&lt;p&gt;"))</f>
        <v>&lt;p&gt;¿Cómo lavar un mueble con tapiz: ?&lt;p&gt;
Humedecer un paño de tela y frotar la estructura del producto&lt;p&gt;</v>
      </c>
      <c r="AF950" s="102"/>
      <c r="AG950" s="79"/>
      <c r="AH950" s="102"/>
    </row>
    <row r="951" spans="1:34" ht="51" x14ac:dyDescent="0.2">
      <c r="A951" s="88"/>
      <c r="B951" s="88"/>
      <c r="C951" s="16"/>
      <c r="D951" s="116"/>
      <c r="E951" s="88"/>
      <c r="F951" s="88"/>
      <c r="G951" s="88"/>
      <c r="H951" s="88"/>
      <c r="I951" s="88"/>
      <c r="J951" s="88"/>
      <c r="K951" s="88"/>
      <c r="L951" s="88"/>
      <c r="M951" s="88"/>
      <c r="N951" s="88"/>
      <c r="O951" s="88"/>
      <c r="P951" s="88"/>
      <c r="Q951" s="88"/>
      <c r="R951" s="88"/>
      <c r="S951" s="88"/>
      <c r="T951" s="88"/>
      <c r="U951" s="88"/>
      <c r="V951" s="88"/>
      <c r="W951" s="16"/>
      <c r="X951" s="98"/>
      <c r="Y951" s="168"/>
      <c r="Z951" s="98"/>
      <c r="AA951" s="102"/>
      <c r="AB951" s="102"/>
      <c r="AC951" s="168" t="e">
        <f>CONCATENATE(E951," color: ",IF(VLOOKUP(C951,Colores!H:I,2,0)&gt;1,"Varios colores",Tabla5[[#This Row],[Caract: Color tapiz]]),IF(H951="","",CONCATENATE(", Tapiz: ",H951)),IF(I951="","",CONCATENATE(",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51" s="102"/>
      <c r="AE951" s="102" t="str">
        <f>CONCATENATE("&lt;p&gt;¿Cómo lavar un mueble con tapiz: ",X951,"?","&lt;p&gt;",CHAR(10),IFERROR(VLOOKUP(G951,'Base de datos'!A:B,2,0),"Humedecer un paño de tela y frotar la estructura del producto&lt;p&gt;"))</f>
        <v>&lt;p&gt;¿Cómo lavar un mueble con tapiz: ?&lt;p&gt;
Humedecer un paño de tela y frotar la estructura del producto&lt;p&gt;</v>
      </c>
      <c r="AF951" s="102"/>
      <c r="AG951" s="79"/>
      <c r="AH951" s="102"/>
    </row>
    <row r="952" spans="1:34" ht="51" x14ac:dyDescent="0.2">
      <c r="A952" s="88"/>
      <c r="B952" s="88"/>
      <c r="C952" s="16"/>
      <c r="D952" s="116"/>
      <c r="E952" s="88"/>
      <c r="F952" s="88"/>
      <c r="G952" s="88"/>
      <c r="H952" s="88"/>
      <c r="I952" s="88"/>
      <c r="J952" s="88"/>
      <c r="K952" s="88"/>
      <c r="L952" s="88"/>
      <c r="M952" s="88"/>
      <c r="N952" s="88"/>
      <c r="O952" s="88"/>
      <c r="P952" s="88"/>
      <c r="Q952" s="88"/>
      <c r="R952" s="88"/>
      <c r="S952" s="88"/>
      <c r="T952" s="88"/>
      <c r="U952" s="88"/>
      <c r="V952" s="88"/>
      <c r="W952" s="16"/>
      <c r="X952" s="98"/>
      <c r="Y952" s="168"/>
      <c r="Z952" s="98"/>
      <c r="AA952" s="102"/>
      <c r="AB952" s="102"/>
      <c r="AC952" s="168" t="e">
        <f>CONCATENATE(E952," color: ",IF(VLOOKUP(C952,Colores!H:I,2,0)&gt;1,"Varios colores",Tabla5[[#This Row],[Caract: Color tapiz]]),IF(H952="","",CONCATENATE(", Tapiz: ",H952)),IF(I952="","",CONCATENATE(",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52" s="102"/>
      <c r="AE952" s="102" t="str">
        <f>CONCATENATE("&lt;p&gt;¿Cómo lavar un mueble con tapiz: ",X952,"?","&lt;p&gt;",CHAR(10),IFERROR(VLOOKUP(G952,'Base de datos'!A:B,2,0),"Humedecer un paño de tela y frotar la estructura del producto&lt;p&gt;"))</f>
        <v>&lt;p&gt;¿Cómo lavar un mueble con tapiz: ?&lt;p&gt;
Humedecer un paño de tela y frotar la estructura del producto&lt;p&gt;</v>
      </c>
      <c r="AF952" s="102"/>
      <c r="AG952" s="79"/>
      <c r="AH952" s="102"/>
    </row>
    <row r="953" spans="1:34" ht="51" x14ac:dyDescent="0.2">
      <c r="A953" s="88"/>
      <c r="B953" s="88"/>
      <c r="C953" s="16"/>
      <c r="D953" s="116"/>
      <c r="E953" s="88"/>
      <c r="F953" s="88"/>
      <c r="G953" s="88"/>
      <c r="H953" s="88"/>
      <c r="I953" s="88"/>
      <c r="J953" s="88"/>
      <c r="K953" s="88"/>
      <c r="L953" s="88"/>
      <c r="M953" s="88"/>
      <c r="N953" s="88"/>
      <c r="O953" s="88"/>
      <c r="P953" s="88"/>
      <c r="Q953" s="88"/>
      <c r="R953" s="88"/>
      <c r="S953" s="88"/>
      <c r="T953" s="88"/>
      <c r="U953" s="88"/>
      <c r="V953" s="88"/>
      <c r="W953" s="16"/>
      <c r="X953" s="98"/>
      <c r="Y953" s="168"/>
      <c r="Z953" s="98"/>
      <c r="AA953" s="102"/>
      <c r="AB953" s="102"/>
      <c r="AC953" s="168" t="e">
        <f>CONCATENATE(E953," color: ",IF(VLOOKUP(C953,Colores!H:I,2,0)&gt;1,"Varios colores",Tabla5[[#This Row],[Caract: Color tapiz]]),IF(H953="","",CONCATENATE(", Tapiz: ",H953)),IF(I953="","",CONCATENATE(",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53" s="102"/>
      <c r="AE953" s="102" t="str">
        <f>CONCATENATE("&lt;p&gt;¿Cómo lavar un mueble con tapiz: ",X953,"?","&lt;p&gt;",CHAR(10),IFERROR(VLOOKUP(G953,'Base de datos'!A:B,2,0),"Humedecer un paño de tela y frotar la estructura del producto&lt;p&gt;"))</f>
        <v>&lt;p&gt;¿Cómo lavar un mueble con tapiz: ?&lt;p&gt;
Humedecer un paño de tela y frotar la estructura del producto&lt;p&gt;</v>
      </c>
      <c r="AF953" s="102"/>
      <c r="AG953" s="79"/>
      <c r="AH953" s="102"/>
    </row>
    <row r="954" spans="1:34" ht="51" x14ac:dyDescent="0.2">
      <c r="A954" s="88"/>
      <c r="B954" s="88"/>
      <c r="C954" s="16"/>
      <c r="D954" s="116"/>
      <c r="E954" s="88"/>
      <c r="F954" s="88"/>
      <c r="G954" s="88"/>
      <c r="H954" s="88"/>
      <c r="I954" s="88"/>
      <c r="J954" s="88"/>
      <c r="K954" s="88"/>
      <c r="L954" s="88"/>
      <c r="M954" s="88"/>
      <c r="N954" s="88"/>
      <c r="O954" s="88"/>
      <c r="P954" s="88"/>
      <c r="Q954" s="88"/>
      <c r="R954" s="88"/>
      <c r="S954" s="88"/>
      <c r="T954" s="88"/>
      <c r="U954" s="88"/>
      <c r="V954" s="88"/>
      <c r="W954" s="16"/>
      <c r="X954" s="98"/>
      <c r="Y954" s="168"/>
      <c r="Z954" s="98"/>
      <c r="AA954" s="102"/>
      <c r="AB954" s="102"/>
      <c r="AC954" s="168" t="e">
        <f>CONCATENATE(E954," color: ",IF(VLOOKUP(C954,Colores!H:I,2,0)&gt;1,"Varios colores",Tabla5[[#This Row],[Caract: Color tapiz]]),IF(H954="","",CONCATENATE(", Tapiz: ",H954)),IF(I954="","",CONCATENATE(",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54" s="102"/>
      <c r="AE954" s="102" t="str">
        <f>CONCATENATE("&lt;p&gt;¿Cómo lavar un mueble con tapiz: ",X954,"?","&lt;p&gt;",CHAR(10),IFERROR(VLOOKUP(G954,'Base de datos'!A:B,2,0),"Humedecer un paño de tela y frotar la estructura del producto&lt;p&gt;"))</f>
        <v>&lt;p&gt;¿Cómo lavar un mueble con tapiz: ?&lt;p&gt;
Humedecer un paño de tela y frotar la estructura del producto&lt;p&gt;</v>
      </c>
      <c r="AF954" s="102"/>
      <c r="AG954" s="79"/>
      <c r="AH954" s="102"/>
    </row>
    <row r="955" spans="1:34" ht="51" x14ac:dyDescent="0.2">
      <c r="A955" s="88"/>
      <c r="B955" s="88"/>
      <c r="C955" s="16"/>
      <c r="D955" s="116"/>
      <c r="E955" s="88"/>
      <c r="F955" s="88"/>
      <c r="G955" s="88"/>
      <c r="H955" s="88"/>
      <c r="I955" s="88"/>
      <c r="J955" s="88"/>
      <c r="K955" s="88"/>
      <c r="L955" s="88"/>
      <c r="M955" s="88"/>
      <c r="N955" s="88"/>
      <c r="O955" s="88"/>
      <c r="P955" s="88"/>
      <c r="Q955" s="88"/>
      <c r="R955" s="88"/>
      <c r="S955" s="88"/>
      <c r="T955" s="88"/>
      <c r="U955" s="88"/>
      <c r="V955" s="88"/>
      <c r="W955" s="16"/>
      <c r="X955" s="98"/>
      <c r="Y955" s="168"/>
      <c r="Z955" s="98"/>
      <c r="AA955" s="102"/>
      <c r="AB955" s="102"/>
      <c r="AC955" s="168" t="e">
        <f>CONCATENATE(E955," color: ",IF(VLOOKUP(C955,Colores!H:I,2,0)&gt;1,"Varios colores",Tabla5[[#This Row],[Caract: Color tapiz]]),IF(H955="","",CONCATENATE(", Tapiz: ",H955)),IF(I955="","",CONCATENATE(",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55" s="102"/>
      <c r="AE955" s="102" t="str">
        <f>CONCATENATE("&lt;p&gt;¿Cómo lavar un mueble con tapiz: ",X955,"?","&lt;p&gt;",CHAR(10),IFERROR(VLOOKUP(G955,'Base de datos'!A:B,2,0),"Humedecer un paño de tela y frotar la estructura del producto&lt;p&gt;"))</f>
        <v>&lt;p&gt;¿Cómo lavar un mueble con tapiz: ?&lt;p&gt;
Humedecer un paño de tela y frotar la estructura del producto&lt;p&gt;</v>
      </c>
      <c r="AF955" s="102"/>
      <c r="AG955" s="79"/>
      <c r="AH955" s="102"/>
    </row>
    <row r="956" spans="1:34" ht="51" x14ac:dyDescent="0.2">
      <c r="A956" s="88"/>
      <c r="B956" s="88"/>
      <c r="C956" s="16"/>
      <c r="D956" s="116"/>
      <c r="E956" s="88"/>
      <c r="F956" s="88"/>
      <c r="G956" s="88"/>
      <c r="H956" s="88"/>
      <c r="I956" s="88"/>
      <c r="J956" s="88"/>
      <c r="K956" s="88"/>
      <c r="L956" s="88"/>
      <c r="M956" s="88"/>
      <c r="N956" s="88"/>
      <c r="O956" s="88"/>
      <c r="P956" s="88"/>
      <c r="Q956" s="88"/>
      <c r="R956" s="88"/>
      <c r="S956" s="88"/>
      <c r="T956" s="88"/>
      <c r="U956" s="88"/>
      <c r="V956" s="88"/>
      <c r="W956" s="16"/>
      <c r="X956" s="98"/>
      <c r="Y956" s="168"/>
      <c r="Z956" s="98"/>
      <c r="AA956" s="102"/>
      <c r="AB956" s="102"/>
      <c r="AC956" s="168" t="e">
        <f>CONCATENATE(E956," color: ",IF(VLOOKUP(C956,Colores!H:I,2,0)&gt;1,"Varios colores",Tabla5[[#This Row],[Caract: Color tapiz]]),IF(H956="","",CONCATENATE(", Tapiz: ",H956)),IF(I956="","",CONCATENATE(",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56" s="102"/>
      <c r="AE956" s="102" t="str">
        <f>CONCATENATE("&lt;p&gt;¿Cómo lavar un mueble con tapiz: ",X956,"?","&lt;p&gt;",CHAR(10),IFERROR(VLOOKUP(G956,'Base de datos'!A:B,2,0),"Humedecer un paño de tela y frotar la estructura del producto&lt;p&gt;"))</f>
        <v>&lt;p&gt;¿Cómo lavar un mueble con tapiz: ?&lt;p&gt;
Humedecer un paño de tela y frotar la estructura del producto&lt;p&gt;</v>
      </c>
      <c r="AF956" s="102"/>
      <c r="AG956" s="79"/>
      <c r="AH956" s="102"/>
    </row>
    <row r="957" spans="1:34" ht="51" x14ac:dyDescent="0.2">
      <c r="A957" s="88"/>
      <c r="B957" s="88"/>
      <c r="C957" s="16"/>
      <c r="D957" s="116"/>
      <c r="E957" s="88"/>
      <c r="F957" s="88"/>
      <c r="G957" s="88"/>
      <c r="H957" s="88"/>
      <c r="I957" s="88"/>
      <c r="J957" s="88"/>
      <c r="K957" s="88"/>
      <c r="L957" s="88"/>
      <c r="M957" s="88"/>
      <c r="N957" s="88"/>
      <c r="O957" s="88"/>
      <c r="P957" s="88"/>
      <c r="Q957" s="88"/>
      <c r="R957" s="88"/>
      <c r="S957" s="88"/>
      <c r="T957" s="88"/>
      <c r="U957" s="88"/>
      <c r="V957" s="88"/>
      <c r="W957" s="16"/>
      <c r="X957" s="98"/>
      <c r="Y957" s="168"/>
      <c r="Z957" s="98"/>
      <c r="AA957" s="102"/>
      <c r="AB957" s="102"/>
      <c r="AC957" s="168" t="e">
        <f>CONCATENATE(E957," color: ",IF(VLOOKUP(C957,Colores!H:I,2,0)&gt;1,"Varios colores",Tabla5[[#This Row],[Caract: Color tapiz]]),IF(H957="","",CONCATENATE(", Tapiz: ",H957)),IF(I957="","",CONCATENATE(",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57" s="102"/>
      <c r="AE957" s="102" t="str">
        <f>CONCATENATE("&lt;p&gt;¿Cómo lavar un mueble con tapiz: ",X957,"?","&lt;p&gt;",CHAR(10),IFERROR(VLOOKUP(G957,'Base de datos'!A:B,2,0),"Humedecer un paño de tela y frotar la estructura del producto&lt;p&gt;"))</f>
        <v>&lt;p&gt;¿Cómo lavar un mueble con tapiz: ?&lt;p&gt;
Humedecer un paño de tela y frotar la estructura del producto&lt;p&gt;</v>
      </c>
      <c r="AF957" s="102"/>
      <c r="AG957" s="79"/>
      <c r="AH957" s="102"/>
    </row>
    <row r="958" spans="1:34" ht="51" x14ac:dyDescent="0.2">
      <c r="A958" s="88"/>
      <c r="B958" s="88"/>
      <c r="C958" s="16"/>
      <c r="D958" s="116"/>
      <c r="E958" s="88"/>
      <c r="F958" s="88"/>
      <c r="G958" s="88"/>
      <c r="H958" s="88"/>
      <c r="I958" s="88"/>
      <c r="J958" s="88"/>
      <c r="K958" s="88"/>
      <c r="L958" s="88"/>
      <c r="M958" s="88"/>
      <c r="N958" s="88"/>
      <c r="O958" s="88"/>
      <c r="P958" s="88"/>
      <c r="Q958" s="88"/>
      <c r="R958" s="88"/>
      <c r="S958" s="88"/>
      <c r="T958" s="88"/>
      <c r="U958" s="88"/>
      <c r="V958" s="88"/>
      <c r="W958" s="16"/>
      <c r="X958" s="98"/>
      <c r="Y958" s="168"/>
      <c r="Z958" s="98"/>
      <c r="AA958" s="102"/>
      <c r="AB958" s="102"/>
      <c r="AC958" s="168" t="e">
        <f>CONCATENATE(E958," color: ",IF(VLOOKUP(C958,Colores!H:I,2,0)&gt;1,"Varios colores",Tabla5[[#This Row],[Caract: Color tapiz]]),IF(H958="","",CONCATENATE(", Tapiz: ",H958)),IF(I958="","",CONCATENATE(",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58" s="102"/>
      <c r="AE958" s="102" t="str">
        <f>CONCATENATE("&lt;p&gt;¿Cómo lavar un mueble con tapiz: ",X958,"?","&lt;p&gt;",CHAR(10),IFERROR(VLOOKUP(G958,'Base de datos'!A:B,2,0),"Humedecer un paño de tela y frotar la estructura del producto&lt;p&gt;"))</f>
        <v>&lt;p&gt;¿Cómo lavar un mueble con tapiz: ?&lt;p&gt;
Humedecer un paño de tela y frotar la estructura del producto&lt;p&gt;</v>
      </c>
      <c r="AF958" s="102"/>
      <c r="AG958" s="79"/>
      <c r="AH958" s="102"/>
    </row>
    <row r="959" spans="1:34" ht="51" x14ac:dyDescent="0.2">
      <c r="A959" s="88"/>
      <c r="B959" s="88"/>
      <c r="C959" s="16"/>
      <c r="D959" s="116"/>
      <c r="E959" s="88"/>
      <c r="F959" s="88"/>
      <c r="G959" s="88"/>
      <c r="H959" s="88"/>
      <c r="I959" s="88"/>
      <c r="J959" s="88"/>
      <c r="K959" s="88"/>
      <c r="L959" s="88"/>
      <c r="M959" s="88"/>
      <c r="N959" s="88"/>
      <c r="O959" s="88"/>
      <c r="P959" s="88"/>
      <c r="Q959" s="88"/>
      <c r="R959" s="88"/>
      <c r="S959" s="88"/>
      <c r="T959" s="88"/>
      <c r="U959" s="88"/>
      <c r="V959" s="88"/>
      <c r="W959" s="16"/>
      <c r="X959" s="98"/>
      <c r="Y959" s="168"/>
      <c r="Z959" s="98"/>
      <c r="AA959" s="102"/>
      <c r="AB959" s="102"/>
      <c r="AC959" s="168" t="e">
        <f>CONCATENATE(E959," color: ",IF(VLOOKUP(C959,Colores!H:I,2,0)&gt;1,"Varios colores",Tabla5[[#This Row],[Caract: Color tapiz]]),IF(H959="","",CONCATENATE(", Tapiz: ",H959)),IF(I959="","",CONCATENATE(",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59" s="102"/>
      <c r="AE959" s="102" t="str">
        <f>CONCATENATE("&lt;p&gt;¿Cómo lavar un mueble con tapiz: ",X959,"?","&lt;p&gt;",CHAR(10),IFERROR(VLOOKUP(G959,'Base de datos'!A:B,2,0),"Humedecer un paño de tela y frotar la estructura del producto&lt;p&gt;"))</f>
        <v>&lt;p&gt;¿Cómo lavar un mueble con tapiz: ?&lt;p&gt;
Humedecer un paño de tela y frotar la estructura del producto&lt;p&gt;</v>
      </c>
      <c r="AF959" s="102"/>
      <c r="AG959" s="79"/>
      <c r="AH959" s="102"/>
    </row>
    <row r="960" spans="1:34" ht="51" x14ac:dyDescent="0.2">
      <c r="A960" s="88"/>
      <c r="B960" s="88"/>
      <c r="C960" s="16"/>
      <c r="D960" s="116"/>
      <c r="E960" s="88"/>
      <c r="F960" s="88"/>
      <c r="G960" s="88"/>
      <c r="H960" s="88"/>
      <c r="I960" s="88"/>
      <c r="J960" s="88"/>
      <c r="K960" s="88"/>
      <c r="L960" s="88"/>
      <c r="M960" s="88"/>
      <c r="N960" s="88"/>
      <c r="O960" s="88"/>
      <c r="P960" s="88"/>
      <c r="Q960" s="88"/>
      <c r="R960" s="88"/>
      <c r="S960" s="88"/>
      <c r="T960" s="88"/>
      <c r="U960" s="88"/>
      <c r="V960" s="88"/>
      <c r="W960" s="16"/>
      <c r="X960" s="98"/>
      <c r="Y960" s="168"/>
      <c r="Z960" s="98"/>
      <c r="AA960" s="102"/>
      <c r="AB960" s="102"/>
      <c r="AC960" s="168" t="e">
        <f>CONCATENATE(E960," color: ",IF(VLOOKUP(C960,Colores!H:I,2,0)&gt;1,"Varios colores",Tabla5[[#This Row],[Caract: Color tapiz]]),IF(H960="","",CONCATENATE(", Tapiz: ",H960)),IF(I960="","",CONCATENATE(",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60" s="102"/>
      <c r="AE960" s="102" t="str">
        <f>CONCATENATE("&lt;p&gt;¿Cómo lavar un mueble con tapiz: ",X960,"?","&lt;p&gt;",CHAR(10),IFERROR(VLOOKUP(G960,'Base de datos'!A:B,2,0),"Humedecer un paño de tela y frotar la estructura del producto&lt;p&gt;"))</f>
        <v>&lt;p&gt;¿Cómo lavar un mueble con tapiz: ?&lt;p&gt;
Humedecer un paño de tela y frotar la estructura del producto&lt;p&gt;</v>
      </c>
      <c r="AF960" s="102"/>
      <c r="AG960" s="79"/>
      <c r="AH960" s="102"/>
    </row>
    <row r="961" spans="1:34" ht="51" x14ac:dyDescent="0.2">
      <c r="A961" s="88"/>
      <c r="B961" s="88"/>
      <c r="C961" s="16"/>
      <c r="D961" s="116"/>
      <c r="E961" s="88"/>
      <c r="F961" s="88"/>
      <c r="G961" s="88"/>
      <c r="H961" s="88"/>
      <c r="I961" s="88"/>
      <c r="J961" s="88"/>
      <c r="K961" s="88"/>
      <c r="L961" s="88"/>
      <c r="M961" s="88"/>
      <c r="N961" s="88"/>
      <c r="O961" s="88"/>
      <c r="P961" s="88"/>
      <c r="Q961" s="88"/>
      <c r="R961" s="88"/>
      <c r="S961" s="88"/>
      <c r="T961" s="88"/>
      <c r="U961" s="88"/>
      <c r="V961" s="88"/>
      <c r="W961" s="16"/>
      <c r="X961" s="98"/>
      <c r="Y961" s="168"/>
      <c r="Z961" s="98"/>
      <c r="AA961" s="102"/>
      <c r="AB961" s="102"/>
      <c r="AC961" s="168" t="e">
        <f>CONCATENATE(E961," color: ",IF(VLOOKUP(C961,Colores!H:I,2,0)&gt;1,"Varios colores",Tabla5[[#This Row],[Caract: Color tapiz]]),IF(H961="","",CONCATENATE(", Tapiz: ",H961)),IF(I961="","",CONCATENATE(",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61" s="102"/>
      <c r="AE961" s="102" t="str">
        <f>CONCATENATE("&lt;p&gt;¿Cómo lavar un mueble con tapiz: ",X961,"?","&lt;p&gt;",CHAR(10),IFERROR(VLOOKUP(G961,'Base de datos'!A:B,2,0),"Humedecer un paño de tela y frotar la estructura del producto&lt;p&gt;"))</f>
        <v>&lt;p&gt;¿Cómo lavar un mueble con tapiz: ?&lt;p&gt;
Humedecer un paño de tela y frotar la estructura del producto&lt;p&gt;</v>
      </c>
      <c r="AF961" s="102"/>
      <c r="AG961" s="79"/>
      <c r="AH961" s="102"/>
    </row>
    <row r="962" spans="1:34" ht="51" x14ac:dyDescent="0.2">
      <c r="A962" s="88"/>
      <c r="B962" s="88"/>
      <c r="C962" s="16"/>
      <c r="D962" s="116"/>
      <c r="E962" s="88"/>
      <c r="F962" s="88"/>
      <c r="G962" s="88"/>
      <c r="H962" s="88"/>
      <c r="I962" s="88"/>
      <c r="J962" s="88"/>
      <c r="K962" s="88"/>
      <c r="L962" s="88"/>
      <c r="M962" s="88"/>
      <c r="N962" s="88"/>
      <c r="O962" s="88"/>
      <c r="P962" s="88"/>
      <c r="Q962" s="88"/>
      <c r="R962" s="88"/>
      <c r="S962" s="88"/>
      <c r="T962" s="88"/>
      <c r="U962" s="88"/>
      <c r="V962" s="88"/>
      <c r="W962" s="16"/>
      <c r="X962" s="98"/>
      <c r="Y962" s="168"/>
      <c r="Z962" s="98"/>
      <c r="AA962" s="102"/>
      <c r="AB962" s="102"/>
      <c r="AC962" s="168" t="e">
        <f>CONCATENATE(E962," color: ",IF(VLOOKUP(C962,Colores!H:I,2,0)&gt;1,"Varios colores",Tabla5[[#This Row],[Caract: Color tapiz]]),IF(H962="","",CONCATENATE(", Tapiz: ",H962)),IF(I962="","",CONCATENATE(",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62" s="102"/>
      <c r="AE962" s="102" t="str">
        <f>CONCATENATE("&lt;p&gt;¿Cómo lavar un mueble con tapiz: ",X962,"?","&lt;p&gt;",CHAR(10),IFERROR(VLOOKUP(G962,'Base de datos'!A:B,2,0),"Humedecer un paño de tela y frotar la estructura del producto&lt;p&gt;"))</f>
        <v>&lt;p&gt;¿Cómo lavar un mueble con tapiz: ?&lt;p&gt;
Humedecer un paño de tela y frotar la estructura del producto&lt;p&gt;</v>
      </c>
      <c r="AF962" s="102"/>
      <c r="AG962" s="79"/>
      <c r="AH962" s="102"/>
    </row>
    <row r="963" spans="1:34" ht="51" x14ac:dyDescent="0.2">
      <c r="A963" s="88"/>
      <c r="B963" s="88"/>
      <c r="C963" s="16"/>
      <c r="D963" s="116"/>
      <c r="E963" s="88"/>
      <c r="F963" s="88"/>
      <c r="G963" s="88"/>
      <c r="H963" s="88"/>
      <c r="I963" s="88"/>
      <c r="J963" s="88"/>
      <c r="K963" s="88"/>
      <c r="L963" s="88"/>
      <c r="M963" s="88"/>
      <c r="N963" s="88"/>
      <c r="O963" s="88"/>
      <c r="P963" s="88"/>
      <c r="Q963" s="88"/>
      <c r="R963" s="88"/>
      <c r="S963" s="88"/>
      <c r="T963" s="88"/>
      <c r="U963" s="88"/>
      <c r="V963" s="88"/>
      <c r="W963" s="16"/>
      <c r="X963" s="98"/>
      <c r="Y963" s="168"/>
      <c r="Z963" s="98"/>
      <c r="AA963" s="102"/>
      <c r="AB963" s="102"/>
      <c r="AC963" s="168" t="e">
        <f>CONCATENATE(E963," color: ",IF(VLOOKUP(C963,Colores!H:I,2,0)&gt;1,"Varios colores",Tabla5[[#This Row],[Caract: Color tapiz]]),IF(H963="","",CONCATENATE(", Tapiz: ",H963)),IF(I963="","",CONCATENATE(",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63" s="102"/>
      <c r="AE963" s="102" t="str">
        <f>CONCATENATE("&lt;p&gt;¿Cómo lavar un mueble con tapiz: ",X963,"?","&lt;p&gt;",CHAR(10),IFERROR(VLOOKUP(G963,'Base de datos'!A:B,2,0),"Humedecer un paño de tela y frotar la estructura del producto&lt;p&gt;"))</f>
        <v>&lt;p&gt;¿Cómo lavar un mueble con tapiz: ?&lt;p&gt;
Humedecer un paño de tela y frotar la estructura del producto&lt;p&gt;</v>
      </c>
      <c r="AF963" s="102"/>
      <c r="AG963" s="79"/>
      <c r="AH963" s="102"/>
    </row>
    <row r="964" spans="1:34" ht="51" x14ac:dyDescent="0.2">
      <c r="A964" s="88"/>
      <c r="B964" s="88"/>
      <c r="C964" s="16"/>
      <c r="D964" s="116"/>
      <c r="E964" s="88"/>
      <c r="F964" s="88"/>
      <c r="G964" s="88"/>
      <c r="H964" s="88"/>
      <c r="I964" s="88"/>
      <c r="J964" s="88"/>
      <c r="K964" s="88"/>
      <c r="L964" s="88"/>
      <c r="M964" s="88"/>
      <c r="N964" s="88"/>
      <c r="O964" s="88"/>
      <c r="P964" s="88"/>
      <c r="Q964" s="88"/>
      <c r="R964" s="88"/>
      <c r="S964" s="88"/>
      <c r="T964" s="88"/>
      <c r="U964" s="88"/>
      <c r="V964" s="88"/>
      <c r="W964" s="16"/>
      <c r="X964" s="98"/>
      <c r="Y964" s="168"/>
      <c r="Z964" s="98"/>
      <c r="AA964" s="102"/>
      <c r="AB964" s="102"/>
      <c r="AC964" s="168" t="e">
        <f>CONCATENATE(E964," color: ",IF(VLOOKUP(C964,Colores!H:I,2,0)&gt;1,"Varios colores",Tabla5[[#This Row],[Caract: Color tapiz]]),IF(H964="","",CONCATENATE(", Tapiz: ",H964)),IF(I964="","",CONCATENATE(",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64" s="102"/>
      <c r="AE964" s="102" t="str">
        <f>CONCATENATE("&lt;p&gt;¿Cómo lavar un mueble con tapiz: ",X964,"?","&lt;p&gt;",CHAR(10),IFERROR(VLOOKUP(G964,'Base de datos'!A:B,2,0),"Humedecer un paño de tela y frotar la estructura del producto&lt;p&gt;"))</f>
        <v>&lt;p&gt;¿Cómo lavar un mueble con tapiz: ?&lt;p&gt;
Humedecer un paño de tela y frotar la estructura del producto&lt;p&gt;</v>
      </c>
      <c r="AF964" s="102"/>
      <c r="AG964" s="79"/>
      <c r="AH964" s="102"/>
    </row>
    <row r="965" spans="1:34" ht="51" x14ac:dyDescent="0.2">
      <c r="A965" s="88"/>
      <c r="B965" s="88"/>
      <c r="C965" s="16"/>
      <c r="D965" s="116"/>
      <c r="E965" s="88"/>
      <c r="F965" s="88"/>
      <c r="G965" s="88"/>
      <c r="H965" s="88"/>
      <c r="I965" s="88"/>
      <c r="J965" s="88"/>
      <c r="K965" s="88"/>
      <c r="L965" s="88"/>
      <c r="M965" s="88"/>
      <c r="N965" s="88"/>
      <c r="O965" s="88"/>
      <c r="P965" s="88"/>
      <c r="Q965" s="88"/>
      <c r="R965" s="88"/>
      <c r="S965" s="88"/>
      <c r="T965" s="88"/>
      <c r="U965" s="88"/>
      <c r="V965" s="88"/>
      <c r="W965" s="16"/>
      <c r="X965" s="98"/>
      <c r="Y965" s="168"/>
      <c r="Z965" s="98"/>
      <c r="AA965" s="102"/>
      <c r="AB965" s="102"/>
      <c r="AC965" s="168" t="e">
        <f>CONCATENATE(E965," color: ",IF(VLOOKUP(C965,Colores!H:I,2,0)&gt;1,"Varios colores",Tabla5[[#This Row],[Caract: Color tapiz]]),IF(H965="","",CONCATENATE(", Tapiz: ",H965)),IF(I965="","",CONCATENATE(",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65" s="102"/>
      <c r="AE965" s="102" t="str">
        <f>CONCATENATE("&lt;p&gt;¿Cómo lavar un mueble con tapiz: ",X965,"?","&lt;p&gt;",CHAR(10),IFERROR(VLOOKUP(G965,'Base de datos'!A:B,2,0),"Humedecer un paño de tela y frotar la estructura del producto&lt;p&gt;"))</f>
        <v>&lt;p&gt;¿Cómo lavar un mueble con tapiz: ?&lt;p&gt;
Humedecer un paño de tela y frotar la estructura del producto&lt;p&gt;</v>
      </c>
      <c r="AF965" s="102"/>
      <c r="AG965" s="79"/>
      <c r="AH965" s="102"/>
    </row>
    <row r="966" spans="1:34" ht="51" x14ac:dyDescent="0.2">
      <c r="A966" s="88"/>
      <c r="B966" s="88"/>
      <c r="C966" s="16"/>
      <c r="D966" s="116"/>
      <c r="E966" s="88"/>
      <c r="F966" s="88"/>
      <c r="G966" s="88"/>
      <c r="H966" s="88"/>
      <c r="I966" s="88"/>
      <c r="J966" s="88"/>
      <c r="K966" s="88"/>
      <c r="L966" s="88"/>
      <c r="M966" s="88"/>
      <c r="N966" s="88"/>
      <c r="O966" s="88"/>
      <c r="P966" s="88"/>
      <c r="Q966" s="88"/>
      <c r="R966" s="88"/>
      <c r="S966" s="88"/>
      <c r="T966" s="88"/>
      <c r="U966" s="88"/>
      <c r="V966" s="88"/>
      <c r="W966" s="16"/>
      <c r="X966" s="98"/>
      <c r="Y966" s="168"/>
      <c r="Z966" s="98"/>
      <c r="AA966" s="102"/>
      <c r="AB966" s="102"/>
      <c r="AC966" s="168" t="e">
        <f>CONCATENATE(E966," color: ",IF(VLOOKUP(C966,Colores!H:I,2,0)&gt;1,"Varios colores",Tabla5[[#This Row],[Caract: Color tapiz]]),IF(H966="","",CONCATENATE(", Tapiz: ",H966)),IF(I966="","",CONCATENATE(",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66" s="102"/>
      <c r="AE966" s="102" t="str">
        <f>CONCATENATE("&lt;p&gt;¿Cómo lavar un mueble con tapiz: ",X966,"?","&lt;p&gt;",CHAR(10),IFERROR(VLOOKUP(G966,'Base de datos'!A:B,2,0),"Humedecer un paño de tela y frotar la estructura del producto&lt;p&gt;"))</f>
        <v>&lt;p&gt;¿Cómo lavar un mueble con tapiz: ?&lt;p&gt;
Humedecer un paño de tela y frotar la estructura del producto&lt;p&gt;</v>
      </c>
      <c r="AF966" s="102"/>
      <c r="AG966" s="79"/>
      <c r="AH966" s="102"/>
    </row>
    <row r="967" spans="1:34" ht="51" x14ac:dyDescent="0.2">
      <c r="A967" s="88"/>
      <c r="B967" s="88"/>
      <c r="C967" s="16"/>
      <c r="D967" s="116"/>
      <c r="E967" s="88"/>
      <c r="F967" s="88"/>
      <c r="G967" s="88"/>
      <c r="H967" s="88"/>
      <c r="I967" s="88"/>
      <c r="J967" s="88"/>
      <c r="K967" s="88"/>
      <c r="L967" s="88"/>
      <c r="M967" s="88"/>
      <c r="N967" s="88"/>
      <c r="O967" s="88"/>
      <c r="P967" s="88"/>
      <c r="Q967" s="88"/>
      <c r="R967" s="88"/>
      <c r="S967" s="88"/>
      <c r="T967" s="88"/>
      <c r="U967" s="88"/>
      <c r="V967" s="88"/>
      <c r="W967" s="16"/>
      <c r="X967" s="98"/>
      <c r="Y967" s="168"/>
      <c r="Z967" s="98"/>
      <c r="AA967" s="102"/>
      <c r="AB967" s="102"/>
      <c r="AC967" s="168" t="e">
        <f>CONCATENATE(E967," color: ",IF(VLOOKUP(C967,Colores!H:I,2,0)&gt;1,"Varios colores",Tabla5[[#This Row],[Caract: Color tapiz]]),IF(H967="","",CONCATENATE(", Tapiz: ",H967)),IF(I967="","",CONCATENATE(",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67" s="102"/>
      <c r="AE967" s="102" t="str">
        <f>CONCATENATE("&lt;p&gt;¿Cómo lavar un mueble con tapiz: ",X967,"?","&lt;p&gt;",CHAR(10),IFERROR(VLOOKUP(G967,'Base de datos'!A:B,2,0),"Humedecer un paño de tela y frotar la estructura del producto&lt;p&gt;"))</f>
        <v>&lt;p&gt;¿Cómo lavar un mueble con tapiz: ?&lt;p&gt;
Humedecer un paño de tela y frotar la estructura del producto&lt;p&gt;</v>
      </c>
      <c r="AF967" s="102"/>
      <c r="AG967" s="79"/>
      <c r="AH967" s="102"/>
    </row>
    <row r="968" spans="1:34" ht="51" x14ac:dyDescent="0.2">
      <c r="A968" s="88"/>
      <c r="B968" s="88"/>
      <c r="C968" s="16"/>
      <c r="D968" s="116"/>
      <c r="E968" s="88"/>
      <c r="F968" s="88"/>
      <c r="G968" s="88"/>
      <c r="H968" s="88"/>
      <c r="I968" s="88"/>
      <c r="J968" s="88"/>
      <c r="K968" s="88"/>
      <c r="L968" s="88"/>
      <c r="M968" s="88"/>
      <c r="N968" s="88"/>
      <c r="O968" s="88"/>
      <c r="P968" s="88"/>
      <c r="Q968" s="88"/>
      <c r="R968" s="88"/>
      <c r="S968" s="88"/>
      <c r="T968" s="88"/>
      <c r="U968" s="88"/>
      <c r="V968" s="88"/>
      <c r="W968" s="16"/>
      <c r="X968" s="98"/>
      <c r="Y968" s="168"/>
      <c r="Z968" s="98"/>
      <c r="AA968" s="102"/>
      <c r="AB968" s="102"/>
      <c r="AC968" s="168" t="e">
        <f>CONCATENATE(E968," color: ",IF(VLOOKUP(C968,Colores!H:I,2,0)&gt;1,"Varios colores",Tabla5[[#This Row],[Caract: Color tapiz]]),IF(H968="","",CONCATENATE(", Tapiz: ",H968)),IF(I968="","",CONCATENATE(",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68" s="102"/>
      <c r="AE968" s="102" t="str">
        <f>CONCATENATE("&lt;p&gt;¿Cómo lavar un mueble con tapiz: ",X968,"?","&lt;p&gt;",CHAR(10),IFERROR(VLOOKUP(G968,'Base de datos'!A:B,2,0),"Humedecer un paño de tela y frotar la estructura del producto&lt;p&gt;"))</f>
        <v>&lt;p&gt;¿Cómo lavar un mueble con tapiz: ?&lt;p&gt;
Humedecer un paño de tela y frotar la estructura del producto&lt;p&gt;</v>
      </c>
      <c r="AF968" s="102"/>
      <c r="AG968" s="79"/>
      <c r="AH968" s="102"/>
    </row>
    <row r="969" spans="1:34" ht="51" x14ac:dyDescent="0.2">
      <c r="A969" s="88"/>
      <c r="B969" s="88"/>
      <c r="C969" s="16"/>
      <c r="D969" s="116"/>
      <c r="E969" s="88"/>
      <c r="F969" s="88"/>
      <c r="G969" s="88"/>
      <c r="H969" s="88"/>
      <c r="I969" s="88"/>
      <c r="J969" s="88"/>
      <c r="K969" s="88"/>
      <c r="L969" s="88"/>
      <c r="M969" s="88"/>
      <c r="N969" s="88"/>
      <c r="O969" s="88"/>
      <c r="P969" s="88"/>
      <c r="Q969" s="88"/>
      <c r="R969" s="88"/>
      <c r="S969" s="88"/>
      <c r="T969" s="88"/>
      <c r="U969" s="88"/>
      <c r="V969" s="88"/>
      <c r="W969" s="16"/>
      <c r="X969" s="98"/>
      <c r="Y969" s="168"/>
      <c r="Z969" s="98"/>
      <c r="AA969" s="102"/>
      <c r="AB969" s="102"/>
      <c r="AC969" s="168" t="e">
        <f>CONCATENATE(E969," color: ",IF(VLOOKUP(C969,Colores!H:I,2,0)&gt;1,"Varios colores",Tabla5[[#This Row],[Caract: Color tapiz]]),IF(H969="","",CONCATENATE(", Tapiz: ",H969)),IF(I969="","",CONCATENATE(",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69" s="102"/>
      <c r="AE969" s="102" t="str">
        <f>CONCATENATE("&lt;p&gt;¿Cómo lavar un mueble con tapiz: ",X969,"?","&lt;p&gt;",CHAR(10),IFERROR(VLOOKUP(G969,'Base de datos'!A:B,2,0),"Humedecer un paño de tela y frotar la estructura del producto&lt;p&gt;"))</f>
        <v>&lt;p&gt;¿Cómo lavar un mueble con tapiz: ?&lt;p&gt;
Humedecer un paño de tela y frotar la estructura del producto&lt;p&gt;</v>
      </c>
      <c r="AF969" s="102"/>
      <c r="AG969" s="79"/>
      <c r="AH969" s="102"/>
    </row>
    <row r="970" spans="1:34" ht="51" x14ac:dyDescent="0.2">
      <c r="A970" s="88"/>
      <c r="B970" s="88"/>
      <c r="C970" s="16"/>
      <c r="D970" s="116"/>
      <c r="E970" s="88"/>
      <c r="F970" s="88"/>
      <c r="G970" s="88"/>
      <c r="H970" s="88"/>
      <c r="I970" s="88"/>
      <c r="J970" s="88"/>
      <c r="K970" s="88"/>
      <c r="L970" s="88"/>
      <c r="M970" s="88"/>
      <c r="N970" s="88"/>
      <c r="O970" s="88"/>
      <c r="P970" s="88"/>
      <c r="Q970" s="88"/>
      <c r="R970" s="88"/>
      <c r="S970" s="88"/>
      <c r="T970" s="88"/>
      <c r="U970" s="88"/>
      <c r="V970" s="88"/>
      <c r="W970" s="16"/>
      <c r="X970" s="98"/>
      <c r="Y970" s="168"/>
      <c r="Z970" s="98"/>
      <c r="AA970" s="102"/>
      <c r="AB970" s="102"/>
      <c r="AC970" s="168" t="e">
        <f>CONCATENATE(E970," color: ",IF(VLOOKUP(C970,Colores!H:I,2,0)&gt;1,"Varios colores",Tabla5[[#This Row],[Caract: Color tapiz]]),IF(H970="","",CONCATENATE(", Tapiz: ",H970)),IF(I970="","",CONCATENATE(",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70" s="102"/>
      <c r="AE970" s="102" t="str">
        <f>CONCATENATE("&lt;p&gt;¿Cómo lavar un mueble con tapiz: ",X970,"?","&lt;p&gt;",CHAR(10),IFERROR(VLOOKUP(G970,'Base de datos'!A:B,2,0),"Humedecer un paño de tela y frotar la estructura del producto&lt;p&gt;"))</f>
        <v>&lt;p&gt;¿Cómo lavar un mueble con tapiz: ?&lt;p&gt;
Humedecer un paño de tela y frotar la estructura del producto&lt;p&gt;</v>
      </c>
      <c r="AF970" s="102"/>
      <c r="AG970" s="79"/>
      <c r="AH970" s="102"/>
    </row>
    <row r="971" spans="1:34" ht="51" x14ac:dyDescent="0.2">
      <c r="A971" s="88"/>
      <c r="B971" s="88"/>
      <c r="C971" s="16"/>
      <c r="D971" s="116"/>
      <c r="E971" s="88"/>
      <c r="F971" s="88"/>
      <c r="G971" s="88"/>
      <c r="H971" s="88"/>
      <c r="I971" s="88"/>
      <c r="J971" s="88"/>
      <c r="K971" s="88"/>
      <c r="L971" s="88"/>
      <c r="M971" s="88"/>
      <c r="N971" s="88"/>
      <c r="O971" s="88"/>
      <c r="P971" s="88"/>
      <c r="Q971" s="88"/>
      <c r="R971" s="88"/>
      <c r="S971" s="88"/>
      <c r="T971" s="88"/>
      <c r="U971" s="88"/>
      <c r="V971" s="88"/>
      <c r="W971" s="16"/>
      <c r="X971" s="98"/>
      <c r="Y971" s="168"/>
      <c r="Z971" s="98"/>
      <c r="AA971" s="102"/>
      <c r="AB971" s="102"/>
      <c r="AC971" s="168" t="e">
        <f>CONCATENATE(E971," color: ",IF(VLOOKUP(C971,Colores!H:I,2,0)&gt;1,"Varios colores",Tabla5[[#This Row],[Caract: Color tapiz]]),IF(H971="","",CONCATENATE(", Tapiz: ",H971)),IF(I971="","",CONCATENATE(",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71" s="102"/>
      <c r="AE971" s="102" t="str">
        <f>CONCATENATE("&lt;p&gt;¿Cómo lavar un mueble con tapiz: ",X971,"?","&lt;p&gt;",CHAR(10),IFERROR(VLOOKUP(G971,'Base de datos'!A:B,2,0),"Humedecer un paño de tela y frotar la estructura del producto&lt;p&gt;"))</f>
        <v>&lt;p&gt;¿Cómo lavar un mueble con tapiz: ?&lt;p&gt;
Humedecer un paño de tela y frotar la estructura del producto&lt;p&gt;</v>
      </c>
      <c r="AF971" s="102"/>
      <c r="AG971" s="79"/>
      <c r="AH971" s="102"/>
    </row>
    <row r="972" spans="1:34" ht="51" x14ac:dyDescent="0.2">
      <c r="A972" s="88"/>
      <c r="B972" s="88"/>
      <c r="C972" s="16"/>
      <c r="D972" s="116"/>
      <c r="E972" s="88"/>
      <c r="F972" s="88"/>
      <c r="G972" s="88"/>
      <c r="H972" s="88"/>
      <c r="I972" s="88"/>
      <c r="J972" s="88"/>
      <c r="K972" s="88"/>
      <c r="L972" s="88"/>
      <c r="M972" s="88"/>
      <c r="N972" s="88"/>
      <c r="O972" s="88"/>
      <c r="P972" s="88"/>
      <c r="Q972" s="88"/>
      <c r="R972" s="88"/>
      <c r="S972" s="88"/>
      <c r="T972" s="88"/>
      <c r="U972" s="88"/>
      <c r="V972" s="88"/>
      <c r="W972" s="16"/>
      <c r="X972" s="98"/>
      <c r="Y972" s="168"/>
      <c r="Z972" s="98"/>
      <c r="AA972" s="102"/>
      <c r="AB972" s="102"/>
      <c r="AC972" s="168" t="e">
        <f>CONCATENATE(E972," color: ",IF(VLOOKUP(C972,Colores!H:I,2,0)&gt;1,"Varios colores",Tabla5[[#This Row],[Caract: Color tapiz]]),IF(H972="","",CONCATENATE(", Tapiz: ",H972)),IF(I972="","",CONCATENATE(",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72" s="102"/>
      <c r="AE972" s="102" t="str">
        <f>CONCATENATE("&lt;p&gt;¿Cómo lavar un mueble con tapiz: ",X972,"?","&lt;p&gt;",CHAR(10),IFERROR(VLOOKUP(G972,'Base de datos'!A:B,2,0),"Humedecer un paño de tela y frotar la estructura del producto&lt;p&gt;"))</f>
        <v>&lt;p&gt;¿Cómo lavar un mueble con tapiz: ?&lt;p&gt;
Humedecer un paño de tela y frotar la estructura del producto&lt;p&gt;</v>
      </c>
      <c r="AF972" s="102"/>
      <c r="AG972" s="79"/>
      <c r="AH972" s="102"/>
    </row>
    <row r="973" spans="1:34" ht="51" x14ac:dyDescent="0.2">
      <c r="A973" s="88"/>
      <c r="B973" s="88"/>
      <c r="C973" s="16"/>
      <c r="D973" s="116"/>
      <c r="E973" s="88"/>
      <c r="F973" s="88"/>
      <c r="G973" s="88"/>
      <c r="H973" s="88"/>
      <c r="I973" s="88"/>
      <c r="J973" s="88"/>
      <c r="K973" s="88"/>
      <c r="L973" s="88"/>
      <c r="M973" s="88"/>
      <c r="N973" s="88"/>
      <c r="O973" s="88"/>
      <c r="P973" s="88"/>
      <c r="Q973" s="88"/>
      <c r="R973" s="88"/>
      <c r="S973" s="88"/>
      <c r="T973" s="88"/>
      <c r="U973" s="88"/>
      <c r="V973" s="88"/>
      <c r="W973" s="16"/>
      <c r="X973" s="98"/>
      <c r="Y973" s="168"/>
      <c r="Z973" s="98"/>
      <c r="AA973" s="102"/>
      <c r="AB973" s="102"/>
      <c r="AC973" s="168" t="e">
        <f>CONCATENATE(E973," color: ",IF(VLOOKUP(C973,Colores!H:I,2,0)&gt;1,"Varios colores",Tabla5[[#This Row],[Caract: Color tapiz]]),IF(H973="","",CONCATENATE(", Tapiz: ",H973)),IF(I973="","",CONCATENATE(",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73" s="102"/>
      <c r="AE973" s="102" t="str">
        <f>CONCATENATE("&lt;p&gt;¿Cómo lavar un mueble con tapiz: ",X973,"?","&lt;p&gt;",CHAR(10),IFERROR(VLOOKUP(G973,'Base de datos'!A:B,2,0),"Humedecer un paño de tela y frotar la estructura del producto&lt;p&gt;"))</f>
        <v>&lt;p&gt;¿Cómo lavar un mueble con tapiz: ?&lt;p&gt;
Humedecer un paño de tela y frotar la estructura del producto&lt;p&gt;</v>
      </c>
      <c r="AF973" s="102"/>
      <c r="AG973" s="79"/>
      <c r="AH973" s="102"/>
    </row>
    <row r="974" spans="1:34" ht="51" x14ac:dyDescent="0.2">
      <c r="A974" s="88"/>
      <c r="B974" s="88"/>
      <c r="C974" s="16"/>
      <c r="D974" s="116"/>
      <c r="E974" s="88"/>
      <c r="F974" s="88"/>
      <c r="G974" s="88"/>
      <c r="H974" s="88"/>
      <c r="I974" s="88"/>
      <c r="J974" s="88"/>
      <c r="K974" s="88"/>
      <c r="L974" s="88"/>
      <c r="M974" s="88"/>
      <c r="N974" s="88"/>
      <c r="O974" s="88"/>
      <c r="P974" s="88"/>
      <c r="Q974" s="88"/>
      <c r="R974" s="88"/>
      <c r="S974" s="88"/>
      <c r="T974" s="88"/>
      <c r="U974" s="88"/>
      <c r="V974" s="88"/>
      <c r="W974" s="16"/>
      <c r="X974" s="98"/>
      <c r="Y974" s="168"/>
      <c r="Z974" s="98"/>
      <c r="AA974" s="102"/>
      <c r="AB974" s="102"/>
      <c r="AC974" s="168" t="e">
        <f>CONCATENATE(E974," color: ",IF(VLOOKUP(C974,Colores!H:I,2,0)&gt;1,"Varios colores",Tabla5[[#This Row],[Caract: Color tapiz]]),IF(H974="","",CONCATENATE(", Tapiz: ",H974)),IF(I974="","",CONCATENATE(",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74" s="102"/>
      <c r="AE974" s="102" t="str">
        <f>CONCATENATE("&lt;p&gt;¿Cómo lavar un mueble con tapiz: ",X974,"?","&lt;p&gt;",CHAR(10),IFERROR(VLOOKUP(G974,'Base de datos'!A:B,2,0),"Humedecer un paño de tela y frotar la estructura del producto&lt;p&gt;"))</f>
        <v>&lt;p&gt;¿Cómo lavar un mueble con tapiz: ?&lt;p&gt;
Humedecer un paño de tela y frotar la estructura del producto&lt;p&gt;</v>
      </c>
      <c r="AF974" s="102"/>
      <c r="AG974" s="79"/>
      <c r="AH974" s="102"/>
    </row>
    <row r="975" spans="1:34" ht="51" x14ac:dyDescent="0.2">
      <c r="A975" s="88"/>
      <c r="B975" s="88"/>
      <c r="C975" s="16"/>
      <c r="D975" s="116"/>
      <c r="E975" s="88"/>
      <c r="F975" s="88"/>
      <c r="G975" s="88"/>
      <c r="H975" s="88"/>
      <c r="I975" s="88"/>
      <c r="J975" s="88"/>
      <c r="K975" s="88"/>
      <c r="L975" s="88"/>
      <c r="M975" s="88"/>
      <c r="N975" s="88"/>
      <c r="O975" s="88"/>
      <c r="P975" s="88"/>
      <c r="Q975" s="88"/>
      <c r="R975" s="88"/>
      <c r="S975" s="88"/>
      <c r="T975" s="88"/>
      <c r="U975" s="88"/>
      <c r="V975" s="88"/>
      <c r="W975" s="16"/>
      <c r="X975" s="98"/>
      <c r="Y975" s="168"/>
      <c r="Z975" s="98"/>
      <c r="AA975" s="102"/>
      <c r="AB975" s="102"/>
      <c r="AC975" s="168" t="e">
        <f>CONCATENATE(E975," color: ",IF(VLOOKUP(C975,Colores!H:I,2,0)&gt;1,"Varios colores",Tabla5[[#This Row],[Caract: Color tapiz]]),IF(H975="","",CONCATENATE(", Tapiz: ",H975)),IF(I975="","",CONCATENATE(",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75" s="102"/>
      <c r="AE975" s="102" t="str">
        <f>CONCATENATE("&lt;p&gt;¿Cómo lavar un mueble con tapiz: ",X975,"?","&lt;p&gt;",CHAR(10),IFERROR(VLOOKUP(G975,'Base de datos'!A:B,2,0),"Humedecer un paño de tela y frotar la estructura del producto&lt;p&gt;"))</f>
        <v>&lt;p&gt;¿Cómo lavar un mueble con tapiz: ?&lt;p&gt;
Humedecer un paño de tela y frotar la estructura del producto&lt;p&gt;</v>
      </c>
      <c r="AF975" s="102"/>
      <c r="AG975" s="79"/>
      <c r="AH975" s="102"/>
    </row>
    <row r="976" spans="1:34" ht="51" x14ac:dyDescent="0.2">
      <c r="A976" s="88"/>
      <c r="B976" s="88"/>
      <c r="C976" s="16"/>
      <c r="D976" s="116"/>
      <c r="E976" s="88"/>
      <c r="F976" s="88"/>
      <c r="G976" s="88"/>
      <c r="H976" s="88"/>
      <c r="I976" s="88"/>
      <c r="J976" s="88"/>
      <c r="K976" s="88"/>
      <c r="L976" s="88"/>
      <c r="M976" s="88"/>
      <c r="N976" s="88"/>
      <c r="O976" s="88"/>
      <c r="P976" s="88"/>
      <c r="Q976" s="88"/>
      <c r="R976" s="88"/>
      <c r="S976" s="88"/>
      <c r="T976" s="88"/>
      <c r="U976" s="88"/>
      <c r="V976" s="88"/>
      <c r="W976" s="16"/>
      <c r="X976" s="98"/>
      <c r="Y976" s="168"/>
      <c r="Z976" s="98"/>
      <c r="AA976" s="102"/>
      <c r="AB976" s="102"/>
      <c r="AC976" s="168" t="e">
        <f>CONCATENATE(E976," color: ",IF(VLOOKUP(C976,Colores!H:I,2,0)&gt;1,"Varios colores",Tabla5[[#This Row],[Caract: Color tapiz]]),IF(H976="","",CONCATENATE(", Tapiz: ",H976)),IF(I976="","",CONCATENATE(",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76" s="102"/>
      <c r="AE976" s="102" t="str">
        <f>CONCATENATE("&lt;p&gt;¿Cómo lavar un mueble con tapiz: ",X976,"?","&lt;p&gt;",CHAR(10),IFERROR(VLOOKUP(G976,'Base de datos'!A:B,2,0),"Humedecer un paño de tela y frotar la estructura del producto&lt;p&gt;"))</f>
        <v>&lt;p&gt;¿Cómo lavar un mueble con tapiz: ?&lt;p&gt;
Humedecer un paño de tela y frotar la estructura del producto&lt;p&gt;</v>
      </c>
      <c r="AF976" s="102"/>
      <c r="AG976" s="79"/>
      <c r="AH976" s="102"/>
    </row>
    <row r="977" spans="1:34" ht="51" x14ac:dyDescent="0.2">
      <c r="A977" s="88"/>
      <c r="B977" s="88"/>
      <c r="C977" s="16"/>
      <c r="D977" s="116"/>
      <c r="E977" s="88"/>
      <c r="F977" s="88"/>
      <c r="G977" s="88"/>
      <c r="H977" s="88"/>
      <c r="I977" s="88"/>
      <c r="J977" s="88"/>
      <c r="K977" s="88"/>
      <c r="L977" s="88"/>
      <c r="M977" s="88"/>
      <c r="N977" s="88"/>
      <c r="O977" s="88"/>
      <c r="P977" s="88"/>
      <c r="Q977" s="88"/>
      <c r="R977" s="88"/>
      <c r="S977" s="88"/>
      <c r="T977" s="88"/>
      <c r="U977" s="88"/>
      <c r="V977" s="88"/>
      <c r="W977" s="16"/>
      <c r="X977" s="98"/>
      <c r="Y977" s="168"/>
      <c r="Z977" s="98"/>
      <c r="AA977" s="102"/>
      <c r="AB977" s="102"/>
      <c r="AC977" s="168" t="e">
        <f>CONCATENATE(E977," color: ",IF(VLOOKUP(C977,Colores!H:I,2,0)&gt;1,"Varios colores",Tabla5[[#This Row],[Caract: Color tapiz]]),IF(H977="","",CONCATENATE(", Tapiz: ",H977)),IF(I977="","",CONCATENATE(",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77" s="102"/>
      <c r="AE977" s="102" t="str">
        <f>CONCATENATE("&lt;p&gt;¿Cómo lavar un mueble con tapiz: ",X977,"?","&lt;p&gt;",CHAR(10),IFERROR(VLOOKUP(G977,'Base de datos'!A:B,2,0),"Humedecer un paño de tela y frotar la estructura del producto&lt;p&gt;"))</f>
        <v>&lt;p&gt;¿Cómo lavar un mueble con tapiz: ?&lt;p&gt;
Humedecer un paño de tela y frotar la estructura del producto&lt;p&gt;</v>
      </c>
      <c r="AF977" s="102"/>
      <c r="AG977" s="79"/>
      <c r="AH977" s="102"/>
    </row>
    <row r="978" spans="1:34" ht="51" x14ac:dyDescent="0.2">
      <c r="A978" s="88"/>
      <c r="B978" s="88"/>
      <c r="C978" s="16"/>
      <c r="D978" s="116"/>
      <c r="E978" s="88"/>
      <c r="F978" s="88"/>
      <c r="G978" s="88"/>
      <c r="H978" s="88"/>
      <c r="I978" s="88"/>
      <c r="J978" s="88"/>
      <c r="K978" s="88"/>
      <c r="L978" s="88"/>
      <c r="M978" s="88"/>
      <c r="N978" s="88"/>
      <c r="O978" s="88"/>
      <c r="P978" s="88"/>
      <c r="Q978" s="88"/>
      <c r="R978" s="88"/>
      <c r="S978" s="88"/>
      <c r="T978" s="88"/>
      <c r="U978" s="88"/>
      <c r="V978" s="88"/>
      <c r="W978" s="16"/>
      <c r="X978" s="98"/>
      <c r="Y978" s="168"/>
      <c r="Z978" s="98"/>
      <c r="AA978" s="102"/>
      <c r="AB978" s="102"/>
      <c r="AC978" s="168" t="e">
        <f>CONCATENATE(E978," color: ",IF(VLOOKUP(C978,Colores!H:I,2,0)&gt;1,"Varios colores",Tabla5[[#This Row],[Caract: Color tapiz]]),IF(H978="","",CONCATENATE(", Tapiz: ",H978)),IF(I978="","",CONCATENATE(",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78" s="102"/>
      <c r="AE978" s="102" t="str">
        <f>CONCATENATE("&lt;p&gt;¿Cómo lavar un mueble con tapiz: ",X978,"?","&lt;p&gt;",CHAR(10),IFERROR(VLOOKUP(G978,'Base de datos'!A:B,2,0),"Humedecer un paño de tela y frotar la estructura del producto&lt;p&gt;"))</f>
        <v>&lt;p&gt;¿Cómo lavar un mueble con tapiz: ?&lt;p&gt;
Humedecer un paño de tela y frotar la estructura del producto&lt;p&gt;</v>
      </c>
      <c r="AF978" s="102"/>
      <c r="AG978" s="79"/>
      <c r="AH978" s="102"/>
    </row>
    <row r="979" spans="1:34" ht="51" x14ac:dyDescent="0.2">
      <c r="A979" s="88"/>
      <c r="B979" s="88"/>
      <c r="C979" s="16"/>
      <c r="D979" s="116"/>
      <c r="E979" s="88"/>
      <c r="F979" s="88"/>
      <c r="G979" s="88"/>
      <c r="H979" s="88"/>
      <c r="I979" s="88"/>
      <c r="J979" s="88"/>
      <c r="K979" s="88"/>
      <c r="L979" s="88"/>
      <c r="M979" s="88"/>
      <c r="N979" s="88"/>
      <c r="O979" s="88"/>
      <c r="P979" s="88"/>
      <c r="Q979" s="88"/>
      <c r="R979" s="88"/>
      <c r="S979" s="88"/>
      <c r="T979" s="88"/>
      <c r="U979" s="88"/>
      <c r="V979" s="88"/>
      <c r="W979" s="16"/>
      <c r="X979" s="98"/>
      <c r="Y979" s="168"/>
      <c r="Z979" s="98"/>
      <c r="AA979" s="102"/>
      <c r="AB979" s="102"/>
      <c r="AC979" s="168" t="e">
        <f>CONCATENATE(E979," color: ",IF(VLOOKUP(C979,Colores!H:I,2,0)&gt;1,"Varios colores",Tabla5[[#This Row],[Caract: Color tapiz]]),IF(H979="","",CONCATENATE(", Tapiz: ",H979)),IF(I979="","",CONCATENATE(",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79" s="102"/>
      <c r="AE979" s="102" t="str">
        <f>CONCATENATE("&lt;p&gt;¿Cómo lavar un mueble con tapiz: ",X979,"?","&lt;p&gt;",CHAR(10),IFERROR(VLOOKUP(G979,'Base de datos'!A:B,2,0),"Humedecer un paño de tela y frotar la estructura del producto&lt;p&gt;"))</f>
        <v>&lt;p&gt;¿Cómo lavar un mueble con tapiz: ?&lt;p&gt;
Humedecer un paño de tela y frotar la estructura del producto&lt;p&gt;</v>
      </c>
      <c r="AF979" s="102"/>
      <c r="AG979" s="79"/>
      <c r="AH979" s="102"/>
    </row>
    <row r="980" spans="1:34" ht="51" x14ac:dyDescent="0.2">
      <c r="A980" s="88"/>
      <c r="B980" s="88"/>
      <c r="C980" s="16"/>
      <c r="D980" s="116"/>
      <c r="E980" s="88"/>
      <c r="F980" s="88"/>
      <c r="G980" s="88"/>
      <c r="H980" s="88"/>
      <c r="I980" s="88"/>
      <c r="J980" s="88"/>
      <c r="K980" s="88"/>
      <c r="L980" s="88"/>
      <c r="M980" s="88"/>
      <c r="N980" s="88"/>
      <c r="O980" s="88"/>
      <c r="P980" s="88"/>
      <c r="Q980" s="88"/>
      <c r="R980" s="88"/>
      <c r="S980" s="88"/>
      <c r="T980" s="88"/>
      <c r="U980" s="88"/>
      <c r="V980" s="88"/>
      <c r="W980" s="16"/>
      <c r="X980" s="98"/>
      <c r="Y980" s="168"/>
      <c r="Z980" s="98"/>
      <c r="AA980" s="102"/>
      <c r="AB980" s="102"/>
      <c r="AC980" s="168" t="e">
        <f>CONCATENATE(E980," color: ",IF(VLOOKUP(C980,Colores!H:I,2,0)&gt;1,"Varios colores",Tabla5[[#This Row],[Caract: Color tapiz]]),IF(H980="","",CONCATENATE(", Tapiz: ",H980)),IF(I980="","",CONCATENATE(",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80" s="102"/>
      <c r="AE980" s="102" t="str">
        <f>CONCATENATE("&lt;p&gt;¿Cómo lavar un mueble con tapiz: ",X980,"?","&lt;p&gt;",CHAR(10),IFERROR(VLOOKUP(G980,'Base de datos'!A:B,2,0),"Humedecer un paño de tela y frotar la estructura del producto&lt;p&gt;"))</f>
        <v>&lt;p&gt;¿Cómo lavar un mueble con tapiz: ?&lt;p&gt;
Humedecer un paño de tela y frotar la estructura del producto&lt;p&gt;</v>
      </c>
      <c r="AF980" s="102"/>
      <c r="AG980" s="79"/>
      <c r="AH980" s="102"/>
    </row>
    <row r="981" spans="1:34" ht="51" x14ac:dyDescent="0.2">
      <c r="A981" s="88"/>
      <c r="B981" s="88"/>
      <c r="C981" s="16"/>
      <c r="D981" s="116"/>
      <c r="E981" s="88"/>
      <c r="F981" s="88"/>
      <c r="G981" s="88"/>
      <c r="H981" s="88"/>
      <c r="I981" s="88"/>
      <c r="J981" s="88"/>
      <c r="K981" s="88"/>
      <c r="L981" s="88"/>
      <c r="M981" s="88"/>
      <c r="N981" s="88"/>
      <c r="O981" s="88"/>
      <c r="P981" s="88"/>
      <c r="Q981" s="88"/>
      <c r="R981" s="88"/>
      <c r="S981" s="88"/>
      <c r="T981" s="88"/>
      <c r="U981" s="88"/>
      <c r="V981" s="88"/>
      <c r="W981" s="16"/>
      <c r="X981" s="98"/>
      <c r="Y981" s="168"/>
      <c r="Z981" s="98"/>
      <c r="AA981" s="102"/>
      <c r="AB981" s="102"/>
      <c r="AC981" s="168" t="e">
        <f>CONCATENATE(E981," color: ",IF(VLOOKUP(C981,Colores!H:I,2,0)&gt;1,"Varios colores",Tabla5[[#This Row],[Caract: Color tapiz]]),IF(H981="","",CONCATENATE(", Tapiz: ",H981)),IF(I981="","",CONCATENATE(",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81" s="102"/>
      <c r="AE981" s="102" t="str">
        <f>CONCATENATE("&lt;p&gt;¿Cómo lavar un mueble con tapiz: ",X981,"?","&lt;p&gt;",CHAR(10),IFERROR(VLOOKUP(G981,'Base de datos'!A:B,2,0),"Humedecer un paño de tela y frotar la estructura del producto&lt;p&gt;"))</f>
        <v>&lt;p&gt;¿Cómo lavar un mueble con tapiz: ?&lt;p&gt;
Humedecer un paño de tela y frotar la estructura del producto&lt;p&gt;</v>
      </c>
      <c r="AF981" s="102"/>
      <c r="AG981" s="79"/>
      <c r="AH981" s="102"/>
    </row>
    <row r="982" spans="1:34" ht="51" x14ac:dyDescent="0.2">
      <c r="A982" s="88"/>
      <c r="B982" s="88"/>
      <c r="C982" s="16"/>
      <c r="D982" s="116"/>
      <c r="E982" s="88"/>
      <c r="F982" s="88"/>
      <c r="G982" s="88"/>
      <c r="H982" s="88"/>
      <c r="I982" s="88"/>
      <c r="J982" s="88"/>
      <c r="K982" s="88"/>
      <c r="L982" s="88"/>
      <c r="M982" s="88"/>
      <c r="N982" s="88"/>
      <c r="O982" s="88"/>
      <c r="P982" s="88"/>
      <c r="Q982" s="88"/>
      <c r="R982" s="88"/>
      <c r="S982" s="88"/>
      <c r="T982" s="88"/>
      <c r="U982" s="88"/>
      <c r="V982" s="88"/>
      <c r="W982" s="16"/>
      <c r="X982" s="98"/>
      <c r="Y982" s="168"/>
      <c r="Z982" s="98"/>
      <c r="AA982" s="102"/>
      <c r="AB982" s="102"/>
      <c r="AC982" s="168" t="e">
        <f>CONCATENATE(E982," color: ",IF(VLOOKUP(C982,Colores!H:I,2,0)&gt;1,"Varios colores",Tabla5[[#This Row],[Caract: Color tapiz]]),IF(H982="","",CONCATENATE(", Tapiz: ",H982)),IF(I982="","",CONCATENATE(",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82" s="102"/>
      <c r="AE982" s="102" t="str">
        <f>CONCATENATE("&lt;p&gt;¿Cómo lavar un mueble con tapiz: ",X982,"?","&lt;p&gt;",CHAR(10),IFERROR(VLOOKUP(G982,'Base de datos'!A:B,2,0),"Humedecer un paño de tela y frotar la estructura del producto&lt;p&gt;"))</f>
        <v>&lt;p&gt;¿Cómo lavar un mueble con tapiz: ?&lt;p&gt;
Humedecer un paño de tela y frotar la estructura del producto&lt;p&gt;</v>
      </c>
      <c r="AF982" s="102"/>
      <c r="AG982" s="79"/>
      <c r="AH982" s="102"/>
    </row>
    <row r="983" spans="1:34" ht="51" x14ac:dyDescent="0.2">
      <c r="A983" s="88"/>
      <c r="B983" s="88"/>
      <c r="C983" s="16"/>
      <c r="D983" s="116"/>
      <c r="E983" s="88"/>
      <c r="F983" s="88"/>
      <c r="G983" s="88"/>
      <c r="H983" s="88"/>
      <c r="I983" s="88"/>
      <c r="J983" s="88"/>
      <c r="K983" s="88"/>
      <c r="L983" s="88"/>
      <c r="M983" s="88"/>
      <c r="N983" s="88"/>
      <c r="O983" s="88"/>
      <c r="P983" s="88"/>
      <c r="Q983" s="88"/>
      <c r="R983" s="88"/>
      <c r="S983" s="88"/>
      <c r="T983" s="88"/>
      <c r="U983" s="88"/>
      <c r="V983" s="88"/>
      <c r="W983" s="16"/>
      <c r="X983" s="98"/>
      <c r="Y983" s="168"/>
      <c r="Z983" s="98"/>
      <c r="AA983" s="102"/>
      <c r="AB983" s="102"/>
      <c r="AC983" s="168" t="e">
        <f>CONCATENATE(E983," color: ",IF(VLOOKUP(C983,Colores!H:I,2,0)&gt;1,"Varios colores",Tabla5[[#This Row],[Caract: Color tapiz]]),IF(H983="","",CONCATENATE(", Tapiz: ",H983)),IF(I983="","",CONCATENATE(",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83" s="102"/>
      <c r="AE983" s="102" t="str">
        <f>CONCATENATE("&lt;p&gt;¿Cómo lavar un mueble con tapiz: ",X983,"?","&lt;p&gt;",CHAR(10),IFERROR(VLOOKUP(G983,'Base de datos'!A:B,2,0),"Humedecer un paño de tela y frotar la estructura del producto&lt;p&gt;"))</f>
        <v>&lt;p&gt;¿Cómo lavar un mueble con tapiz: ?&lt;p&gt;
Humedecer un paño de tela y frotar la estructura del producto&lt;p&gt;</v>
      </c>
      <c r="AF983" s="102"/>
      <c r="AG983" s="79"/>
      <c r="AH983" s="102"/>
    </row>
    <row r="984" spans="1:34" ht="51" x14ac:dyDescent="0.2">
      <c r="A984" s="88"/>
      <c r="B984" s="88"/>
      <c r="C984" s="16"/>
      <c r="D984" s="116"/>
      <c r="E984" s="88"/>
      <c r="F984" s="88"/>
      <c r="G984" s="88"/>
      <c r="H984" s="88"/>
      <c r="I984" s="88"/>
      <c r="J984" s="88"/>
      <c r="K984" s="88"/>
      <c r="L984" s="88"/>
      <c r="M984" s="88"/>
      <c r="N984" s="88"/>
      <c r="O984" s="88"/>
      <c r="P984" s="88"/>
      <c r="Q984" s="88"/>
      <c r="R984" s="88"/>
      <c r="S984" s="88"/>
      <c r="T984" s="88"/>
      <c r="U984" s="88"/>
      <c r="V984" s="88"/>
      <c r="W984" s="16"/>
      <c r="X984" s="98"/>
      <c r="Y984" s="168"/>
      <c r="Z984" s="98"/>
      <c r="AA984" s="102"/>
      <c r="AB984" s="102"/>
      <c r="AC984" s="168" t="e">
        <f>CONCATENATE(E984," color: ",IF(VLOOKUP(C984,Colores!H:I,2,0)&gt;1,"Varios colores",Tabla5[[#This Row],[Caract: Color tapiz]]),IF(H984="","",CONCATENATE(", Tapiz: ",H984)),IF(I984="","",CONCATENATE(",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84" s="102"/>
      <c r="AE984" s="102" t="str">
        <f>CONCATENATE("&lt;p&gt;¿Cómo lavar un mueble con tapiz: ",X984,"?","&lt;p&gt;",CHAR(10),IFERROR(VLOOKUP(G984,'Base de datos'!A:B,2,0),"Humedecer un paño de tela y frotar la estructura del producto&lt;p&gt;"))</f>
        <v>&lt;p&gt;¿Cómo lavar un mueble con tapiz: ?&lt;p&gt;
Humedecer un paño de tela y frotar la estructura del producto&lt;p&gt;</v>
      </c>
      <c r="AF984" s="102"/>
      <c r="AG984" s="79"/>
      <c r="AH984" s="102"/>
    </row>
    <row r="985" spans="1:34" ht="51" x14ac:dyDescent="0.2">
      <c r="A985" s="88"/>
      <c r="B985" s="88"/>
      <c r="C985" s="16"/>
      <c r="D985" s="116"/>
      <c r="E985" s="88"/>
      <c r="F985" s="88"/>
      <c r="G985" s="88"/>
      <c r="H985" s="88"/>
      <c r="I985" s="88"/>
      <c r="J985" s="88"/>
      <c r="K985" s="88"/>
      <c r="L985" s="88"/>
      <c r="M985" s="88"/>
      <c r="N985" s="88"/>
      <c r="O985" s="88"/>
      <c r="P985" s="88"/>
      <c r="Q985" s="88"/>
      <c r="R985" s="88"/>
      <c r="S985" s="88"/>
      <c r="T985" s="88"/>
      <c r="U985" s="88"/>
      <c r="V985" s="88"/>
      <c r="W985" s="16"/>
      <c r="X985" s="98"/>
      <c r="Y985" s="168"/>
      <c r="Z985" s="98"/>
      <c r="AA985" s="102"/>
      <c r="AB985" s="102"/>
      <c r="AC985" s="168" t="e">
        <f>CONCATENATE(E985," color: ",IF(VLOOKUP(C985,Colores!H:I,2,0)&gt;1,"Varios colores",Tabla5[[#This Row],[Caract: Color tapiz]]),IF(H985="","",CONCATENATE(", Tapiz: ",H985)),IF(I985="","",CONCATENATE(",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85" s="102"/>
      <c r="AE985" s="102" t="str">
        <f>CONCATENATE("&lt;p&gt;¿Cómo lavar un mueble con tapiz: ",X985,"?","&lt;p&gt;",CHAR(10),IFERROR(VLOOKUP(G985,'Base de datos'!A:B,2,0),"Humedecer un paño de tela y frotar la estructura del producto&lt;p&gt;"))</f>
        <v>&lt;p&gt;¿Cómo lavar un mueble con tapiz: ?&lt;p&gt;
Humedecer un paño de tela y frotar la estructura del producto&lt;p&gt;</v>
      </c>
      <c r="AF985" s="102"/>
      <c r="AG985" s="79"/>
      <c r="AH985" s="102"/>
    </row>
    <row r="986" spans="1:34" ht="51" x14ac:dyDescent="0.2">
      <c r="A986" s="88"/>
      <c r="B986" s="88"/>
      <c r="C986" s="16"/>
      <c r="D986" s="116"/>
      <c r="E986" s="88"/>
      <c r="F986" s="88"/>
      <c r="G986" s="88"/>
      <c r="H986" s="88"/>
      <c r="I986" s="88"/>
      <c r="J986" s="88"/>
      <c r="K986" s="88"/>
      <c r="L986" s="88"/>
      <c r="M986" s="88"/>
      <c r="N986" s="88"/>
      <c r="O986" s="88"/>
      <c r="P986" s="88"/>
      <c r="Q986" s="88"/>
      <c r="R986" s="88"/>
      <c r="S986" s="88"/>
      <c r="T986" s="88"/>
      <c r="U986" s="88"/>
      <c r="V986" s="88"/>
      <c r="W986" s="16"/>
      <c r="X986" s="98"/>
      <c r="Y986" s="168"/>
      <c r="Z986" s="98"/>
      <c r="AA986" s="102"/>
      <c r="AB986" s="102"/>
      <c r="AC986" s="168" t="e">
        <f>CONCATENATE(E986," color: ",IF(VLOOKUP(C986,Colores!H:I,2,0)&gt;1,"Varios colores",Tabla5[[#This Row],[Caract: Color tapiz]]),IF(H986="","",CONCATENATE(", Tapiz: ",H986)),IF(I986="","",CONCATENATE(",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86" s="102"/>
      <c r="AE986" s="102" t="str">
        <f>CONCATENATE("&lt;p&gt;¿Cómo lavar un mueble con tapiz: ",X986,"?","&lt;p&gt;",CHAR(10),IFERROR(VLOOKUP(G986,'Base de datos'!A:B,2,0),"Humedecer un paño de tela y frotar la estructura del producto&lt;p&gt;"))</f>
        <v>&lt;p&gt;¿Cómo lavar un mueble con tapiz: ?&lt;p&gt;
Humedecer un paño de tela y frotar la estructura del producto&lt;p&gt;</v>
      </c>
      <c r="AF986" s="102"/>
      <c r="AG986" s="79"/>
      <c r="AH986" s="102"/>
    </row>
    <row r="987" spans="1:34" ht="51" x14ac:dyDescent="0.2">
      <c r="A987" s="88"/>
      <c r="B987" s="88"/>
      <c r="C987" s="16"/>
      <c r="D987" s="116"/>
      <c r="E987" s="88"/>
      <c r="F987" s="88"/>
      <c r="G987" s="88"/>
      <c r="H987" s="88"/>
      <c r="I987" s="88"/>
      <c r="J987" s="88"/>
      <c r="K987" s="88"/>
      <c r="L987" s="88"/>
      <c r="M987" s="88"/>
      <c r="N987" s="88"/>
      <c r="O987" s="88"/>
      <c r="P987" s="88"/>
      <c r="Q987" s="88"/>
      <c r="R987" s="88"/>
      <c r="S987" s="88"/>
      <c r="T987" s="88"/>
      <c r="U987" s="88"/>
      <c r="V987" s="88"/>
      <c r="W987" s="16"/>
      <c r="X987" s="98"/>
      <c r="Y987" s="168"/>
      <c r="Z987" s="98"/>
      <c r="AA987" s="102"/>
      <c r="AB987" s="102"/>
      <c r="AC987" s="168" t="e">
        <f>CONCATENATE(E987," color: ",IF(VLOOKUP(C987,Colores!H:I,2,0)&gt;1,"Varios colores",Tabla5[[#This Row],[Caract: Color tapiz]]),IF(H987="","",CONCATENATE(", Tapiz: ",H987)),IF(I987="","",CONCATENATE(",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87" s="102"/>
      <c r="AE987" s="102" t="str">
        <f>CONCATENATE("&lt;p&gt;¿Cómo lavar un mueble con tapiz: ",X987,"?","&lt;p&gt;",CHAR(10),IFERROR(VLOOKUP(G987,'Base de datos'!A:B,2,0),"Humedecer un paño de tela y frotar la estructura del producto&lt;p&gt;"))</f>
        <v>&lt;p&gt;¿Cómo lavar un mueble con tapiz: ?&lt;p&gt;
Humedecer un paño de tela y frotar la estructura del producto&lt;p&gt;</v>
      </c>
      <c r="AF987" s="102"/>
      <c r="AG987" s="79"/>
      <c r="AH987" s="102"/>
    </row>
    <row r="988" spans="1:34" ht="51" x14ac:dyDescent="0.2">
      <c r="A988" s="88"/>
      <c r="B988" s="88"/>
      <c r="C988" s="16"/>
      <c r="D988" s="116"/>
      <c r="E988" s="88"/>
      <c r="F988" s="88"/>
      <c r="G988" s="88"/>
      <c r="H988" s="88"/>
      <c r="I988" s="88"/>
      <c r="J988" s="88"/>
      <c r="K988" s="88"/>
      <c r="L988" s="88"/>
      <c r="M988" s="88"/>
      <c r="N988" s="88"/>
      <c r="O988" s="88"/>
      <c r="P988" s="88"/>
      <c r="Q988" s="88"/>
      <c r="R988" s="88"/>
      <c r="S988" s="88"/>
      <c r="T988" s="88"/>
      <c r="U988" s="88"/>
      <c r="V988" s="88"/>
      <c r="W988" s="16"/>
      <c r="X988" s="98"/>
      <c r="Y988" s="168"/>
      <c r="Z988" s="98"/>
      <c r="AA988" s="102"/>
      <c r="AB988" s="102"/>
      <c r="AC988" s="168" t="e">
        <f>CONCATENATE(E988," color: ",IF(VLOOKUP(C988,Colores!H:I,2,0)&gt;1,"Varios colores",Tabla5[[#This Row],[Caract: Color tapiz]]),IF(H988="","",CONCATENATE(", Tapiz: ",H988)),IF(I988="","",CONCATENATE(",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88" s="102"/>
      <c r="AE988" s="102" t="str">
        <f>CONCATENATE("&lt;p&gt;¿Cómo lavar un mueble con tapiz: ",X988,"?","&lt;p&gt;",CHAR(10),IFERROR(VLOOKUP(G988,'Base de datos'!A:B,2,0),"Humedecer un paño de tela y frotar la estructura del producto&lt;p&gt;"))</f>
        <v>&lt;p&gt;¿Cómo lavar un mueble con tapiz: ?&lt;p&gt;
Humedecer un paño de tela y frotar la estructura del producto&lt;p&gt;</v>
      </c>
      <c r="AF988" s="102"/>
      <c r="AG988" s="79"/>
      <c r="AH988" s="102"/>
    </row>
    <row r="989" spans="1:34" ht="51" x14ac:dyDescent="0.2">
      <c r="A989" s="88"/>
      <c r="B989" s="88"/>
      <c r="C989" s="16"/>
      <c r="D989" s="116"/>
      <c r="E989" s="88"/>
      <c r="F989" s="88"/>
      <c r="G989" s="88"/>
      <c r="H989" s="88"/>
      <c r="I989" s="88"/>
      <c r="J989" s="88"/>
      <c r="K989" s="88"/>
      <c r="L989" s="88"/>
      <c r="M989" s="88"/>
      <c r="N989" s="88"/>
      <c r="O989" s="88"/>
      <c r="P989" s="88"/>
      <c r="Q989" s="88"/>
      <c r="R989" s="88"/>
      <c r="S989" s="88"/>
      <c r="T989" s="88"/>
      <c r="U989" s="88"/>
      <c r="V989" s="88"/>
      <c r="W989" s="16"/>
      <c r="X989" s="98"/>
      <c r="Y989" s="168"/>
      <c r="Z989" s="98"/>
      <c r="AA989" s="102"/>
      <c r="AB989" s="102"/>
      <c r="AC989" s="168" t="e">
        <f>CONCATENATE(E989," color: ",IF(VLOOKUP(C989,Colores!H:I,2,0)&gt;1,"Varios colores",Tabla5[[#This Row],[Caract: Color tapiz]]),IF(H989="","",CONCATENATE(", Tapiz: ",H989)),IF(I989="","",CONCATENATE(",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89" s="102"/>
      <c r="AE989" s="102" t="str">
        <f>CONCATENATE("&lt;p&gt;¿Cómo lavar un mueble con tapiz: ",X989,"?","&lt;p&gt;",CHAR(10),IFERROR(VLOOKUP(G989,'Base de datos'!A:B,2,0),"Humedecer un paño de tela y frotar la estructura del producto&lt;p&gt;"))</f>
        <v>&lt;p&gt;¿Cómo lavar un mueble con tapiz: ?&lt;p&gt;
Humedecer un paño de tela y frotar la estructura del producto&lt;p&gt;</v>
      </c>
      <c r="AF989" s="102"/>
      <c r="AG989" s="79"/>
      <c r="AH989" s="102"/>
    </row>
    <row r="990" spans="1:34" ht="51" x14ac:dyDescent="0.2">
      <c r="A990" s="88"/>
      <c r="B990" s="88"/>
      <c r="C990" s="16"/>
      <c r="D990" s="116"/>
      <c r="E990" s="88"/>
      <c r="F990" s="88"/>
      <c r="G990" s="88"/>
      <c r="H990" s="88"/>
      <c r="I990" s="88"/>
      <c r="J990" s="88"/>
      <c r="K990" s="88"/>
      <c r="L990" s="88"/>
      <c r="M990" s="88"/>
      <c r="N990" s="88"/>
      <c r="O990" s="88"/>
      <c r="P990" s="88"/>
      <c r="Q990" s="88"/>
      <c r="R990" s="88"/>
      <c r="S990" s="88"/>
      <c r="T990" s="88"/>
      <c r="U990" s="88"/>
      <c r="V990" s="88"/>
      <c r="W990" s="16"/>
      <c r="X990" s="98"/>
      <c r="Y990" s="168"/>
      <c r="Z990" s="98"/>
      <c r="AA990" s="102"/>
      <c r="AB990" s="102"/>
      <c r="AC990" s="168" t="e">
        <f>CONCATENATE(E990," color: ",IF(VLOOKUP(C990,Colores!H:I,2,0)&gt;1,"Varios colores",Tabla5[[#This Row],[Caract: Color tapiz]]),IF(H990="","",CONCATENATE(", Tapiz: ",H990)),IF(I990="","",CONCATENATE(",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90" s="102"/>
      <c r="AE990" s="102" t="str">
        <f>CONCATENATE("&lt;p&gt;¿Cómo lavar un mueble con tapiz: ",X990,"?","&lt;p&gt;",CHAR(10),IFERROR(VLOOKUP(G990,'Base de datos'!A:B,2,0),"Humedecer un paño de tela y frotar la estructura del producto&lt;p&gt;"))</f>
        <v>&lt;p&gt;¿Cómo lavar un mueble con tapiz: ?&lt;p&gt;
Humedecer un paño de tela y frotar la estructura del producto&lt;p&gt;</v>
      </c>
      <c r="AF990" s="102"/>
      <c r="AG990" s="79"/>
      <c r="AH990" s="102"/>
    </row>
    <row r="991" spans="1:34" ht="51" x14ac:dyDescent="0.2">
      <c r="A991" s="88"/>
      <c r="B991" s="88"/>
      <c r="C991" s="16"/>
      <c r="D991" s="116"/>
      <c r="E991" s="88"/>
      <c r="F991" s="88"/>
      <c r="G991" s="88"/>
      <c r="H991" s="88"/>
      <c r="I991" s="88"/>
      <c r="J991" s="88"/>
      <c r="K991" s="88"/>
      <c r="L991" s="88"/>
      <c r="M991" s="88"/>
      <c r="N991" s="88"/>
      <c r="O991" s="88"/>
      <c r="P991" s="88"/>
      <c r="Q991" s="88"/>
      <c r="R991" s="88"/>
      <c r="S991" s="88"/>
      <c r="T991" s="88"/>
      <c r="U991" s="88"/>
      <c r="V991" s="88"/>
      <c r="W991" s="16"/>
      <c r="X991" s="98"/>
      <c r="Y991" s="168"/>
      <c r="Z991" s="98"/>
      <c r="AA991" s="102"/>
      <c r="AB991" s="102"/>
      <c r="AC991" s="168" t="e">
        <f>CONCATENATE(E991," color: ",IF(VLOOKUP(C991,Colores!H:I,2,0)&gt;1,"Varios colores",Tabla5[[#This Row],[Caract: Color tapiz]]),IF(H991="","",CONCATENATE(", Tapiz: ",H991)),IF(I991="","",CONCATENATE(",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91" s="102"/>
      <c r="AE991" s="102" t="str">
        <f>CONCATENATE("&lt;p&gt;¿Cómo lavar un mueble con tapiz: ",X991,"?","&lt;p&gt;",CHAR(10),IFERROR(VLOOKUP(G991,'Base de datos'!A:B,2,0),"Humedecer un paño de tela y frotar la estructura del producto&lt;p&gt;"))</f>
        <v>&lt;p&gt;¿Cómo lavar un mueble con tapiz: ?&lt;p&gt;
Humedecer un paño de tela y frotar la estructura del producto&lt;p&gt;</v>
      </c>
      <c r="AF991" s="102"/>
      <c r="AG991" s="79"/>
      <c r="AH991" s="102"/>
    </row>
    <row r="992" spans="1:34" ht="51" x14ac:dyDescent="0.2">
      <c r="A992" s="88"/>
      <c r="B992" s="88"/>
      <c r="C992" s="16"/>
      <c r="D992" s="116"/>
      <c r="E992" s="88"/>
      <c r="F992" s="88"/>
      <c r="G992" s="88"/>
      <c r="H992" s="88"/>
      <c r="I992" s="88"/>
      <c r="J992" s="88"/>
      <c r="K992" s="88"/>
      <c r="L992" s="88"/>
      <c r="M992" s="88"/>
      <c r="N992" s="88"/>
      <c r="O992" s="88"/>
      <c r="P992" s="88"/>
      <c r="Q992" s="88"/>
      <c r="R992" s="88"/>
      <c r="S992" s="88"/>
      <c r="T992" s="88"/>
      <c r="U992" s="88"/>
      <c r="V992" s="88"/>
      <c r="W992" s="16"/>
      <c r="X992" s="98"/>
      <c r="Y992" s="168"/>
      <c r="Z992" s="98"/>
      <c r="AA992" s="102"/>
      <c r="AB992" s="102"/>
      <c r="AC992" s="168" t="e">
        <f>CONCATENATE(E992," color: ",IF(VLOOKUP(C992,Colores!H:I,2,0)&gt;1,"Varios colores",Tabla5[[#This Row],[Caract: Color tapiz]]),IF(H992="","",CONCATENATE(", Tapiz: ",H992)),IF(I992="","",CONCATENATE(",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92" s="102"/>
      <c r="AE992" s="102" t="str">
        <f>CONCATENATE("&lt;p&gt;¿Cómo lavar un mueble con tapiz: ",X992,"?","&lt;p&gt;",CHAR(10),IFERROR(VLOOKUP(G992,'Base de datos'!A:B,2,0),"Humedecer un paño de tela y frotar la estructura del producto&lt;p&gt;"))</f>
        <v>&lt;p&gt;¿Cómo lavar un mueble con tapiz: ?&lt;p&gt;
Humedecer un paño de tela y frotar la estructura del producto&lt;p&gt;</v>
      </c>
      <c r="AF992" s="102"/>
      <c r="AG992" s="79"/>
      <c r="AH992" s="102"/>
    </row>
    <row r="993" spans="1:34" ht="51" x14ac:dyDescent="0.2">
      <c r="A993" s="88"/>
      <c r="B993" s="88"/>
      <c r="C993" s="16"/>
      <c r="D993" s="116"/>
      <c r="E993" s="88"/>
      <c r="F993" s="88"/>
      <c r="G993" s="88"/>
      <c r="H993" s="88"/>
      <c r="I993" s="88"/>
      <c r="J993" s="88"/>
      <c r="K993" s="88"/>
      <c r="L993" s="88"/>
      <c r="M993" s="88"/>
      <c r="N993" s="88"/>
      <c r="O993" s="88"/>
      <c r="P993" s="88"/>
      <c r="Q993" s="88"/>
      <c r="R993" s="88"/>
      <c r="S993" s="88"/>
      <c r="T993" s="88"/>
      <c r="U993" s="88"/>
      <c r="V993" s="88"/>
      <c r="W993" s="16"/>
      <c r="X993" s="98"/>
      <c r="Y993" s="168"/>
      <c r="Z993" s="98"/>
      <c r="AA993" s="102"/>
      <c r="AB993" s="102"/>
      <c r="AC993" s="168" t="e">
        <f>CONCATENATE(E993," color: ",IF(VLOOKUP(C993,Colores!H:I,2,0)&gt;1,"Varios colores",Tabla5[[#This Row],[Caract: Color tapiz]]),IF(H993="","",CONCATENATE(", Tapiz: ",H993)),IF(I993="","",CONCATENATE(",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93" s="102"/>
      <c r="AE993" s="102" t="str">
        <f>CONCATENATE("&lt;p&gt;¿Cómo lavar un mueble con tapiz: ",X993,"?","&lt;p&gt;",CHAR(10),IFERROR(VLOOKUP(G993,'Base de datos'!A:B,2,0),"Humedecer un paño de tela y frotar la estructura del producto&lt;p&gt;"))</f>
        <v>&lt;p&gt;¿Cómo lavar un mueble con tapiz: ?&lt;p&gt;
Humedecer un paño de tela y frotar la estructura del producto&lt;p&gt;</v>
      </c>
      <c r="AF993" s="102"/>
      <c r="AG993" s="79"/>
      <c r="AH993" s="102"/>
    </row>
    <row r="994" spans="1:34" ht="51" x14ac:dyDescent="0.2">
      <c r="A994" s="88"/>
      <c r="B994" s="88"/>
      <c r="C994" s="16"/>
      <c r="D994" s="116"/>
      <c r="E994" s="88"/>
      <c r="F994" s="88"/>
      <c r="G994" s="88"/>
      <c r="H994" s="88"/>
      <c r="I994" s="88"/>
      <c r="J994" s="88"/>
      <c r="K994" s="88"/>
      <c r="L994" s="88"/>
      <c r="M994" s="88"/>
      <c r="N994" s="88"/>
      <c r="O994" s="88"/>
      <c r="P994" s="88"/>
      <c r="Q994" s="88"/>
      <c r="R994" s="88"/>
      <c r="S994" s="88"/>
      <c r="T994" s="88"/>
      <c r="U994" s="88"/>
      <c r="V994" s="88"/>
      <c r="W994" s="16"/>
      <c r="X994" s="98"/>
      <c r="Y994" s="168"/>
      <c r="Z994" s="98"/>
      <c r="AA994" s="102"/>
      <c r="AB994" s="102"/>
      <c r="AC994" s="168" t="e">
        <f>CONCATENATE(E994," color: ",IF(VLOOKUP(C994,Colores!H:I,2,0)&gt;1,"Varios colores",Tabla5[[#This Row],[Caract: Color tapiz]]),IF(H994="","",CONCATENATE(", Tapiz: ",H994)),IF(I994="","",CONCATENATE(",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94" s="102"/>
      <c r="AE994" s="102" t="str">
        <f>CONCATENATE("&lt;p&gt;¿Cómo lavar un mueble con tapiz: ",X994,"?","&lt;p&gt;",CHAR(10),IFERROR(VLOOKUP(G994,'Base de datos'!A:B,2,0),"Humedecer un paño de tela y frotar la estructura del producto&lt;p&gt;"))</f>
        <v>&lt;p&gt;¿Cómo lavar un mueble con tapiz: ?&lt;p&gt;
Humedecer un paño de tela y frotar la estructura del producto&lt;p&gt;</v>
      </c>
      <c r="AF994" s="102"/>
      <c r="AG994" s="79"/>
      <c r="AH994" s="102"/>
    </row>
    <row r="995" spans="1:34" ht="51" x14ac:dyDescent="0.2">
      <c r="A995" s="88"/>
      <c r="B995" s="88"/>
      <c r="C995" s="16"/>
      <c r="D995" s="116"/>
      <c r="E995" s="88"/>
      <c r="F995" s="88"/>
      <c r="G995" s="88"/>
      <c r="H995" s="88"/>
      <c r="I995" s="88"/>
      <c r="J995" s="88"/>
      <c r="K995" s="88"/>
      <c r="L995" s="88"/>
      <c r="M995" s="88"/>
      <c r="N995" s="88"/>
      <c r="O995" s="88"/>
      <c r="P995" s="88"/>
      <c r="Q995" s="88"/>
      <c r="R995" s="88"/>
      <c r="S995" s="88"/>
      <c r="T995" s="88"/>
      <c r="U995" s="88"/>
      <c r="V995" s="88"/>
      <c r="W995" s="16"/>
      <c r="X995" s="98"/>
      <c r="Y995" s="168"/>
      <c r="Z995" s="98"/>
      <c r="AA995" s="102"/>
      <c r="AB995" s="102"/>
      <c r="AC995" s="168" t="e">
        <f>CONCATENATE(E995," color: ",IF(VLOOKUP(C995,Colores!H:I,2,0)&gt;1,"Varios colores",Tabla5[[#This Row],[Caract: Color tapiz]]),IF(H995="","",CONCATENATE(", Tapiz: ",H995)),IF(I995="","",CONCATENATE(",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95" s="102"/>
      <c r="AE995" s="102" t="str">
        <f>CONCATENATE("&lt;p&gt;¿Cómo lavar un mueble con tapiz: ",X995,"?","&lt;p&gt;",CHAR(10),IFERROR(VLOOKUP(G995,'Base de datos'!A:B,2,0),"Humedecer un paño de tela y frotar la estructura del producto&lt;p&gt;"))</f>
        <v>&lt;p&gt;¿Cómo lavar un mueble con tapiz: ?&lt;p&gt;
Humedecer un paño de tela y frotar la estructura del producto&lt;p&gt;</v>
      </c>
      <c r="AF995" s="102"/>
      <c r="AG995" s="79"/>
      <c r="AH995" s="102"/>
    </row>
    <row r="996" spans="1:34" ht="51" x14ac:dyDescent="0.2">
      <c r="A996" s="88"/>
      <c r="B996" s="88"/>
      <c r="C996" s="16"/>
      <c r="D996" s="116"/>
      <c r="E996" s="88"/>
      <c r="F996" s="88"/>
      <c r="G996" s="88"/>
      <c r="H996" s="88"/>
      <c r="I996" s="88"/>
      <c r="J996" s="88"/>
      <c r="K996" s="88"/>
      <c r="L996" s="88"/>
      <c r="M996" s="88"/>
      <c r="N996" s="88"/>
      <c r="O996" s="88"/>
      <c r="P996" s="88"/>
      <c r="Q996" s="88"/>
      <c r="R996" s="88"/>
      <c r="S996" s="88"/>
      <c r="T996" s="88"/>
      <c r="U996" s="88"/>
      <c r="V996" s="88"/>
      <c r="W996" s="16"/>
      <c r="X996" s="98"/>
      <c r="Y996" s="168"/>
      <c r="Z996" s="98"/>
      <c r="AA996" s="102"/>
      <c r="AB996" s="102"/>
      <c r="AC996" s="168" t="e">
        <f>CONCATENATE(E996," color: ",IF(VLOOKUP(C996,Colores!H:I,2,0)&gt;1,"Varios colores",Tabla5[[#This Row],[Caract: Color tapiz]]),IF(H996="","",CONCATENATE(", Tapiz: ",H996)),IF(I996="","",CONCATENATE(",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96" s="102"/>
      <c r="AE996" s="102" t="str">
        <f>CONCATENATE("&lt;p&gt;¿Cómo lavar un mueble con tapiz: ",X996,"?","&lt;p&gt;",CHAR(10),IFERROR(VLOOKUP(G996,'Base de datos'!A:B,2,0),"Humedecer un paño de tela y frotar la estructura del producto&lt;p&gt;"))</f>
        <v>&lt;p&gt;¿Cómo lavar un mueble con tapiz: ?&lt;p&gt;
Humedecer un paño de tela y frotar la estructura del producto&lt;p&gt;</v>
      </c>
      <c r="AF996" s="102"/>
      <c r="AG996" s="79"/>
      <c r="AH996" s="102"/>
    </row>
    <row r="997" spans="1:34" ht="51" x14ac:dyDescent="0.2">
      <c r="A997" s="88"/>
      <c r="B997" s="88"/>
      <c r="C997" s="16"/>
      <c r="D997" s="116"/>
      <c r="E997" s="88"/>
      <c r="F997" s="88"/>
      <c r="G997" s="88"/>
      <c r="H997" s="88"/>
      <c r="I997" s="88"/>
      <c r="J997" s="88"/>
      <c r="K997" s="88"/>
      <c r="L997" s="88"/>
      <c r="M997" s="88"/>
      <c r="N997" s="88"/>
      <c r="O997" s="88"/>
      <c r="P997" s="88"/>
      <c r="Q997" s="88"/>
      <c r="R997" s="88"/>
      <c r="S997" s="88"/>
      <c r="T997" s="88"/>
      <c r="U997" s="88"/>
      <c r="V997" s="88"/>
      <c r="W997" s="16"/>
      <c r="X997" s="98"/>
      <c r="Y997" s="168"/>
      <c r="Z997" s="98"/>
      <c r="AA997" s="102"/>
      <c r="AB997" s="102"/>
      <c r="AC997" s="168" t="e">
        <f>CONCATENATE(E997," color: ",IF(VLOOKUP(C997,Colores!H:I,2,0)&gt;1,"Varios colores",Tabla5[[#This Row],[Caract: Color tapiz]]),IF(H997="","",CONCATENATE(", Tapiz: ",H997)),IF(I997="","",CONCATENATE(",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97" s="102"/>
      <c r="AE997" s="102" t="str">
        <f>CONCATENATE("&lt;p&gt;¿Cómo lavar un mueble con tapiz: ",X997,"?","&lt;p&gt;",CHAR(10),IFERROR(VLOOKUP(G997,'Base de datos'!A:B,2,0),"Humedecer un paño de tela y frotar la estructura del producto&lt;p&gt;"))</f>
        <v>&lt;p&gt;¿Cómo lavar un mueble con tapiz: ?&lt;p&gt;
Humedecer un paño de tela y frotar la estructura del producto&lt;p&gt;</v>
      </c>
      <c r="AF997" s="102"/>
      <c r="AG997" s="79"/>
      <c r="AH997" s="102"/>
    </row>
    <row r="998" spans="1:34" ht="51" x14ac:dyDescent="0.2">
      <c r="A998" s="88"/>
      <c r="B998" s="88"/>
      <c r="C998" s="16"/>
      <c r="D998" s="116"/>
      <c r="E998" s="88"/>
      <c r="F998" s="88"/>
      <c r="G998" s="88"/>
      <c r="H998" s="88"/>
      <c r="I998" s="88"/>
      <c r="J998" s="88"/>
      <c r="K998" s="88"/>
      <c r="L998" s="88"/>
      <c r="M998" s="88"/>
      <c r="N998" s="88"/>
      <c r="O998" s="88"/>
      <c r="P998" s="88"/>
      <c r="Q998" s="88"/>
      <c r="R998" s="88"/>
      <c r="S998" s="88"/>
      <c r="T998" s="88"/>
      <c r="U998" s="88"/>
      <c r="V998" s="88"/>
      <c r="W998" s="16"/>
      <c r="X998" s="98"/>
      <c r="Y998" s="168"/>
      <c r="Z998" s="98"/>
      <c r="AA998" s="102"/>
      <c r="AB998" s="102"/>
      <c r="AC998" s="168" t="e">
        <f>CONCATENATE(E998," color: ",IF(VLOOKUP(C998,Colores!H:I,2,0)&gt;1,"Varios colores",Tabla5[[#This Row],[Caract: Color tapiz]]),IF(H998="","",CONCATENATE(", Tapiz: ",H998)),IF(I998="","",CONCATENATE(",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98" s="102"/>
      <c r="AE998" s="102" t="str">
        <f>CONCATENATE("&lt;p&gt;¿Cómo lavar un mueble con tapiz: ",X998,"?","&lt;p&gt;",CHAR(10),IFERROR(VLOOKUP(G998,'Base de datos'!A:B,2,0),"Humedecer un paño de tela y frotar la estructura del producto&lt;p&gt;"))</f>
        <v>&lt;p&gt;¿Cómo lavar un mueble con tapiz: ?&lt;p&gt;
Humedecer un paño de tela y frotar la estructura del producto&lt;p&gt;</v>
      </c>
      <c r="AF998" s="102"/>
      <c r="AG998" s="79"/>
      <c r="AH998" s="102"/>
    </row>
    <row r="999" spans="1:34" ht="51" x14ac:dyDescent="0.2">
      <c r="A999" s="88"/>
      <c r="B999" s="88"/>
      <c r="C999" s="16"/>
      <c r="D999" s="116"/>
      <c r="E999" s="88"/>
      <c r="F999" s="88"/>
      <c r="G999" s="88"/>
      <c r="H999" s="88"/>
      <c r="I999" s="88"/>
      <c r="J999" s="88"/>
      <c r="K999" s="88"/>
      <c r="L999" s="88"/>
      <c r="M999" s="88"/>
      <c r="N999" s="88"/>
      <c r="O999" s="88"/>
      <c r="P999" s="88"/>
      <c r="Q999" s="88"/>
      <c r="R999" s="88"/>
      <c r="S999" s="88"/>
      <c r="T999" s="88"/>
      <c r="U999" s="88"/>
      <c r="V999" s="88"/>
      <c r="W999" s="16"/>
      <c r="X999" s="98"/>
      <c r="Y999" s="168"/>
      <c r="Z999" s="98"/>
      <c r="AA999" s="102"/>
      <c r="AB999" s="102"/>
      <c r="AC999" s="168" t="e">
        <f>CONCATENATE(E999," color: ",IF(VLOOKUP(C999,Colores!H:I,2,0)&gt;1,"Varios colores",Tabla5[[#This Row],[Caract: Color tapiz]]),IF(H999="","",CONCATENATE(", Tapiz: ",H999)),IF(I999="","",CONCATENATE(",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999" s="102"/>
      <c r="AE999" s="102" t="str">
        <f>CONCATENATE("&lt;p&gt;¿Cómo lavar un mueble con tapiz: ",X999,"?","&lt;p&gt;",CHAR(10),IFERROR(VLOOKUP(G999,'Base de datos'!A:B,2,0),"Humedecer un paño de tela y frotar la estructura del producto&lt;p&gt;"))</f>
        <v>&lt;p&gt;¿Cómo lavar un mueble con tapiz: ?&lt;p&gt;
Humedecer un paño de tela y frotar la estructura del producto&lt;p&gt;</v>
      </c>
      <c r="AF999" s="102"/>
      <c r="AG999" s="79"/>
      <c r="AH999" s="102"/>
    </row>
    <row r="1000" spans="1:34" ht="51" x14ac:dyDescent="0.2">
      <c r="A1000" s="88"/>
      <c r="B1000" s="88"/>
      <c r="C1000" s="16"/>
      <c r="D1000" s="116"/>
      <c r="E1000" s="88"/>
      <c r="F1000" s="88"/>
      <c r="G1000" s="88"/>
      <c r="H1000" s="88"/>
      <c r="I1000" s="88"/>
      <c r="J1000" s="88"/>
      <c r="K1000" s="88"/>
      <c r="L1000" s="88"/>
      <c r="M1000" s="88"/>
      <c r="N1000" s="88"/>
      <c r="O1000" s="88"/>
      <c r="P1000" s="88"/>
      <c r="Q1000" s="88"/>
      <c r="R1000" s="88"/>
      <c r="S1000" s="88"/>
      <c r="T1000" s="88"/>
      <c r="U1000" s="88"/>
      <c r="V1000" s="88"/>
      <c r="W1000" s="16"/>
      <c r="X1000" s="98"/>
      <c r="Y1000" s="168"/>
      <c r="Z1000" s="98"/>
      <c r="AA1000" s="102"/>
      <c r="AB1000" s="102"/>
      <c r="AC1000" s="168" t="e">
        <f>CONCATENATE(E1000," color: ",IF(VLOOKUP(C1000,Colores!H:I,2,0)&gt;1,"Varios colores",Tabla5[[#This Row],[Caract: Color tapiz]]),IF(H1000="","",CONCATENATE(", Tapiz: ",H1000)),IF(I1000="","",CONCATENATE(",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00" s="102"/>
      <c r="AE1000" s="102" t="str">
        <f>CONCATENATE("&lt;p&gt;¿Cómo lavar un mueble con tapiz: ",X1000,"?","&lt;p&gt;",CHAR(10),IFERROR(VLOOKUP(G1000,'Base de datos'!A:B,2,0),"Humedecer un paño de tela y frotar la estructura del producto&lt;p&gt;"))</f>
        <v>&lt;p&gt;¿Cómo lavar un mueble con tapiz: ?&lt;p&gt;
Humedecer un paño de tela y frotar la estructura del producto&lt;p&gt;</v>
      </c>
      <c r="AF1000" s="102"/>
      <c r="AG1000" s="79"/>
      <c r="AH1000" s="102"/>
    </row>
    <row r="1001" spans="1:34" ht="51" x14ac:dyDescent="0.2">
      <c r="A1001" s="88"/>
      <c r="B1001" s="88"/>
      <c r="C1001" s="16"/>
      <c r="D1001" s="116"/>
      <c r="E1001" s="88"/>
      <c r="F1001" s="88"/>
      <c r="G1001" s="88"/>
      <c r="H1001" s="88"/>
      <c r="I1001" s="88"/>
      <c r="J1001" s="88"/>
      <c r="K1001" s="88"/>
      <c r="L1001" s="88"/>
      <c r="M1001" s="88"/>
      <c r="N1001" s="88"/>
      <c r="O1001" s="88"/>
      <c r="P1001" s="88"/>
      <c r="Q1001" s="88"/>
      <c r="R1001" s="88"/>
      <c r="S1001" s="88"/>
      <c r="T1001" s="88"/>
      <c r="U1001" s="88"/>
      <c r="V1001" s="88"/>
      <c r="W1001" s="16"/>
      <c r="X1001" s="98"/>
      <c r="Y1001" s="168"/>
      <c r="Z1001" s="98"/>
      <c r="AA1001" s="102"/>
      <c r="AB1001" s="102"/>
      <c r="AC1001" s="168" t="e">
        <f>CONCATENATE(E1001," color: ",IF(VLOOKUP(C1001,Colores!H:I,2,0)&gt;1,"Varios colores",Tabla5[[#This Row],[Caract: Color tapiz]]),IF(H1001="","",CONCATENATE(", Tapiz: ",H1001)),IF(I1001="","",CONCATENATE(",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01" s="102"/>
      <c r="AE1001" s="102" t="str">
        <f>CONCATENATE("&lt;p&gt;¿Cómo lavar un mueble con tapiz: ",X1001,"?","&lt;p&gt;",CHAR(10),IFERROR(VLOOKUP(G1001,'Base de datos'!A:B,2,0),"Humedecer un paño de tela y frotar la estructura del producto&lt;p&gt;"))</f>
        <v>&lt;p&gt;¿Cómo lavar un mueble con tapiz: ?&lt;p&gt;
Humedecer un paño de tela y frotar la estructura del producto&lt;p&gt;</v>
      </c>
      <c r="AF1001" s="102"/>
      <c r="AG1001" s="79"/>
      <c r="AH1001" s="102"/>
    </row>
    <row r="1002" spans="1:34" ht="51" x14ac:dyDescent="0.2">
      <c r="A1002" s="88"/>
      <c r="B1002" s="88"/>
      <c r="C1002" s="16"/>
      <c r="D1002" s="116"/>
      <c r="E1002" s="88"/>
      <c r="F1002" s="88"/>
      <c r="G1002" s="88"/>
      <c r="H1002" s="88"/>
      <c r="I1002" s="88"/>
      <c r="J1002" s="88"/>
      <c r="K1002" s="88"/>
      <c r="L1002" s="88"/>
      <c r="M1002" s="88"/>
      <c r="N1002" s="88"/>
      <c r="O1002" s="88"/>
      <c r="P1002" s="88"/>
      <c r="Q1002" s="88"/>
      <c r="R1002" s="88"/>
      <c r="S1002" s="88"/>
      <c r="T1002" s="88"/>
      <c r="U1002" s="88"/>
      <c r="V1002" s="88"/>
      <c r="W1002" s="16"/>
      <c r="X1002" s="98"/>
      <c r="Y1002" s="168"/>
      <c r="Z1002" s="98"/>
      <c r="AA1002" s="102"/>
      <c r="AB1002" s="102"/>
      <c r="AC1002" s="168" t="e">
        <f>CONCATENATE(E1002," color: ",IF(VLOOKUP(C1002,Colores!H:I,2,0)&gt;1,"Varios colores",Tabla5[[#This Row],[Caract: Color tapiz]]),IF(H1002="","",CONCATENATE(", Tapiz: ",H1002)),IF(I1002="","",CONCATENATE(",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02" s="102"/>
      <c r="AE1002" s="102" t="str">
        <f>CONCATENATE("&lt;p&gt;¿Cómo lavar un mueble con tapiz: ",X1002,"?","&lt;p&gt;",CHAR(10),IFERROR(VLOOKUP(G1002,'Base de datos'!A:B,2,0),"Humedecer un paño de tela y frotar la estructura del producto&lt;p&gt;"))</f>
        <v>&lt;p&gt;¿Cómo lavar un mueble con tapiz: ?&lt;p&gt;
Humedecer un paño de tela y frotar la estructura del producto&lt;p&gt;</v>
      </c>
      <c r="AF1002" s="102"/>
      <c r="AG1002" s="79"/>
      <c r="AH1002" s="102"/>
    </row>
    <row r="1003" spans="1:34" ht="51" x14ac:dyDescent="0.2">
      <c r="A1003" s="88"/>
      <c r="B1003" s="88"/>
      <c r="C1003" s="16"/>
      <c r="D1003" s="116"/>
      <c r="E1003" s="88"/>
      <c r="F1003" s="88"/>
      <c r="G1003" s="88"/>
      <c r="H1003" s="88"/>
      <c r="I1003" s="88"/>
      <c r="J1003" s="88"/>
      <c r="K1003" s="88"/>
      <c r="L1003" s="88"/>
      <c r="M1003" s="88"/>
      <c r="N1003" s="88"/>
      <c r="O1003" s="88"/>
      <c r="P1003" s="88"/>
      <c r="Q1003" s="88"/>
      <c r="R1003" s="88"/>
      <c r="S1003" s="88"/>
      <c r="T1003" s="88"/>
      <c r="U1003" s="88"/>
      <c r="V1003" s="88"/>
      <c r="W1003" s="16"/>
      <c r="X1003" s="98"/>
      <c r="Y1003" s="168"/>
      <c r="Z1003" s="98"/>
      <c r="AA1003" s="102"/>
      <c r="AB1003" s="102"/>
      <c r="AC1003" s="168" t="e">
        <f>CONCATENATE(E1003," color: ",IF(VLOOKUP(C1003,Colores!H:I,2,0)&gt;1,"Varios colores",Tabla5[[#This Row],[Caract: Color tapiz]]),IF(H1003="","",CONCATENATE(", Tapiz: ",H1003)),IF(I1003="","",CONCATENATE(",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03" s="102"/>
      <c r="AE1003" s="102" t="str">
        <f>CONCATENATE("&lt;p&gt;¿Cómo lavar un mueble con tapiz: ",X1003,"?","&lt;p&gt;",CHAR(10),IFERROR(VLOOKUP(G1003,'Base de datos'!A:B,2,0),"Humedecer un paño de tela y frotar la estructura del producto&lt;p&gt;"))</f>
        <v>&lt;p&gt;¿Cómo lavar un mueble con tapiz: ?&lt;p&gt;
Humedecer un paño de tela y frotar la estructura del producto&lt;p&gt;</v>
      </c>
      <c r="AF1003" s="102"/>
      <c r="AG1003" s="79"/>
      <c r="AH1003" s="102"/>
    </row>
    <row r="1004" spans="1:34" ht="51" x14ac:dyDescent="0.2">
      <c r="A1004" s="88"/>
      <c r="B1004" s="88"/>
      <c r="C1004" s="16"/>
      <c r="D1004" s="116"/>
      <c r="E1004" s="88"/>
      <c r="F1004" s="88"/>
      <c r="G1004" s="88"/>
      <c r="H1004" s="88"/>
      <c r="I1004" s="88"/>
      <c r="J1004" s="88"/>
      <c r="K1004" s="88"/>
      <c r="L1004" s="88"/>
      <c r="M1004" s="88"/>
      <c r="N1004" s="88"/>
      <c r="O1004" s="88"/>
      <c r="P1004" s="88"/>
      <c r="Q1004" s="88"/>
      <c r="R1004" s="88"/>
      <c r="S1004" s="88"/>
      <c r="T1004" s="88"/>
      <c r="U1004" s="88"/>
      <c r="V1004" s="88"/>
      <c r="W1004" s="16"/>
      <c r="X1004" s="98"/>
      <c r="Y1004" s="168"/>
      <c r="Z1004" s="98"/>
      <c r="AA1004" s="102"/>
      <c r="AB1004" s="102"/>
      <c r="AC1004" s="168" t="e">
        <f>CONCATENATE(E1004," color: ",IF(VLOOKUP(C1004,Colores!H:I,2,0)&gt;1,"Varios colores",Tabla5[[#This Row],[Caract: Color tapiz]]),IF(H1004="","",CONCATENATE(", Tapiz: ",H1004)),IF(I1004="","",CONCATENATE(",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04" s="102"/>
      <c r="AE1004" s="102" t="str">
        <f>CONCATENATE("&lt;p&gt;¿Cómo lavar un mueble con tapiz: ",X1004,"?","&lt;p&gt;",CHAR(10),IFERROR(VLOOKUP(G1004,'Base de datos'!A:B,2,0),"Humedecer un paño de tela y frotar la estructura del producto&lt;p&gt;"))</f>
        <v>&lt;p&gt;¿Cómo lavar un mueble con tapiz: ?&lt;p&gt;
Humedecer un paño de tela y frotar la estructura del producto&lt;p&gt;</v>
      </c>
      <c r="AF1004" s="102"/>
      <c r="AG1004" s="79"/>
      <c r="AH1004" s="102"/>
    </row>
    <row r="1005" spans="1:34" ht="51" x14ac:dyDescent="0.2">
      <c r="A1005" s="88"/>
      <c r="B1005" s="88"/>
      <c r="C1005" s="16"/>
      <c r="D1005" s="116"/>
      <c r="E1005" s="88"/>
      <c r="F1005" s="88"/>
      <c r="G1005" s="88"/>
      <c r="H1005" s="88"/>
      <c r="I1005" s="88"/>
      <c r="J1005" s="88"/>
      <c r="K1005" s="88"/>
      <c r="L1005" s="88"/>
      <c r="M1005" s="88"/>
      <c r="N1005" s="88"/>
      <c r="O1005" s="88"/>
      <c r="P1005" s="88"/>
      <c r="Q1005" s="88"/>
      <c r="R1005" s="88"/>
      <c r="S1005" s="88"/>
      <c r="T1005" s="88"/>
      <c r="U1005" s="88"/>
      <c r="V1005" s="88"/>
      <c r="W1005" s="16"/>
      <c r="X1005" s="98"/>
      <c r="Y1005" s="168"/>
      <c r="Z1005" s="98"/>
      <c r="AA1005" s="102"/>
      <c r="AB1005" s="102"/>
      <c r="AC1005" s="168" t="e">
        <f>CONCATENATE(E1005," color: ",IF(VLOOKUP(C1005,Colores!H:I,2,0)&gt;1,"Varios colores",Tabla5[[#This Row],[Caract: Color tapiz]]),IF(H1005="","",CONCATENATE(", Tapiz: ",H1005)),IF(I1005="","",CONCATENATE(",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05" s="102"/>
      <c r="AE1005" s="102" t="str">
        <f>CONCATENATE("&lt;p&gt;¿Cómo lavar un mueble con tapiz: ",X1005,"?","&lt;p&gt;",CHAR(10),IFERROR(VLOOKUP(G1005,'Base de datos'!A:B,2,0),"Humedecer un paño de tela y frotar la estructura del producto&lt;p&gt;"))</f>
        <v>&lt;p&gt;¿Cómo lavar un mueble con tapiz: ?&lt;p&gt;
Humedecer un paño de tela y frotar la estructura del producto&lt;p&gt;</v>
      </c>
      <c r="AF1005" s="102"/>
      <c r="AG1005" s="79"/>
      <c r="AH1005" s="102"/>
    </row>
    <row r="1006" spans="1:34" ht="51" x14ac:dyDescent="0.2">
      <c r="A1006" s="88"/>
      <c r="B1006" s="88"/>
      <c r="C1006" s="16"/>
      <c r="D1006" s="116"/>
      <c r="E1006" s="88"/>
      <c r="F1006" s="88"/>
      <c r="G1006" s="88"/>
      <c r="H1006" s="88"/>
      <c r="I1006" s="88"/>
      <c r="J1006" s="88"/>
      <c r="K1006" s="88"/>
      <c r="L1006" s="88"/>
      <c r="M1006" s="88"/>
      <c r="N1006" s="88"/>
      <c r="O1006" s="88"/>
      <c r="P1006" s="88"/>
      <c r="Q1006" s="88"/>
      <c r="R1006" s="88"/>
      <c r="S1006" s="88"/>
      <c r="T1006" s="88"/>
      <c r="U1006" s="88"/>
      <c r="V1006" s="88"/>
      <c r="W1006" s="16"/>
      <c r="X1006" s="98"/>
      <c r="Y1006" s="168"/>
      <c r="Z1006" s="98"/>
      <c r="AA1006" s="102"/>
      <c r="AB1006" s="102"/>
      <c r="AC1006" s="168" t="e">
        <f>CONCATENATE(E1006," color: ",IF(VLOOKUP(C1006,Colores!H:I,2,0)&gt;1,"Varios colores",Tabla5[[#This Row],[Caract: Color tapiz]]),IF(H1006="","",CONCATENATE(", Tapiz: ",H1006)),IF(I1006="","",CONCATENATE(",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06" s="102"/>
      <c r="AE1006" s="102" t="str">
        <f>CONCATENATE("&lt;p&gt;¿Cómo lavar un mueble con tapiz: ",X1006,"?","&lt;p&gt;",CHAR(10),IFERROR(VLOOKUP(G1006,'Base de datos'!A:B,2,0),"Humedecer un paño de tela y frotar la estructura del producto&lt;p&gt;"))</f>
        <v>&lt;p&gt;¿Cómo lavar un mueble con tapiz: ?&lt;p&gt;
Humedecer un paño de tela y frotar la estructura del producto&lt;p&gt;</v>
      </c>
      <c r="AF1006" s="102"/>
      <c r="AG1006" s="79"/>
      <c r="AH1006" s="102"/>
    </row>
    <row r="1007" spans="1:34" ht="51" x14ac:dyDescent="0.2">
      <c r="A1007" s="88"/>
      <c r="B1007" s="88"/>
      <c r="C1007" s="16"/>
      <c r="D1007" s="116"/>
      <c r="E1007" s="88"/>
      <c r="F1007" s="88"/>
      <c r="G1007" s="88"/>
      <c r="H1007" s="88"/>
      <c r="I1007" s="88"/>
      <c r="J1007" s="88"/>
      <c r="K1007" s="88"/>
      <c r="L1007" s="88"/>
      <c r="M1007" s="88"/>
      <c r="N1007" s="88"/>
      <c r="O1007" s="88"/>
      <c r="P1007" s="88"/>
      <c r="Q1007" s="88"/>
      <c r="R1007" s="88"/>
      <c r="S1007" s="88"/>
      <c r="T1007" s="88"/>
      <c r="U1007" s="88"/>
      <c r="V1007" s="88"/>
      <c r="W1007" s="16"/>
      <c r="X1007" s="98"/>
      <c r="Y1007" s="168"/>
      <c r="Z1007" s="98"/>
      <c r="AA1007" s="102"/>
      <c r="AB1007" s="102"/>
      <c r="AC1007" s="168" t="e">
        <f>CONCATENATE(E1007," color: ",IF(VLOOKUP(C1007,Colores!H:I,2,0)&gt;1,"Varios colores",Tabla5[[#This Row],[Caract: Color tapiz]]),IF(H1007="","",CONCATENATE(", Tapiz: ",H1007)),IF(I1007="","",CONCATENATE(",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07" s="102"/>
      <c r="AE1007" s="102" t="str">
        <f>CONCATENATE("&lt;p&gt;¿Cómo lavar un mueble con tapiz: ",X1007,"?","&lt;p&gt;",CHAR(10),IFERROR(VLOOKUP(G1007,'Base de datos'!A:B,2,0),"Humedecer un paño de tela y frotar la estructura del producto&lt;p&gt;"))</f>
        <v>&lt;p&gt;¿Cómo lavar un mueble con tapiz: ?&lt;p&gt;
Humedecer un paño de tela y frotar la estructura del producto&lt;p&gt;</v>
      </c>
      <c r="AF1007" s="102"/>
      <c r="AG1007" s="79"/>
      <c r="AH1007" s="102"/>
    </row>
    <row r="1008" spans="1:34" ht="51" x14ac:dyDescent="0.2">
      <c r="A1008" s="88"/>
      <c r="B1008" s="88"/>
      <c r="C1008" s="16"/>
      <c r="D1008" s="116"/>
      <c r="E1008" s="88"/>
      <c r="F1008" s="88"/>
      <c r="G1008" s="88"/>
      <c r="H1008" s="88"/>
      <c r="I1008" s="88"/>
      <c r="J1008" s="88"/>
      <c r="K1008" s="88"/>
      <c r="L1008" s="88"/>
      <c r="M1008" s="88"/>
      <c r="N1008" s="88"/>
      <c r="O1008" s="88"/>
      <c r="P1008" s="88"/>
      <c r="Q1008" s="88"/>
      <c r="R1008" s="88"/>
      <c r="S1008" s="88"/>
      <c r="T1008" s="88"/>
      <c r="U1008" s="88"/>
      <c r="V1008" s="88"/>
      <c r="W1008" s="16"/>
      <c r="X1008" s="98"/>
      <c r="Y1008" s="168"/>
      <c r="Z1008" s="98"/>
      <c r="AA1008" s="102"/>
      <c r="AB1008" s="102"/>
      <c r="AC1008" s="168" t="e">
        <f>CONCATENATE(E1008," color: ",IF(VLOOKUP(C1008,Colores!H:I,2,0)&gt;1,"Varios colores",Tabla5[[#This Row],[Caract: Color tapiz]]),IF(H1008="","",CONCATENATE(", Tapiz: ",H1008)),IF(I1008="","",CONCATENATE(",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08" s="102"/>
      <c r="AE1008" s="102" t="str">
        <f>CONCATENATE("&lt;p&gt;¿Cómo lavar un mueble con tapiz: ",X1008,"?","&lt;p&gt;",CHAR(10),IFERROR(VLOOKUP(G1008,'Base de datos'!A:B,2,0),"Humedecer un paño de tela y frotar la estructura del producto&lt;p&gt;"))</f>
        <v>&lt;p&gt;¿Cómo lavar un mueble con tapiz: ?&lt;p&gt;
Humedecer un paño de tela y frotar la estructura del producto&lt;p&gt;</v>
      </c>
      <c r="AF1008" s="102"/>
      <c r="AG1008" s="79"/>
      <c r="AH1008" s="102"/>
    </row>
    <row r="1009" spans="1:34" ht="51" x14ac:dyDescent="0.2">
      <c r="A1009" s="88"/>
      <c r="B1009" s="88"/>
      <c r="C1009" s="16"/>
      <c r="D1009" s="116"/>
      <c r="E1009" s="88"/>
      <c r="F1009" s="88"/>
      <c r="G1009" s="88"/>
      <c r="H1009" s="88"/>
      <c r="I1009" s="88"/>
      <c r="J1009" s="88"/>
      <c r="K1009" s="88"/>
      <c r="L1009" s="88"/>
      <c r="M1009" s="88"/>
      <c r="N1009" s="88"/>
      <c r="O1009" s="88"/>
      <c r="P1009" s="88"/>
      <c r="Q1009" s="88"/>
      <c r="R1009" s="88"/>
      <c r="S1009" s="88"/>
      <c r="T1009" s="88"/>
      <c r="U1009" s="88"/>
      <c r="V1009" s="88"/>
      <c r="W1009" s="16"/>
      <c r="X1009" s="98"/>
      <c r="Y1009" s="168"/>
      <c r="Z1009" s="98"/>
      <c r="AA1009" s="102"/>
      <c r="AB1009" s="102"/>
      <c r="AC1009" s="168" t="e">
        <f>CONCATENATE(E1009," color: ",IF(VLOOKUP(C1009,Colores!H:I,2,0)&gt;1,"Varios colores",Tabla5[[#This Row],[Caract: Color tapiz]]),IF(H1009="","",CONCATENATE(", Tapiz: ",H1009)),IF(I1009="","",CONCATENATE(",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09" s="102"/>
      <c r="AE1009" s="102" t="str">
        <f>CONCATENATE("&lt;p&gt;¿Cómo lavar un mueble con tapiz: ",X1009,"?","&lt;p&gt;",CHAR(10),IFERROR(VLOOKUP(G1009,'Base de datos'!A:B,2,0),"Humedecer un paño de tela y frotar la estructura del producto&lt;p&gt;"))</f>
        <v>&lt;p&gt;¿Cómo lavar un mueble con tapiz: ?&lt;p&gt;
Humedecer un paño de tela y frotar la estructura del producto&lt;p&gt;</v>
      </c>
      <c r="AF1009" s="102"/>
      <c r="AG1009" s="79"/>
      <c r="AH1009" s="102"/>
    </row>
    <row r="1010" spans="1:34" ht="51" x14ac:dyDescent="0.2">
      <c r="A1010" s="88"/>
      <c r="B1010" s="88"/>
      <c r="C1010" s="16"/>
      <c r="D1010" s="116"/>
      <c r="E1010" s="88"/>
      <c r="F1010" s="88"/>
      <c r="G1010" s="88"/>
      <c r="H1010" s="88"/>
      <c r="I1010" s="88"/>
      <c r="J1010" s="88"/>
      <c r="K1010" s="88"/>
      <c r="L1010" s="88"/>
      <c r="M1010" s="88"/>
      <c r="N1010" s="88"/>
      <c r="O1010" s="88"/>
      <c r="P1010" s="88"/>
      <c r="Q1010" s="88"/>
      <c r="R1010" s="88"/>
      <c r="S1010" s="88"/>
      <c r="T1010" s="88"/>
      <c r="U1010" s="88"/>
      <c r="V1010" s="88"/>
      <c r="W1010" s="16"/>
      <c r="X1010" s="98"/>
      <c r="Y1010" s="168"/>
      <c r="Z1010" s="98"/>
      <c r="AA1010" s="102"/>
      <c r="AB1010" s="102"/>
      <c r="AC1010" s="168" t="e">
        <f>CONCATENATE(E1010," color: ",IF(VLOOKUP(C1010,Colores!H:I,2,0)&gt;1,"Varios colores",Tabla5[[#This Row],[Caract: Color tapiz]]),IF(H1010="","",CONCATENATE(", Tapiz: ",H1010)),IF(I1010="","",CONCATENATE(",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10" s="102"/>
      <c r="AE1010" s="102" t="str">
        <f>CONCATENATE("&lt;p&gt;¿Cómo lavar un mueble con tapiz: ",X1010,"?","&lt;p&gt;",CHAR(10),IFERROR(VLOOKUP(G1010,'Base de datos'!A:B,2,0),"Humedecer un paño de tela y frotar la estructura del producto&lt;p&gt;"))</f>
        <v>&lt;p&gt;¿Cómo lavar un mueble con tapiz: ?&lt;p&gt;
Humedecer un paño de tela y frotar la estructura del producto&lt;p&gt;</v>
      </c>
      <c r="AF1010" s="102"/>
      <c r="AG1010" s="79"/>
      <c r="AH1010" s="102"/>
    </row>
    <row r="1011" spans="1:34" ht="51" x14ac:dyDescent="0.2">
      <c r="A1011" s="88"/>
      <c r="B1011" s="88"/>
      <c r="C1011" s="16"/>
      <c r="D1011" s="116"/>
      <c r="E1011" s="88"/>
      <c r="F1011" s="88"/>
      <c r="G1011" s="88"/>
      <c r="H1011" s="88"/>
      <c r="I1011" s="88"/>
      <c r="J1011" s="88"/>
      <c r="K1011" s="88"/>
      <c r="L1011" s="88"/>
      <c r="M1011" s="88"/>
      <c r="N1011" s="88"/>
      <c r="O1011" s="88"/>
      <c r="P1011" s="88"/>
      <c r="Q1011" s="88"/>
      <c r="R1011" s="88"/>
      <c r="S1011" s="88"/>
      <c r="T1011" s="88"/>
      <c r="U1011" s="88"/>
      <c r="V1011" s="88"/>
      <c r="W1011" s="16"/>
      <c r="X1011" s="98"/>
      <c r="Y1011" s="168"/>
      <c r="Z1011" s="98"/>
      <c r="AA1011" s="102"/>
      <c r="AB1011" s="102"/>
      <c r="AC1011" s="168" t="e">
        <f>CONCATENATE(E1011," color: ",IF(VLOOKUP(C1011,Colores!H:I,2,0)&gt;1,"Varios colores",Tabla5[[#This Row],[Caract: Color tapiz]]),IF(H1011="","",CONCATENATE(", Tapiz: ",H1011)),IF(I1011="","",CONCATENATE(",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11" s="102"/>
      <c r="AE1011" s="102" t="str">
        <f>CONCATENATE("&lt;p&gt;¿Cómo lavar un mueble con tapiz: ",X1011,"?","&lt;p&gt;",CHAR(10),IFERROR(VLOOKUP(G1011,'Base de datos'!A:B,2,0),"Humedecer un paño de tela y frotar la estructura del producto&lt;p&gt;"))</f>
        <v>&lt;p&gt;¿Cómo lavar un mueble con tapiz: ?&lt;p&gt;
Humedecer un paño de tela y frotar la estructura del producto&lt;p&gt;</v>
      </c>
      <c r="AF1011" s="102"/>
      <c r="AG1011" s="79"/>
      <c r="AH1011" s="102"/>
    </row>
    <row r="1012" spans="1:34" ht="51" x14ac:dyDescent="0.2">
      <c r="A1012" s="88"/>
      <c r="B1012" s="88"/>
      <c r="C1012" s="16"/>
      <c r="D1012" s="116"/>
      <c r="E1012" s="88"/>
      <c r="F1012" s="88"/>
      <c r="G1012" s="88"/>
      <c r="H1012" s="88"/>
      <c r="I1012" s="88"/>
      <c r="J1012" s="88"/>
      <c r="K1012" s="88"/>
      <c r="L1012" s="88"/>
      <c r="M1012" s="88"/>
      <c r="N1012" s="88"/>
      <c r="O1012" s="88"/>
      <c r="P1012" s="88"/>
      <c r="Q1012" s="88"/>
      <c r="R1012" s="88"/>
      <c r="S1012" s="88"/>
      <c r="T1012" s="88"/>
      <c r="U1012" s="88"/>
      <c r="V1012" s="88"/>
      <c r="W1012" s="16"/>
      <c r="X1012" s="98"/>
      <c r="Y1012" s="168"/>
      <c r="Z1012" s="98"/>
      <c r="AA1012" s="102"/>
      <c r="AB1012" s="102"/>
      <c r="AC1012" s="168" t="e">
        <f>CONCATENATE(E1012," color: ",IF(VLOOKUP(C1012,Colores!H:I,2,0)&gt;1,"Varios colores",Tabla5[[#This Row],[Caract: Color tapiz]]),IF(H1012="","",CONCATENATE(", Tapiz: ",H1012)),IF(I1012="","",CONCATENATE(",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12" s="102"/>
      <c r="AE1012" s="102" t="str">
        <f>CONCATENATE("&lt;p&gt;¿Cómo lavar un mueble con tapiz: ",X1012,"?","&lt;p&gt;",CHAR(10),IFERROR(VLOOKUP(G1012,'Base de datos'!A:B,2,0),"Humedecer un paño de tela y frotar la estructura del producto&lt;p&gt;"))</f>
        <v>&lt;p&gt;¿Cómo lavar un mueble con tapiz: ?&lt;p&gt;
Humedecer un paño de tela y frotar la estructura del producto&lt;p&gt;</v>
      </c>
      <c r="AF1012" s="102"/>
      <c r="AG1012" s="79"/>
      <c r="AH1012" s="102"/>
    </row>
    <row r="1013" spans="1:34" ht="51" x14ac:dyDescent="0.2">
      <c r="A1013" s="88"/>
      <c r="B1013" s="88"/>
      <c r="C1013" s="16"/>
      <c r="D1013" s="116"/>
      <c r="E1013" s="88"/>
      <c r="F1013" s="88"/>
      <c r="G1013" s="88"/>
      <c r="H1013" s="88"/>
      <c r="I1013" s="88"/>
      <c r="J1013" s="88"/>
      <c r="K1013" s="88"/>
      <c r="L1013" s="88"/>
      <c r="M1013" s="88"/>
      <c r="N1013" s="88"/>
      <c r="O1013" s="88"/>
      <c r="P1013" s="88"/>
      <c r="Q1013" s="88"/>
      <c r="R1013" s="88"/>
      <c r="S1013" s="88"/>
      <c r="T1013" s="88"/>
      <c r="U1013" s="88"/>
      <c r="V1013" s="88"/>
      <c r="W1013" s="16"/>
      <c r="X1013" s="98"/>
      <c r="Y1013" s="168"/>
      <c r="Z1013" s="98"/>
      <c r="AA1013" s="102"/>
      <c r="AB1013" s="102"/>
      <c r="AC1013" s="168" t="e">
        <f>CONCATENATE(E1013," color: ",IF(VLOOKUP(C1013,Colores!H:I,2,0)&gt;1,"Varios colores",Tabla5[[#This Row],[Caract: Color tapiz]]),IF(H1013="","",CONCATENATE(", Tapiz: ",H1013)),IF(I1013="","",CONCATENATE(",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13" s="102"/>
      <c r="AE1013" s="102" t="str">
        <f>CONCATENATE("&lt;p&gt;¿Cómo lavar un mueble con tapiz: ",X1013,"?","&lt;p&gt;",CHAR(10),IFERROR(VLOOKUP(G1013,'Base de datos'!A:B,2,0),"Humedecer un paño de tela y frotar la estructura del producto&lt;p&gt;"))</f>
        <v>&lt;p&gt;¿Cómo lavar un mueble con tapiz: ?&lt;p&gt;
Humedecer un paño de tela y frotar la estructura del producto&lt;p&gt;</v>
      </c>
      <c r="AF1013" s="102"/>
      <c r="AG1013" s="79"/>
      <c r="AH1013" s="102"/>
    </row>
    <row r="1014" spans="1:34" ht="51" x14ac:dyDescent="0.2">
      <c r="A1014" s="88"/>
      <c r="B1014" s="88"/>
      <c r="C1014" s="16"/>
      <c r="D1014" s="116"/>
      <c r="E1014" s="88"/>
      <c r="F1014" s="88"/>
      <c r="G1014" s="88"/>
      <c r="H1014" s="88"/>
      <c r="I1014" s="88"/>
      <c r="J1014" s="88"/>
      <c r="K1014" s="88"/>
      <c r="L1014" s="88"/>
      <c r="M1014" s="88"/>
      <c r="N1014" s="88"/>
      <c r="O1014" s="88"/>
      <c r="P1014" s="88"/>
      <c r="Q1014" s="88"/>
      <c r="R1014" s="88"/>
      <c r="S1014" s="88"/>
      <c r="T1014" s="88"/>
      <c r="U1014" s="88"/>
      <c r="V1014" s="88"/>
      <c r="W1014" s="16"/>
      <c r="X1014" s="98"/>
      <c r="Y1014" s="168"/>
      <c r="Z1014" s="98"/>
      <c r="AA1014" s="102"/>
      <c r="AB1014" s="102"/>
      <c r="AC1014" s="168" t="e">
        <f>CONCATENATE(E1014," color: ",IF(VLOOKUP(C1014,Colores!H:I,2,0)&gt;1,"Varios colores",Tabla5[[#This Row],[Caract: Color tapiz]]),IF(H1014="","",CONCATENATE(", Tapiz: ",H1014)),IF(I1014="","",CONCATENATE(",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14" s="102"/>
      <c r="AE1014" s="102" t="str">
        <f>CONCATENATE("&lt;p&gt;¿Cómo lavar un mueble con tapiz: ",X1014,"?","&lt;p&gt;",CHAR(10),IFERROR(VLOOKUP(G1014,'Base de datos'!A:B,2,0),"Humedecer un paño de tela y frotar la estructura del producto&lt;p&gt;"))</f>
        <v>&lt;p&gt;¿Cómo lavar un mueble con tapiz: ?&lt;p&gt;
Humedecer un paño de tela y frotar la estructura del producto&lt;p&gt;</v>
      </c>
      <c r="AF1014" s="102"/>
      <c r="AG1014" s="79"/>
      <c r="AH1014" s="102"/>
    </row>
    <row r="1015" spans="1:34" ht="51" x14ac:dyDescent="0.2">
      <c r="A1015" s="88"/>
      <c r="B1015" s="88"/>
      <c r="C1015" s="16"/>
      <c r="D1015" s="116"/>
      <c r="E1015" s="88"/>
      <c r="F1015" s="88"/>
      <c r="G1015" s="88"/>
      <c r="H1015" s="88"/>
      <c r="I1015" s="88"/>
      <c r="J1015" s="88"/>
      <c r="K1015" s="88"/>
      <c r="L1015" s="88"/>
      <c r="M1015" s="88"/>
      <c r="N1015" s="88"/>
      <c r="O1015" s="88"/>
      <c r="P1015" s="88"/>
      <c r="Q1015" s="88"/>
      <c r="R1015" s="88"/>
      <c r="S1015" s="88"/>
      <c r="T1015" s="88"/>
      <c r="U1015" s="88"/>
      <c r="V1015" s="88"/>
      <c r="W1015" s="16"/>
      <c r="X1015" s="98"/>
      <c r="Y1015" s="168"/>
      <c r="Z1015" s="98"/>
      <c r="AA1015" s="102"/>
      <c r="AB1015" s="102"/>
      <c r="AC1015" s="168" t="e">
        <f>CONCATENATE(E1015," color: ",IF(VLOOKUP(C1015,Colores!H:I,2,0)&gt;1,"Varios colores",Tabla5[[#This Row],[Caract: Color tapiz]]),IF(H1015="","",CONCATENATE(", Tapiz: ",H1015)),IF(I1015="","",CONCATENATE(",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15" s="102"/>
      <c r="AE1015" s="102" t="str">
        <f>CONCATENATE("&lt;p&gt;¿Cómo lavar un mueble con tapiz: ",X1015,"?","&lt;p&gt;",CHAR(10),IFERROR(VLOOKUP(G1015,'Base de datos'!A:B,2,0),"Humedecer un paño de tela y frotar la estructura del producto&lt;p&gt;"))</f>
        <v>&lt;p&gt;¿Cómo lavar un mueble con tapiz: ?&lt;p&gt;
Humedecer un paño de tela y frotar la estructura del producto&lt;p&gt;</v>
      </c>
      <c r="AF1015" s="102"/>
      <c r="AG1015" s="79"/>
      <c r="AH1015" s="102"/>
    </row>
    <row r="1016" spans="1:34" ht="51" x14ac:dyDescent="0.2">
      <c r="A1016" s="88"/>
      <c r="B1016" s="88"/>
      <c r="C1016" s="16"/>
      <c r="D1016" s="116"/>
      <c r="E1016" s="88"/>
      <c r="F1016" s="88"/>
      <c r="G1016" s="88"/>
      <c r="H1016" s="88"/>
      <c r="I1016" s="88"/>
      <c r="J1016" s="88"/>
      <c r="K1016" s="88"/>
      <c r="L1016" s="88"/>
      <c r="M1016" s="88"/>
      <c r="N1016" s="88"/>
      <c r="O1016" s="88"/>
      <c r="P1016" s="88"/>
      <c r="Q1016" s="88"/>
      <c r="R1016" s="88"/>
      <c r="S1016" s="88"/>
      <c r="T1016" s="88"/>
      <c r="U1016" s="88"/>
      <c r="V1016" s="88"/>
      <c r="W1016" s="16"/>
      <c r="X1016" s="98"/>
      <c r="Y1016" s="168"/>
      <c r="Z1016" s="98"/>
      <c r="AA1016" s="102"/>
      <c r="AB1016" s="102"/>
      <c r="AC1016" s="168" t="e">
        <f>CONCATENATE(E1016," color: ",IF(VLOOKUP(C1016,Colores!H:I,2,0)&gt;1,"Varios colores",Tabla5[[#This Row],[Caract: Color tapiz]]),IF(H1016="","",CONCATENATE(", Tapiz: ",H1016)),IF(I1016="","",CONCATENATE(",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16" s="102"/>
      <c r="AE1016" s="102" t="str">
        <f>CONCATENATE("&lt;p&gt;¿Cómo lavar un mueble con tapiz: ",X1016,"?","&lt;p&gt;",CHAR(10),IFERROR(VLOOKUP(G1016,'Base de datos'!A:B,2,0),"Humedecer un paño de tela y frotar la estructura del producto&lt;p&gt;"))</f>
        <v>&lt;p&gt;¿Cómo lavar un mueble con tapiz: ?&lt;p&gt;
Humedecer un paño de tela y frotar la estructura del producto&lt;p&gt;</v>
      </c>
      <c r="AF1016" s="102"/>
      <c r="AG1016" s="79"/>
      <c r="AH1016" s="102"/>
    </row>
    <row r="1017" spans="1:34" ht="51" x14ac:dyDescent="0.2">
      <c r="A1017" s="88"/>
      <c r="B1017" s="88"/>
      <c r="C1017" s="16"/>
      <c r="D1017" s="116"/>
      <c r="E1017" s="88"/>
      <c r="F1017" s="88"/>
      <c r="G1017" s="88"/>
      <c r="H1017" s="88"/>
      <c r="I1017" s="88"/>
      <c r="J1017" s="88"/>
      <c r="K1017" s="88"/>
      <c r="L1017" s="88"/>
      <c r="M1017" s="88"/>
      <c r="N1017" s="88"/>
      <c r="O1017" s="88"/>
      <c r="P1017" s="88"/>
      <c r="Q1017" s="88"/>
      <c r="R1017" s="88"/>
      <c r="S1017" s="88"/>
      <c r="T1017" s="88"/>
      <c r="U1017" s="88"/>
      <c r="V1017" s="88"/>
      <c r="W1017" s="16"/>
      <c r="X1017" s="98"/>
      <c r="Y1017" s="168"/>
      <c r="Z1017" s="98"/>
      <c r="AA1017" s="102"/>
      <c r="AB1017" s="102"/>
      <c r="AC1017" s="168" t="e">
        <f>CONCATENATE(E1017," color: ",IF(VLOOKUP(C1017,Colores!H:I,2,0)&gt;1,"Varios colores",Tabla5[[#This Row],[Caract: Color tapiz]]),IF(H1017="","",CONCATENATE(", Tapiz: ",H1017)),IF(I1017="","",CONCATENATE(",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17" s="102"/>
      <c r="AE1017" s="102" t="str">
        <f>CONCATENATE("&lt;p&gt;¿Cómo lavar un mueble con tapiz: ",X1017,"?","&lt;p&gt;",CHAR(10),IFERROR(VLOOKUP(G1017,'Base de datos'!A:B,2,0),"Humedecer un paño de tela y frotar la estructura del producto&lt;p&gt;"))</f>
        <v>&lt;p&gt;¿Cómo lavar un mueble con tapiz: ?&lt;p&gt;
Humedecer un paño de tela y frotar la estructura del producto&lt;p&gt;</v>
      </c>
      <c r="AF1017" s="102"/>
      <c r="AG1017" s="79"/>
      <c r="AH1017" s="102"/>
    </row>
    <row r="1018" spans="1:34" ht="51" x14ac:dyDescent="0.2">
      <c r="A1018" s="88"/>
      <c r="B1018" s="88"/>
      <c r="C1018" s="16"/>
      <c r="D1018" s="116"/>
      <c r="E1018" s="88"/>
      <c r="F1018" s="88"/>
      <c r="G1018" s="88"/>
      <c r="H1018" s="88"/>
      <c r="I1018" s="88"/>
      <c r="J1018" s="88"/>
      <c r="K1018" s="88"/>
      <c r="L1018" s="88"/>
      <c r="M1018" s="88"/>
      <c r="N1018" s="88"/>
      <c r="O1018" s="88"/>
      <c r="P1018" s="88"/>
      <c r="Q1018" s="88"/>
      <c r="R1018" s="88"/>
      <c r="S1018" s="88"/>
      <c r="T1018" s="88"/>
      <c r="U1018" s="88"/>
      <c r="V1018" s="88"/>
      <c r="W1018" s="16"/>
      <c r="X1018" s="98"/>
      <c r="Y1018" s="168"/>
      <c r="Z1018" s="98"/>
      <c r="AA1018" s="102"/>
      <c r="AB1018" s="102"/>
      <c r="AC1018" s="168" t="e">
        <f>CONCATENATE(E1018," color: ",IF(VLOOKUP(C1018,Colores!H:I,2,0)&gt;1,"Varios colores",Tabla5[[#This Row],[Caract: Color tapiz]]),IF(H1018="","",CONCATENATE(", Tapiz: ",H1018)),IF(I1018="","",CONCATENATE(",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18" s="102"/>
      <c r="AE1018" s="102" t="str">
        <f>CONCATENATE("&lt;p&gt;¿Cómo lavar un mueble con tapiz: ",X1018,"?","&lt;p&gt;",CHAR(10),IFERROR(VLOOKUP(G1018,'Base de datos'!A:B,2,0),"Humedecer un paño de tela y frotar la estructura del producto&lt;p&gt;"))</f>
        <v>&lt;p&gt;¿Cómo lavar un mueble con tapiz: ?&lt;p&gt;
Humedecer un paño de tela y frotar la estructura del producto&lt;p&gt;</v>
      </c>
      <c r="AF1018" s="102"/>
      <c r="AG1018" s="79"/>
      <c r="AH1018" s="102"/>
    </row>
    <row r="1019" spans="1:34" ht="51" x14ac:dyDescent="0.2">
      <c r="A1019" s="88"/>
      <c r="B1019" s="88"/>
      <c r="C1019" s="16"/>
      <c r="D1019" s="116"/>
      <c r="E1019" s="88"/>
      <c r="F1019" s="88"/>
      <c r="G1019" s="88"/>
      <c r="H1019" s="88"/>
      <c r="I1019" s="88"/>
      <c r="J1019" s="88"/>
      <c r="K1019" s="88"/>
      <c r="L1019" s="88"/>
      <c r="M1019" s="88"/>
      <c r="N1019" s="88"/>
      <c r="O1019" s="88"/>
      <c r="P1019" s="88"/>
      <c r="Q1019" s="88"/>
      <c r="R1019" s="88"/>
      <c r="S1019" s="88"/>
      <c r="T1019" s="88"/>
      <c r="U1019" s="88"/>
      <c r="V1019" s="88"/>
      <c r="W1019" s="16"/>
      <c r="X1019" s="98"/>
      <c r="Y1019" s="168"/>
      <c r="Z1019" s="98"/>
      <c r="AA1019" s="102"/>
      <c r="AB1019" s="102"/>
      <c r="AC1019" s="168" t="e">
        <f>CONCATENATE(E1019," color: ",IF(VLOOKUP(C1019,Colores!H:I,2,0)&gt;1,"Varios colores",Tabla5[[#This Row],[Caract: Color tapiz]]),IF(H1019="","",CONCATENATE(", Tapiz: ",H1019)),IF(I1019="","",CONCATENATE(",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19" s="102"/>
      <c r="AE1019" s="102" t="str">
        <f>CONCATENATE("&lt;p&gt;¿Cómo lavar un mueble con tapiz: ",X1019,"?","&lt;p&gt;",CHAR(10),IFERROR(VLOOKUP(G1019,'Base de datos'!A:B,2,0),"Humedecer un paño de tela y frotar la estructura del producto&lt;p&gt;"))</f>
        <v>&lt;p&gt;¿Cómo lavar un mueble con tapiz: ?&lt;p&gt;
Humedecer un paño de tela y frotar la estructura del producto&lt;p&gt;</v>
      </c>
      <c r="AF1019" s="102"/>
      <c r="AG1019" s="79"/>
      <c r="AH1019" s="102"/>
    </row>
    <row r="1020" spans="1:34" ht="51" x14ac:dyDescent="0.2">
      <c r="A1020" s="88"/>
      <c r="B1020" s="88"/>
      <c r="C1020" s="16"/>
      <c r="D1020" s="116"/>
      <c r="E1020" s="88"/>
      <c r="F1020" s="88"/>
      <c r="G1020" s="88"/>
      <c r="H1020" s="88"/>
      <c r="I1020" s="88"/>
      <c r="J1020" s="88"/>
      <c r="K1020" s="88"/>
      <c r="L1020" s="88"/>
      <c r="M1020" s="88"/>
      <c r="N1020" s="88"/>
      <c r="O1020" s="88"/>
      <c r="P1020" s="88"/>
      <c r="Q1020" s="88"/>
      <c r="R1020" s="88"/>
      <c r="S1020" s="88"/>
      <c r="T1020" s="88"/>
      <c r="U1020" s="88"/>
      <c r="V1020" s="88"/>
      <c r="W1020" s="16"/>
      <c r="X1020" s="98"/>
      <c r="Y1020" s="168"/>
      <c r="Z1020" s="98"/>
      <c r="AA1020" s="102"/>
      <c r="AB1020" s="102"/>
      <c r="AC1020" s="168" t="e">
        <f>CONCATENATE(E1020," color: ",IF(VLOOKUP(C1020,Colores!H:I,2,0)&gt;1,"Varios colores",Tabla5[[#This Row],[Caract: Color tapiz]]),IF(H1020="","",CONCATENATE(", Tapiz: ",H1020)),IF(I1020="","",CONCATENATE(",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20" s="102"/>
      <c r="AE1020" s="102" t="str">
        <f>CONCATENATE("&lt;p&gt;¿Cómo lavar un mueble con tapiz: ",X1020,"?","&lt;p&gt;",CHAR(10),IFERROR(VLOOKUP(G1020,'Base de datos'!A:B,2,0),"Humedecer un paño de tela y frotar la estructura del producto&lt;p&gt;"))</f>
        <v>&lt;p&gt;¿Cómo lavar un mueble con tapiz: ?&lt;p&gt;
Humedecer un paño de tela y frotar la estructura del producto&lt;p&gt;</v>
      </c>
      <c r="AF1020" s="102"/>
      <c r="AG1020" s="79"/>
      <c r="AH1020" s="102"/>
    </row>
    <row r="1021" spans="1:34" ht="51" x14ac:dyDescent="0.2">
      <c r="A1021" s="88"/>
      <c r="B1021" s="88"/>
      <c r="C1021" s="16"/>
      <c r="D1021" s="116"/>
      <c r="E1021" s="88"/>
      <c r="F1021" s="88"/>
      <c r="G1021" s="88"/>
      <c r="H1021" s="88"/>
      <c r="I1021" s="88"/>
      <c r="J1021" s="88"/>
      <c r="K1021" s="88"/>
      <c r="L1021" s="88"/>
      <c r="M1021" s="88"/>
      <c r="N1021" s="88"/>
      <c r="O1021" s="88"/>
      <c r="P1021" s="88"/>
      <c r="Q1021" s="88"/>
      <c r="R1021" s="88"/>
      <c r="S1021" s="88"/>
      <c r="T1021" s="88"/>
      <c r="U1021" s="88"/>
      <c r="V1021" s="88"/>
      <c r="W1021" s="16"/>
      <c r="X1021" s="98"/>
      <c r="Y1021" s="168"/>
      <c r="Z1021" s="98"/>
      <c r="AA1021" s="102"/>
      <c r="AB1021" s="102"/>
      <c r="AC1021" s="168" t="e">
        <f>CONCATENATE(E1021," color: ",IF(VLOOKUP(C1021,Colores!H:I,2,0)&gt;1,"Varios colores",Tabla5[[#This Row],[Caract: Color tapiz]]),IF(H1021="","",CONCATENATE(", Tapiz: ",H1021)),IF(I1021="","",CONCATENATE(",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21" s="102"/>
      <c r="AE1021" s="102" t="str">
        <f>CONCATENATE("&lt;p&gt;¿Cómo lavar un mueble con tapiz: ",X1021,"?","&lt;p&gt;",CHAR(10),IFERROR(VLOOKUP(G1021,'Base de datos'!A:B,2,0),"Humedecer un paño de tela y frotar la estructura del producto&lt;p&gt;"))</f>
        <v>&lt;p&gt;¿Cómo lavar un mueble con tapiz: ?&lt;p&gt;
Humedecer un paño de tela y frotar la estructura del producto&lt;p&gt;</v>
      </c>
      <c r="AF1021" s="102"/>
      <c r="AG1021" s="79"/>
      <c r="AH1021" s="102"/>
    </row>
    <row r="1022" spans="1:34" ht="51" x14ac:dyDescent="0.2">
      <c r="A1022" s="88"/>
      <c r="B1022" s="88"/>
      <c r="C1022" s="16"/>
      <c r="D1022" s="116"/>
      <c r="E1022" s="88"/>
      <c r="F1022" s="88"/>
      <c r="G1022" s="88"/>
      <c r="H1022" s="88"/>
      <c r="I1022" s="88"/>
      <c r="J1022" s="88"/>
      <c r="K1022" s="88"/>
      <c r="L1022" s="88"/>
      <c r="M1022" s="88"/>
      <c r="N1022" s="88"/>
      <c r="O1022" s="88"/>
      <c r="P1022" s="88"/>
      <c r="Q1022" s="88"/>
      <c r="R1022" s="88"/>
      <c r="S1022" s="88"/>
      <c r="T1022" s="88"/>
      <c r="U1022" s="88"/>
      <c r="V1022" s="88"/>
      <c r="W1022" s="16"/>
      <c r="X1022" s="98"/>
      <c r="Y1022" s="168"/>
      <c r="Z1022" s="98"/>
      <c r="AA1022" s="102"/>
      <c r="AB1022" s="102"/>
      <c r="AC1022" s="168" t="e">
        <f>CONCATENATE(E1022," color: ",IF(VLOOKUP(C1022,Colores!H:I,2,0)&gt;1,"Varios colores",Tabla5[[#This Row],[Caract: Color tapiz]]),IF(H1022="","",CONCATENATE(", Tapiz: ",H1022)),IF(I1022="","",CONCATENATE(",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22" s="102"/>
      <c r="AE1022" s="102" t="str">
        <f>CONCATENATE("&lt;p&gt;¿Cómo lavar un mueble con tapiz: ",X1022,"?","&lt;p&gt;",CHAR(10),IFERROR(VLOOKUP(G1022,'Base de datos'!A:B,2,0),"Humedecer un paño de tela y frotar la estructura del producto&lt;p&gt;"))</f>
        <v>&lt;p&gt;¿Cómo lavar un mueble con tapiz: ?&lt;p&gt;
Humedecer un paño de tela y frotar la estructura del producto&lt;p&gt;</v>
      </c>
      <c r="AF1022" s="102"/>
      <c r="AG1022" s="79"/>
      <c r="AH1022" s="102"/>
    </row>
    <row r="1023" spans="1:34" ht="51" x14ac:dyDescent="0.2">
      <c r="A1023" s="88"/>
      <c r="B1023" s="88"/>
      <c r="C1023" s="16"/>
      <c r="D1023" s="116"/>
      <c r="E1023" s="88"/>
      <c r="F1023" s="88"/>
      <c r="G1023" s="88"/>
      <c r="H1023" s="88"/>
      <c r="I1023" s="88"/>
      <c r="J1023" s="88"/>
      <c r="K1023" s="88"/>
      <c r="L1023" s="88"/>
      <c r="M1023" s="88"/>
      <c r="N1023" s="88"/>
      <c r="O1023" s="88"/>
      <c r="P1023" s="88"/>
      <c r="Q1023" s="88"/>
      <c r="R1023" s="88"/>
      <c r="S1023" s="88"/>
      <c r="T1023" s="88"/>
      <c r="U1023" s="88"/>
      <c r="V1023" s="88"/>
      <c r="W1023" s="16"/>
      <c r="X1023" s="98"/>
      <c r="Y1023" s="168"/>
      <c r="Z1023" s="98"/>
      <c r="AA1023" s="102"/>
      <c r="AB1023" s="102"/>
      <c r="AC1023" s="168" t="e">
        <f>CONCATENATE(E1023," color: ",IF(VLOOKUP(C1023,Colores!H:I,2,0)&gt;1,"Varios colores",Tabla5[[#This Row],[Caract: Color tapiz]]),IF(H1023="","",CONCATENATE(", Tapiz: ",H1023)),IF(I1023="","",CONCATENATE(",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23" s="102"/>
      <c r="AE1023" s="102" t="str">
        <f>CONCATENATE("&lt;p&gt;¿Cómo lavar un mueble con tapiz: ",X1023,"?","&lt;p&gt;",CHAR(10),IFERROR(VLOOKUP(G1023,'Base de datos'!A:B,2,0),"Humedecer un paño de tela y frotar la estructura del producto&lt;p&gt;"))</f>
        <v>&lt;p&gt;¿Cómo lavar un mueble con tapiz: ?&lt;p&gt;
Humedecer un paño de tela y frotar la estructura del producto&lt;p&gt;</v>
      </c>
      <c r="AF1023" s="102"/>
      <c r="AG1023" s="79"/>
      <c r="AH1023" s="102"/>
    </row>
    <row r="1024" spans="1:34" ht="51" x14ac:dyDescent="0.2">
      <c r="A1024" s="88"/>
      <c r="B1024" s="88"/>
      <c r="C1024" s="16"/>
      <c r="D1024" s="116"/>
      <c r="E1024" s="88"/>
      <c r="F1024" s="88"/>
      <c r="G1024" s="88"/>
      <c r="H1024" s="88"/>
      <c r="I1024" s="88"/>
      <c r="J1024" s="88"/>
      <c r="K1024" s="88"/>
      <c r="L1024" s="88"/>
      <c r="M1024" s="88"/>
      <c r="N1024" s="88"/>
      <c r="O1024" s="88"/>
      <c r="P1024" s="88"/>
      <c r="Q1024" s="88"/>
      <c r="R1024" s="88"/>
      <c r="S1024" s="88"/>
      <c r="T1024" s="88"/>
      <c r="U1024" s="88"/>
      <c r="V1024" s="88"/>
      <c r="W1024" s="16"/>
      <c r="X1024" s="98"/>
      <c r="Y1024" s="168"/>
      <c r="Z1024" s="98"/>
      <c r="AA1024" s="102"/>
      <c r="AB1024" s="102"/>
      <c r="AC1024" s="168" t="e">
        <f>CONCATENATE(E1024," color: ",IF(VLOOKUP(C1024,Colores!H:I,2,0)&gt;1,"Varios colores",Tabla5[[#This Row],[Caract: Color tapiz]]),IF(H1024="","",CONCATENATE(", Tapiz: ",H1024)),IF(I1024="","",CONCATENATE(",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24" s="102"/>
      <c r="AE1024" s="102" t="str">
        <f>CONCATENATE("&lt;p&gt;¿Cómo lavar un mueble con tapiz: ",X1024,"?","&lt;p&gt;",CHAR(10),IFERROR(VLOOKUP(G1024,'Base de datos'!A:B,2,0),"Humedecer un paño de tela y frotar la estructura del producto&lt;p&gt;"))</f>
        <v>&lt;p&gt;¿Cómo lavar un mueble con tapiz: ?&lt;p&gt;
Humedecer un paño de tela y frotar la estructura del producto&lt;p&gt;</v>
      </c>
      <c r="AF1024" s="102"/>
      <c r="AG1024" s="79"/>
      <c r="AH1024" s="102"/>
    </row>
    <row r="1025" spans="1:34" ht="51" x14ac:dyDescent="0.2">
      <c r="A1025" s="88"/>
      <c r="B1025" s="88"/>
      <c r="C1025" s="16"/>
      <c r="D1025" s="116"/>
      <c r="E1025" s="88"/>
      <c r="F1025" s="88"/>
      <c r="G1025" s="88"/>
      <c r="H1025" s="88"/>
      <c r="I1025" s="88"/>
      <c r="J1025" s="88"/>
      <c r="K1025" s="88"/>
      <c r="L1025" s="88"/>
      <c r="M1025" s="88"/>
      <c r="N1025" s="88"/>
      <c r="O1025" s="88"/>
      <c r="P1025" s="88"/>
      <c r="Q1025" s="88"/>
      <c r="R1025" s="88"/>
      <c r="S1025" s="88"/>
      <c r="T1025" s="88"/>
      <c r="U1025" s="88"/>
      <c r="V1025" s="88"/>
      <c r="W1025" s="16"/>
      <c r="X1025" s="98"/>
      <c r="Y1025" s="168"/>
      <c r="Z1025" s="98"/>
      <c r="AA1025" s="102"/>
      <c r="AB1025" s="102"/>
      <c r="AC1025" s="168" t="e">
        <f>CONCATENATE(E1025," color: ",IF(VLOOKUP(C1025,Colores!H:I,2,0)&gt;1,"Varios colores",Tabla5[[#This Row],[Caract: Color tapiz]]),IF(H1025="","",CONCATENATE(", Tapiz: ",H1025)),IF(I1025="","",CONCATENATE(",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25" s="102"/>
      <c r="AE1025" s="102" t="str">
        <f>CONCATENATE("&lt;p&gt;¿Cómo lavar un mueble con tapiz: ",X1025,"?","&lt;p&gt;",CHAR(10),IFERROR(VLOOKUP(G1025,'Base de datos'!A:B,2,0),"Humedecer un paño de tela y frotar la estructura del producto&lt;p&gt;"))</f>
        <v>&lt;p&gt;¿Cómo lavar un mueble con tapiz: ?&lt;p&gt;
Humedecer un paño de tela y frotar la estructura del producto&lt;p&gt;</v>
      </c>
      <c r="AF1025" s="102"/>
      <c r="AG1025" s="79"/>
      <c r="AH1025" s="102"/>
    </row>
    <row r="1026" spans="1:34" ht="51" x14ac:dyDescent="0.2">
      <c r="A1026" s="88"/>
      <c r="B1026" s="88"/>
      <c r="C1026" s="16"/>
      <c r="D1026" s="116"/>
      <c r="E1026" s="88"/>
      <c r="F1026" s="88"/>
      <c r="G1026" s="88"/>
      <c r="H1026" s="88"/>
      <c r="I1026" s="88"/>
      <c r="J1026" s="88"/>
      <c r="K1026" s="88"/>
      <c r="L1026" s="88"/>
      <c r="M1026" s="88"/>
      <c r="N1026" s="88"/>
      <c r="O1026" s="88"/>
      <c r="P1026" s="88"/>
      <c r="Q1026" s="88"/>
      <c r="R1026" s="88"/>
      <c r="S1026" s="88"/>
      <c r="T1026" s="88"/>
      <c r="U1026" s="88"/>
      <c r="V1026" s="88"/>
      <c r="W1026" s="16"/>
      <c r="X1026" s="98"/>
      <c r="Y1026" s="168"/>
      <c r="Z1026" s="98"/>
      <c r="AA1026" s="102"/>
      <c r="AB1026" s="102"/>
      <c r="AC1026" s="168" t="e">
        <f>CONCATENATE(E1026," color: ",IF(VLOOKUP(C1026,Colores!H:I,2,0)&gt;1,"Varios colores",Tabla5[[#This Row],[Caract: Color tapiz]]),IF(H1026="","",CONCATENATE(", Tapiz: ",H1026)),IF(I1026="","",CONCATENATE(",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26" s="102"/>
      <c r="AE1026" s="102" t="str">
        <f>CONCATENATE("&lt;p&gt;¿Cómo lavar un mueble con tapiz: ",X1026,"?","&lt;p&gt;",CHAR(10),IFERROR(VLOOKUP(G1026,'Base de datos'!A:B,2,0),"Humedecer un paño de tela y frotar la estructura del producto&lt;p&gt;"))</f>
        <v>&lt;p&gt;¿Cómo lavar un mueble con tapiz: ?&lt;p&gt;
Humedecer un paño de tela y frotar la estructura del producto&lt;p&gt;</v>
      </c>
      <c r="AF1026" s="102"/>
      <c r="AG1026" s="79"/>
      <c r="AH1026" s="102"/>
    </row>
    <row r="1027" spans="1:34" ht="51" x14ac:dyDescent="0.2">
      <c r="A1027" s="88"/>
      <c r="B1027" s="88"/>
      <c r="C1027" s="16"/>
      <c r="D1027" s="116"/>
      <c r="E1027" s="88"/>
      <c r="F1027" s="88"/>
      <c r="G1027" s="88"/>
      <c r="H1027" s="88"/>
      <c r="I1027" s="88"/>
      <c r="J1027" s="88"/>
      <c r="K1027" s="88"/>
      <c r="L1027" s="88"/>
      <c r="M1027" s="88"/>
      <c r="N1027" s="88"/>
      <c r="O1027" s="88"/>
      <c r="P1027" s="88"/>
      <c r="Q1027" s="88"/>
      <c r="R1027" s="88"/>
      <c r="S1027" s="88"/>
      <c r="T1027" s="88"/>
      <c r="U1027" s="88"/>
      <c r="V1027" s="88"/>
      <c r="W1027" s="16"/>
      <c r="X1027" s="98"/>
      <c r="Y1027" s="168"/>
      <c r="Z1027" s="98"/>
      <c r="AA1027" s="102"/>
      <c r="AB1027" s="102"/>
      <c r="AC1027" s="168" t="e">
        <f>CONCATENATE(E1027," color: ",IF(VLOOKUP(C1027,Colores!H:I,2,0)&gt;1,"Varios colores",Tabla5[[#This Row],[Caract: Color tapiz]]),IF(H1027="","",CONCATENATE(", Tapiz: ",H1027)),IF(I1027="","",CONCATENATE(",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27" s="102"/>
      <c r="AE1027" s="102" t="str">
        <f>CONCATENATE("&lt;p&gt;¿Cómo lavar un mueble con tapiz: ",X1027,"?","&lt;p&gt;",CHAR(10),IFERROR(VLOOKUP(G1027,'Base de datos'!A:B,2,0),"Humedecer un paño de tela y frotar la estructura del producto&lt;p&gt;"))</f>
        <v>&lt;p&gt;¿Cómo lavar un mueble con tapiz: ?&lt;p&gt;
Humedecer un paño de tela y frotar la estructura del producto&lt;p&gt;</v>
      </c>
      <c r="AF1027" s="102"/>
      <c r="AG1027" s="79"/>
      <c r="AH1027" s="102"/>
    </row>
    <row r="1028" spans="1:34" ht="51" x14ac:dyDescent="0.2">
      <c r="A1028" s="88"/>
      <c r="B1028" s="88"/>
      <c r="C1028" s="16"/>
      <c r="D1028" s="116"/>
      <c r="E1028" s="88"/>
      <c r="F1028" s="88"/>
      <c r="G1028" s="88"/>
      <c r="H1028" s="88"/>
      <c r="I1028" s="88"/>
      <c r="J1028" s="88"/>
      <c r="K1028" s="88"/>
      <c r="L1028" s="88"/>
      <c r="M1028" s="88"/>
      <c r="N1028" s="88"/>
      <c r="O1028" s="88"/>
      <c r="P1028" s="88"/>
      <c r="Q1028" s="88"/>
      <c r="R1028" s="88"/>
      <c r="S1028" s="88"/>
      <c r="T1028" s="88"/>
      <c r="U1028" s="88"/>
      <c r="V1028" s="88"/>
      <c r="W1028" s="16"/>
      <c r="X1028" s="98"/>
      <c r="Y1028" s="168"/>
      <c r="Z1028" s="98"/>
      <c r="AA1028" s="102"/>
      <c r="AB1028" s="102"/>
      <c r="AC1028" s="168" t="e">
        <f>CONCATENATE(E1028," color: ",IF(VLOOKUP(C1028,Colores!H:I,2,0)&gt;1,"Varios colores",Tabla5[[#This Row],[Caract: Color tapiz]]),IF(H1028="","",CONCATENATE(", Tapiz: ",H1028)),IF(I1028="","",CONCATENATE(",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28" s="102"/>
      <c r="AE1028" s="102" t="str">
        <f>CONCATENATE("&lt;p&gt;¿Cómo lavar un mueble con tapiz: ",X1028,"?","&lt;p&gt;",CHAR(10),IFERROR(VLOOKUP(G1028,'Base de datos'!A:B,2,0),"Humedecer un paño de tela y frotar la estructura del producto&lt;p&gt;"))</f>
        <v>&lt;p&gt;¿Cómo lavar un mueble con tapiz: ?&lt;p&gt;
Humedecer un paño de tela y frotar la estructura del producto&lt;p&gt;</v>
      </c>
      <c r="AF1028" s="102"/>
      <c r="AG1028" s="79"/>
      <c r="AH1028" s="102"/>
    </row>
    <row r="1029" spans="1:34" ht="51" x14ac:dyDescent="0.2">
      <c r="A1029" s="88"/>
      <c r="B1029" s="88"/>
      <c r="C1029" s="16"/>
      <c r="D1029" s="116"/>
      <c r="E1029" s="88"/>
      <c r="F1029" s="88"/>
      <c r="G1029" s="88"/>
      <c r="H1029" s="88"/>
      <c r="I1029" s="88"/>
      <c r="J1029" s="88"/>
      <c r="K1029" s="88"/>
      <c r="L1029" s="88"/>
      <c r="M1029" s="88"/>
      <c r="N1029" s="88"/>
      <c r="O1029" s="88"/>
      <c r="P1029" s="88"/>
      <c r="Q1029" s="88"/>
      <c r="R1029" s="88"/>
      <c r="S1029" s="88"/>
      <c r="T1029" s="88"/>
      <c r="U1029" s="88"/>
      <c r="V1029" s="88"/>
      <c r="W1029" s="16"/>
      <c r="X1029" s="98"/>
      <c r="Y1029" s="168"/>
      <c r="Z1029" s="98"/>
      <c r="AA1029" s="102"/>
      <c r="AB1029" s="102"/>
      <c r="AC1029" s="168" t="e">
        <f>CONCATENATE(E1029," color: ",IF(VLOOKUP(C1029,Colores!H:I,2,0)&gt;1,"Varios colores",Tabla5[[#This Row],[Caract: Color tapiz]]),IF(H1029="","",CONCATENATE(", Tapiz: ",H1029)),IF(I1029="","",CONCATENATE(",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29" s="102"/>
      <c r="AE1029" s="102" t="str">
        <f>CONCATENATE("&lt;p&gt;¿Cómo lavar un mueble con tapiz: ",X1029,"?","&lt;p&gt;",CHAR(10),IFERROR(VLOOKUP(G1029,'Base de datos'!A:B,2,0),"Humedecer un paño de tela y frotar la estructura del producto&lt;p&gt;"))</f>
        <v>&lt;p&gt;¿Cómo lavar un mueble con tapiz: ?&lt;p&gt;
Humedecer un paño de tela y frotar la estructura del producto&lt;p&gt;</v>
      </c>
      <c r="AF1029" s="102"/>
      <c r="AG1029" s="79"/>
      <c r="AH1029" s="102"/>
    </row>
    <row r="1030" spans="1:34" ht="51" x14ac:dyDescent="0.2">
      <c r="A1030" s="88"/>
      <c r="B1030" s="88"/>
      <c r="C1030" s="16"/>
      <c r="D1030" s="116"/>
      <c r="E1030" s="88"/>
      <c r="F1030" s="88"/>
      <c r="G1030" s="88"/>
      <c r="H1030" s="88"/>
      <c r="I1030" s="88"/>
      <c r="J1030" s="88"/>
      <c r="K1030" s="88"/>
      <c r="L1030" s="88"/>
      <c r="M1030" s="88"/>
      <c r="N1030" s="88"/>
      <c r="O1030" s="88"/>
      <c r="P1030" s="88"/>
      <c r="Q1030" s="88"/>
      <c r="R1030" s="88"/>
      <c r="S1030" s="88"/>
      <c r="T1030" s="88"/>
      <c r="U1030" s="88"/>
      <c r="V1030" s="88"/>
      <c r="W1030" s="16"/>
      <c r="X1030" s="98"/>
      <c r="Y1030" s="168"/>
      <c r="Z1030" s="98"/>
      <c r="AA1030" s="102"/>
      <c r="AB1030" s="102"/>
      <c r="AC1030" s="168" t="e">
        <f>CONCATENATE(E1030," color: ",IF(VLOOKUP(C1030,Colores!H:I,2,0)&gt;1,"Varios colores",Tabla5[[#This Row],[Caract: Color tapiz]]),IF(H1030="","",CONCATENATE(", Tapiz: ",H1030)),IF(I1030="","",CONCATENATE(",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30" s="102"/>
      <c r="AE1030" s="102" t="str">
        <f>CONCATENATE("&lt;p&gt;¿Cómo lavar un mueble con tapiz: ",X1030,"?","&lt;p&gt;",CHAR(10),IFERROR(VLOOKUP(G1030,'Base de datos'!A:B,2,0),"Humedecer un paño de tela y frotar la estructura del producto&lt;p&gt;"))</f>
        <v>&lt;p&gt;¿Cómo lavar un mueble con tapiz: ?&lt;p&gt;
Humedecer un paño de tela y frotar la estructura del producto&lt;p&gt;</v>
      </c>
      <c r="AF1030" s="102"/>
      <c r="AG1030" s="79"/>
      <c r="AH1030" s="102"/>
    </row>
    <row r="1031" spans="1:34" ht="51" x14ac:dyDescent="0.2">
      <c r="A1031" s="88"/>
      <c r="B1031" s="88"/>
      <c r="C1031" s="16"/>
      <c r="D1031" s="116"/>
      <c r="E1031" s="88"/>
      <c r="F1031" s="88"/>
      <c r="G1031" s="88"/>
      <c r="H1031" s="88"/>
      <c r="I1031" s="88"/>
      <c r="J1031" s="88"/>
      <c r="K1031" s="88"/>
      <c r="L1031" s="88"/>
      <c r="M1031" s="88"/>
      <c r="N1031" s="88"/>
      <c r="O1031" s="88"/>
      <c r="P1031" s="88"/>
      <c r="Q1031" s="88"/>
      <c r="R1031" s="88"/>
      <c r="S1031" s="88"/>
      <c r="T1031" s="88"/>
      <c r="U1031" s="88"/>
      <c r="V1031" s="88"/>
      <c r="W1031" s="16"/>
      <c r="X1031" s="98"/>
      <c r="Y1031" s="168"/>
      <c r="Z1031" s="98"/>
      <c r="AA1031" s="102"/>
      <c r="AB1031" s="102"/>
      <c r="AC1031" s="168" t="e">
        <f>CONCATENATE(E1031," color: ",IF(VLOOKUP(C1031,Colores!H:I,2,0)&gt;1,"Varios colores",Tabla5[[#This Row],[Caract: Color tapiz]]),IF(H1031="","",CONCATENATE(", Tapiz: ",H1031)),IF(I1031="","",CONCATENATE(",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31" s="102"/>
      <c r="AE1031" s="102" t="str">
        <f>CONCATENATE("&lt;p&gt;¿Cómo lavar un mueble con tapiz: ",X1031,"?","&lt;p&gt;",CHAR(10),IFERROR(VLOOKUP(G1031,'Base de datos'!A:B,2,0),"Humedecer un paño de tela y frotar la estructura del producto&lt;p&gt;"))</f>
        <v>&lt;p&gt;¿Cómo lavar un mueble con tapiz: ?&lt;p&gt;
Humedecer un paño de tela y frotar la estructura del producto&lt;p&gt;</v>
      </c>
      <c r="AF1031" s="102"/>
      <c r="AG1031" s="79"/>
      <c r="AH1031" s="102"/>
    </row>
    <row r="1032" spans="1:34" ht="51" x14ac:dyDescent="0.2">
      <c r="A1032" s="88"/>
      <c r="B1032" s="88"/>
      <c r="C1032" s="16"/>
      <c r="D1032" s="116"/>
      <c r="E1032" s="88"/>
      <c r="F1032" s="88"/>
      <c r="G1032" s="88"/>
      <c r="H1032" s="88"/>
      <c r="I1032" s="88"/>
      <c r="J1032" s="88"/>
      <c r="K1032" s="88"/>
      <c r="L1032" s="88"/>
      <c r="M1032" s="88"/>
      <c r="N1032" s="88"/>
      <c r="O1032" s="88"/>
      <c r="P1032" s="88"/>
      <c r="Q1032" s="88"/>
      <c r="R1032" s="88"/>
      <c r="S1032" s="88"/>
      <c r="T1032" s="88"/>
      <c r="U1032" s="88"/>
      <c r="V1032" s="88"/>
      <c r="W1032" s="16"/>
      <c r="X1032" s="98"/>
      <c r="Y1032" s="168"/>
      <c r="Z1032" s="98"/>
      <c r="AA1032" s="102"/>
      <c r="AB1032" s="102"/>
      <c r="AC1032" s="168" t="e">
        <f>CONCATENATE(E1032," color: ",IF(VLOOKUP(C1032,Colores!H:I,2,0)&gt;1,"Varios colores",Tabla5[[#This Row],[Caract: Color tapiz]]),IF(H1032="","",CONCATENATE(", Tapiz: ",H1032)),IF(I1032="","",CONCATENATE(",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32" s="102"/>
      <c r="AE1032" s="102" t="str">
        <f>CONCATENATE("&lt;p&gt;¿Cómo lavar un mueble con tapiz: ",X1032,"?","&lt;p&gt;",CHAR(10),IFERROR(VLOOKUP(G1032,'Base de datos'!A:B,2,0),"Humedecer un paño de tela y frotar la estructura del producto&lt;p&gt;"))</f>
        <v>&lt;p&gt;¿Cómo lavar un mueble con tapiz: ?&lt;p&gt;
Humedecer un paño de tela y frotar la estructura del producto&lt;p&gt;</v>
      </c>
      <c r="AF1032" s="102"/>
      <c r="AG1032" s="79"/>
      <c r="AH1032" s="102"/>
    </row>
    <row r="1033" spans="1:34" ht="51" x14ac:dyDescent="0.2">
      <c r="A1033" s="88"/>
      <c r="B1033" s="88"/>
      <c r="C1033" s="16"/>
      <c r="D1033" s="116"/>
      <c r="E1033" s="88"/>
      <c r="F1033" s="88"/>
      <c r="G1033" s="88"/>
      <c r="H1033" s="88"/>
      <c r="I1033" s="88"/>
      <c r="J1033" s="88"/>
      <c r="K1033" s="88"/>
      <c r="L1033" s="88"/>
      <c r="M1033" s="88"/>
      <c r="N1033" s="88"/>
      <c r="O1033" s="88"/>
      <c r="P1033" s="88"/>
      <c r="Q1033" s="88"/>
      <c r="R1033" s="88"/>
      <c r="S1033" s="88"/>
      <c r="T1033" s="88"/>
      <c r="U1033" s="88"/>
      <c r="V1033" s="88"/>
      <c r="W1033" s="16"/>
      <c r="X1033" s="98"/>
      <c r="Y1033" s="168"/>
      <c r="Z1033" s="98"/>
      <c r="AA1033" s="102"/>
      <c r="AB1033" s="102"/>
      <c r="AC1033" s="168" t="e">
        <f>CONCATENATE(E1033," color: ",IF(VLOOKUP(C1033,Colores!H:I,2,0)&gt;1,"Varios colores",Tabla5[[#This Row],[Caract: Color tapiz]]),IF(H1033="","",CONCATENATE(", Tapiz: ",H1033)),IF(I1033="","",CONCATENATE(",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33" s="102"/>
      <c r="AE1033" s="102" t="str">
        <f>CONCATENATE("&lt;p&gt;¿Cómo lavar un mueble con tapiz: ",X1033,"?","&lt;p&gt;",CHAR(10),IFERROR(VLOOKUP(G1033,'Base de datos'!A:B,2,0),"Humedecer un paño de tela y frotar la estructura del producto&lt;p&gt;"))</f>
        <v>&lt;p&gt;¿Cómo lavar un mueble con tapiz: ?&lt;p&gt;
Humedecer un paño de tela y frotar la estructura del producto&lt;p&gt;</v>
      </c>
      <c r="AF1033" s="102"/>
      <c r="AG1033" s="79"/>
      <c r="AH1033" s="102"/>
    </row>
    <row r="1034" spans="1:34" ht="51" x14ac:dyDescent="0.2">
      <c r="A1034" s="88"/>
      <c r="B1034" s="88"/>
      <c r="C1034" s="16"/>
      <c r="D1034" s="116"/>
      <c r="E1034" s="88"/>
      <c r="F1034" s="88"/>
      <c r="G1034" s="88"/>
      <c r="H1034" s="88"/>
      <c r="I1034" s="88"/>
      <c r="J1034" s="88"/>
      <c r="K1034" s="88"/>
      <c r="L1034" s="88"/>
      <c r="M1034" s="88"/>
      <c r="N1034" s="88"/>
      <c r="O1034" s="88"/>
      <c r="P1034" s="88"/>
      <c r="Q1034" s="88"/>
      <c r="R1034" s="88"/>
      <c r="S1034" s="88"/>
      <c r="T1034" s="88"/>
      <c r="U1034" s="88"/>
      <c r="V1034" s="88"/>
      <c r="W1034" s="16"/>
      <c r="X1034" s="98"/>
      <c r="Y1034" s="168"/>
      <c r="Z1034" s="98"/>
      <c r="AA1034" s="102"/>
      <c r="AB1034" s="102"/>
      <c r="AC1034" s="168" t="e">
        <f>CONCATENATE(E1034," color: ",IF(VLOOKUP(C1034,Colores!H:I,2,0)&gt;1,"Varios colores",Tabla5[[#This Row],[Caract: Color tapiz]]),IF(H1034="","",CONCATENATE(", Tapiz: ",H1034)),IF(I1034="","",CONCATENATE(",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34" s="102"/>
      <c r="AE1034" s="102" t="str">
        <f>CONCATENATE("&lt;p&gt;¿Cómo lavar un mueble con tapiz: ",X1034,"?","&lt;p&gt;",CHAR(10),IFERROR(VLOOKUP(G1034,'Base de datos'!A:B,2,0),"Humedecer un paño de tela y frotar la estructura del producto&lt;p&gt;"))</f>
        <v>&lt;p&gt;¿Cómo lavar un mueble con tapiz: ?&lt;p&gt;
Humedecer un paño de tela y frotar la estructura del producto&lt;p&gt;</v>
      </c>
      <c r="AF1034" s="102"/>
      <c r="AG1034" s="79"/>
      <c r="AH1034" s="102"/>
    </row>
    <row r="1035" spans="1:34" ht="51" x14ac:dyDescent="0.2">
      <c r="A1035" s="88"/>
      <c r="B1035" s="88"/>
      <c r="C1035" s="16"/>
      <c r="D1035" s="116"/>
      <c r="E1035" s="88"/>
      <c r="F1035" s="88"/>
      <c r="G1035" s="88"/>
      <c r="H1035" s="88"/>
      <c r="I1035" s="88"/>
      <c r="J1035" s="88"/>
      <c r="K1035" s="88"/>
      <c r="L1035" s="88"/>
      <c r="M1035" s="88"/>
      <c r="N1035" s="88"/>
      <c r="O1035" s="88"/>
      <c r="P1035" s="88"/>
      <c r="Q1035" s="88"/>
      <c r="R1035" s="88"/>
      <c r="S1035" s="88"/>
      <c r="T1035" s="88"/>
      <c r="U1035" s="88"/>
      <c r="V1035" s="88"/>
      <c r="W1035" s="16"/>
      <c r="X1035" s="98"/>
      <c r="Y1035" s="168"/>
      <c r="Z1035" s="98"/>
      <c r="AA1035" s="102"/>
      <c r="AB1035" s="102"/>
      <c r="AC1035" s="168" t="e">
        <f>CONCATENATE(E1035," color: ",IF(VLOOKUP(C1035,Colores!H:I,2,0)&gt;1,"Varios colores",Tabla5[[#This Row],[Caract: Color tapiz]]),IF(H1035="","",CONCATENATE(", Tapiz: ",H1035)),IF(I1035="","",CONCATENATE(",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35" s="102"/>
      <c r="AE1035" s="102" t="str">
        <f>CONCATENATE("&lt;p&gt;¿Cómo lavar un mueble con tapiz: ",X1035,"?","&lt;p&gt;",CHAR(10),IFERROR(VLOOKUP(G1035,'Base de datos'!A:B,2,0),"Humedecer un paño de tela y frotar la estructura del producto&lt;p&gt;"))</f>
        <v>&lt;p&gt;¿Cómo lavar un mueble con tapiz: ?&lt;p&gt;
Humedecer un paño de tela y frotar la estructura del producto&lt;p&gt;</v>
      </c>
      <c r="AF1035" s="102"/>
      <c r="AG1035" s="79"/>
      <c r="AH1035" s="102"/>
    </row>
    <row r="1036" spans="1:34" ht="51" x14ac:dyDescent="0.2">
      <c r="A1036" s="88"/>
      <c r="B1036" s="88"/>
      <c r="C1036" s="16"/>
      <c r="D1036" s="116"/>
      <c r="E1036" s="88"/>
      <c r="F1036" s="88"/>
      <c r="G1036" s="88"/>
      <c r="H1036" s="88"/>
      <c r="I1036" s="88"/>
      <c r="J1036" s="88"/>
      <c r="K1036" s="88"/>
      <c r="L1036" s="88"/>
      <c r="M1036" s="88"/>
      <c r="N1036" s="88"/>
      <c r="O1036" s="88"/>
      <c r="P1036" s="88"/>
      <c r="Q1036" s="88"/>
      <c r="R1036" s="88"/>
      <c r="S1036" s="88"/>
      <c r="T1036" s="88"/>
      <c r="U1036" s="88"/>
      <c r="V1036" s="88"/>
      <c r="W1036" s="16"/>
      <c r="X1036" s="98"/>
      <c r="Y1036" s="168"/>
      <c r="Z1036" s="98"/>
      <c r="AA1036" s="102"/>
      <c r="AB1036" s="102"/>
      <c r="AC1036" s="168" t="e">
        <f>CONCATENATE(E1036," color: ",IF(VLOOKUP(C1036,Colores!H:I,2,0)&gt;1,"Varios colores",Tabla5[[#This Row],[Caract: Color tapiz]]),IF(H1036="","",CONCATENATE(", Tapiz: ",H1036)),IF(I1036="","",CONCATENATE(",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36" s="102"/>
      <c r="AE1036" s="102" t="str">
        <f>CONCATENATE("&lt;p&gt;¿Cómo lavar un mueble con tapiz: ",X1036,"?","&lt;p&gt;",CHAR(10),IFERROR(VLOOKUP(G1036,'Base de datos'!A:B,2,0),"Humedecer un paño de tela y frotar la estructura del producto&lt;p&gt;"))</f>
        <v>&lt;p&gt;¿Cómo lavar un mueble con tapiz: ?&lt;p&gt;
Humedecer un paño de tela y frotar la estructura del producto&lt;p&gt;</v>
      </c>
      <c r="AF1036" s="102"/>
      <c r="AG1036" s="79"/>
      <c r="AH1036" s="102"/>
    </row>
    <row r="1037" spans="1:34" ht="51" x14ac:dyDescent="0.2">
      <c r="A1037" s="88"/>
      <c r="B1037" s="88"/>
      <c r="C1037" s="16"/>
      <c r="D1037" s="116"/>
      <c r="E1037" s="88"/>
      <c r="F1037" s="88"/>
      <c r="G1037" s="88"/>
      <c r="H1037" s="88"/>
      <c r="I1037" s="88"/>
      <c r="J1037" s="88"/>
      <c r="K1037" s="88"/>
      <c r="L1037" s="88"/>
      <c r="M1037" s="88"/>
      <c r="N1037" s="88"/>
      <c r="O1037" s="88"/>
      <c r="P1037" s="88"/>
      <c r="Q1037" s="88"/>
      <c r="R1037" s="88"/>
      <c r="S1037" s="88"/>
      <c r="T1037" s="88"/>
      <c r="U1037" s="88"/>
      <c r="V1037" s="88"/>
      <c r="W1037" s="16"/>
      <c r="X1037" s="98"/>
      <c r="Y1037" s="168"/>
      <c r="Z1037" s="98"/>
      <c r="AA1037" s="102"/>
      <c r="AB1037" s="102"/>
      <c r="AC1037" s="168" t="e">
        <f>CONCATENATE(E1037," color: ",IF(VLOOKUP(C1037,Colores!H:I,2,0)&gt;1,"Varios colores",Tabla5[[#This Row],[Caract: Color tapiz]]),IF(H1037="","",CONCATENATE(", Tapiz: ",H1037)),IF(I1037="","",CONCATENATE(",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37" s="102"/>
      <c r="AE1037" s="102" t="str">
        <f>CONCATENATE("&lt;p&gt;¿Cómo lavar un mueble con tapiz: ",X1037,"?","&lt;p&gt;",CHAR(10),IFERROR(VLOOKUP(G1037,'Base de datos'!A:B,2,0),"Humedecer un paño de tela y frotar la estructura del producto&lt;p&gt;"))</f>
        <v>&lt;p&gt;¿Cómo lavar un mueble con tapiz: ?&lt;p&gt;
Humedecer un paño de tela y frotar la estructura del producto&lt;p&gt;</v>
      </c>
      <c r="AF1037" s="102"/>
      <c r="AG1037" s="79"/>
      <c r="AH1037" s="102"/>
    </row>
    <row r="1038" spans="1:34" ht="51" x14ac:dyDescent="0.2">
      <c r="A1038" s="88"/>
      <c r="B1038" s="88"/>
      <c r="C1038" s="16"/>
      <c r="D1038" s="116"/>
      <c r="E1038" s="88"/>
      <c r="F1038" s="88"/>
      <c r="G1038" s="88"/>
      <c r="H1038" s="88"/>
      <c r="I1038" s="88"/>
      <c r="J1038" s="88"/>
      <c r="K1038" s="88"/>
      <c r="L1038" s="88"/>
      <c r="M1038" s="88"/>
      <c r="N1038" s="88"/>
      <c r="O1038" s="88"/>
      <c r="P1038" s="88"/>
      <c r="Q1038" s="88"/>
      <c r="R1038" s="88"/>
      <c r="S1038" s="88"/>
      <c r="T1038" s="88"/>
      <c r="U1038" s="88"/>
      <c r="V1038" s="88"/>
      <c r="W1038" s="16"/>
      <c r="X1038" s="98"/>
      <c r="Y1038" s="168"/>
      <c r="Z1038" s="98"/>
      <c r="AA1038" s="102"/>
      <c r="AB1038" s="102"/>
      <c r="AC1038" s="168" t="e">
        <f>CONCATENATE(E1038," color: ",IF(VLOOKUP(C1038,Colores!H:I,2,0)&gt;1,"Varios colores",Tabla5[[#This Row],[Caract: Color tapiz]]),IF(H1038="","",CONCATENATE(", Tapiz: ",H1038)),IF(I1038="","",CONCATENATE(",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38" s="102"/>
      <c r="AE1038" s="102" t="str">
        <f>CONCATENATE("&lt;p&gt;¿Cómo lavar un mueble con tapiz: ",X1038,"?","&lt;p&gt;",CHAR(10),IFERROR(VLOOKUP(G1038,'Base de datos'!A:B,2,0),"Humedecer un paño de tela y frotar la estructura del producto&lt;p&gt;"))</f>
        <v>&lt;p&gt;¿Cómo lavar un mueble con tapiz: ?&lt;p&gt;
Humedecer un paño de tela y frotar la estructura del producto&lt;p&gt;</v>
      </c>
      <c r="AF1038" s="102"/>
      <c r="AG1038" s="79"/>
      <c r="AH1038" s="102"/>
    </row>
    <row r="1039" spans="1:34" ht="51" x14ac:dyDescent="0.2">
      <c r="A1039" s="88"/>
      <c r="B1039" s="88"/>
      <c r="C1039" s="16"/>
      <c r="D1039" s="116"/>
      <c r="E1039" s="88"/>
      <c r="F1039" s="88"/>
      <c r="G1039" s="88"/>
      <c r="H1039" s="88"/>
      <c r="I1039" s="88"/>
      <c r="J1039" s="88"/>
      <c r="K1039" s="88"/>
      <c r="L1039" s="88"/>
      <c r="M1039" s="88"/>
      <c r="N1039" s="88"/>
      <c r="O1039" s="88"/>
      <c r="P1039" s="88"/>
      <c r="Q1039" s="88"/>
      <c r="R1039" s="88"/>
      <c r="S1039" s="88"/>
      <c r="T1039" s="88"/>
      <c r="U1039" s="88"/>
      <c r="V1039" s="88"/>
      <c r="W1039" s="16"/>
      <c r="X1039" s="98"/>
      <c r="Y1039" s="168"/>
      <c r="Z1039" s="98"/>
      <c r="AA1039" s="102"/>
      <c r="AB1039" s="102"/>
      <c r="AC1039" s="168" t="e">
        <f>CONCATENATE(E1039," color: ",IF(VLOOKUP(C1039,Colores!H:I,2,0)&gt;1,"Varios colores",Tabla5[[#This Row],[Caract: Color tapiz]]),IF(H1039="","",CONCATENATE(", Tapiz: ",H1039)),IF(I1039="","",CONCATENATE(",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39" s="102"/>
      <c r="AE1039" s="102" t="str">
        <f>CONCATENATE("&lt;p&gt;¿Cómo lavar un mueble con tapiz: ",X1039,"?","&lt;p&gt;",CHAR(10),IFERROR(VLOOKUP(G1039,'Base de datos'!A:B,2,0),"Humedecer un paño de tela y frotar la estructura del producto&lt;p&gt;"))</f>
        <v>&lt;p&gt;¿Cómo lavar un mueble con tapiz: ?&lt;p&gt;
Humedecer un paño de tela y frotar la estructura del producto&lt;p&gt;</v>
      </c>
      <c r="AF1039" s="102"/>
      <c r="AG1039" s="79"/>
      <c r="AH1039" s="102"/>
    </row>
    <row r="1040" spans="1:34" ht="51" x14ac:dyDescent="0.2">
      <c r="A1040" s="88"/>
      <c r="B1040" s="88"/>
      <c r="C1040" s="16"/>
      <c r="D1040" s="116"/>
      <c r="E1040" s="88"/>
      <c r="F1040" s="88"/>
      <c r="G1040" s="88"/>
      <c r="H1040" s="88"/>
      <c r="I1040" s="88"/>
      <c r="J1040" s="88"/>
      <c r="K1040" s="88"/>
      <c r="L1040" s="88"/>
      <c r="M1040" s="88"/>
      <c r="N1040" s="88"/>
      <c r="O1040" s="88"/>
      <c r="P1040" s="88"/>
      <c r="Q1040" s="88"/>
      <c r="R1040" s="88"/>
      <c r="S1040" s="88"/>
      <c r="T1040" s="88"/>
      <c r="U1040" s="88"/>
      <c r="V1040" s="88"/>
      <c r="W1040" s="16"/>
      <c r="X1040" s="98"/>
      <c r="Y1040" s="168"/>
      <c r="Z1040" s="98"/>
      <c r="AA1040" s="102"/>
      <c r="AB1040" s="102"/>
      <c r="AC1040" s="168" t="e">
        <f>CONCATENATE(E1040," color: ",IF(VLOOKUP(C1040,Colores!H:I,2,0)&gt;1,"Varios colores",Tabla5[[#This Row],[Caract: Color tapiz]]),IF(H1040="","",CONCATENATE(", Tapiz: ",H1040)),IF(I1040="","",CONCATENATE(",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40" s="102"/>
      <c r="AE1040" s="102" t="str">
        <f>CONCATENATE("&lt;p&gt;¿Cómo lavar un mueble con tapiz: ",X1040,"?","&lt;p&gt;",CHAR(10),IFERROR(VLOOKUP(G1040,'Base de datos'!A:B,2,0),"Humedecer un paño de tela y frotar la estructura del producto&lt;p&gt;"))</f>
        <v>&lt;p&gt;¿Cómo lavar un mueble con tapiz: ?&lt;p&gt;
Humedecer un paño de tela y frotar la estructura del producto&lt;p&gt;</v>
      </c>
      <c r="AF1040" s="102"/>
      <c r="AG1040" s="79"/>
      <c r="AH1040" s="102"/>
    </row>
    <row r="1041" spans="1:34" ht="51" x14ac:dyDescent="0.2">
      <c r="A1041" s="88"/>
      <c r="B1041" s="88"/>
      <c r="C1041" s="16"/>
      <c r="D1041" s="116"/>
      <c r="E1041" s="88"/>
      <c r="F1041" s="88"/>
      <c r="G1041" s="88"/>
      <c r="H1041" s="88"/>
      <c r="I1041" s="88"/>
      <c r="J1041" s="88"/>
      <c r="K1041" s="88"/>
      <c r="L1041" s="88"/>
      <c r="M1041" s="88"/>
      <c r="N1041" s="88"/>
      <c r="O1041" s="88"/>
      <c r="P1041" s="88"/>
      <c r="Q1041" s="88"/>
      <c r="R1041" s="88"/>
      <c r="S1041" s="88"/>
      <c r="T1041" s="88"/>
      <c r="U1041" s="88"/>
      <c r="V1041" s="88"/>
      <c r="W1041" s="16"/>
      <c r="X1041" s="98"/>
      <c r="Y1041" s="168"/>
      <c r="Z1041" s="98"/>
      <c r="AA1041" s="102"/>
      <c r="AB1041" s="102"/>
      <c r="AC1041" s="168" t="e">
        <f>CONCATENATE(E1041," color: ",IF(VLOOKUP(C1041,Colores!H:I,2,0)&gt;1,"Varios colores",Tabla5[[#This Row],[Caract: Color tapiz]]),IF(H1041="","",CONCATENATE(", Tapiz: ",H1041)),IF(I1041="","",CONCATENATE(",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41" s="102"/>
      <c r="AE1041" s="102" t="str">
        <f>CONCATENATE("&lt;p&gt;¿Cómo lavar un mueble con tapiz: ",X1041,"?","&lt;p&gt;",CHAR(10),IFERROR(VLOOKUP(G1041,'Base de datos'!A:B,2,0),"Humedecer un paño de tela y frotar la estructura del producto&lt;p&gt;"))</f>
        <v>&lt;p&gt;¿Cómo lavar un mueble con tapiz: ?&lt;p&gt;
Humedecer un paño de tela y frotar la estructura del producto&lt;p&gt;</v>
      </c>
      <c r="AF1041" s="102"/>
      <c r="AG1041" s="79"/>
      <c r="AH1041" s="102"/>
    </row>
    <row r="1042" spans="1:34" ht="51" x14ac:dyDescent="0.2">
      <c r="A1042" s="88"/>
      <c r="B1042" s="88"/>
      <c r="C1042" s="16"/>
      <c r="D1042" s="116"/>
      <c r="E1042" s="88"/>
      <c r="F1042" s="88"/>
      <c r="G1042" s="88"/>
      <c r="H1042" s="88"/>
      <c r="I1042" s="88"/>
      <c r="J1042" s="88"/>
      <c r="K1042" s="88"/>
      <c r="L1042" s="88"/>
      <c r="M1042" s="88"/>
      <c r="N1042" s="88"/>
      <c r="O1042" s="88"/>
      <c r="P1042" s="88"/>
      <c r="Q1042" s="88"/>
      <c r="R1042" s="88"/>
      <c r="S1042" s="88"/>
      <c r="T1042" s="88"/>
      <c r="U1042" s="88"/>
      <c r="V1042" s="88"/>
      <c r="W1042" s="16"/>
      <c r="X1042" s="98"/>
      <c r="Y1042" s="168"/>
      <c r="Z1042" s="98"/>
      <c r="AA1042" s="102"/>
      <c r="AB1042" s="102"/>
      <c r="AC1042" s="168" t="e">
        <f>CONCATENATE(E1042," color: ",IF(VLOOKUP(C1042,Colores!H:I,2,0)&gt;1,"Varios colores",Tabla5[[#This Row],[Caract: Color tapiz]]),IF(H1042="","",CONCATENATE(", Tapiz: ",H1042)),IF(I1042="","",CONCATENATE(",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42" s="102"/>
      <c r="AE1042" s="102" t="str">
        <f>CONCATENATE("&lt;p&gt;¿Cómo lavar un mueble con tapiz: ",X1042,"?","&lt;p&gt;",CHAR(10),IFERROR(VLOOKUP(G1042,'Base de datos'!A:B,2,0),"Humedecer un paño de tela y frotar la estructura del producto&lt;p&gt;"))</f>
        <v>&lt;p&gt;¿Cómo lavar un mueble con tapiz: ?&lt;p&gt;
Humedecer un paño de tela y frotar la estructura del producto&lt;p&gt;</v>
      </c>
      <c r="AF1042" s="102"/>
      <c r="AG1042" s="79"/>
      <c r="AH1042" s="102"/>
    </row>
    <row r="1043" spans="1:34" ht="51" x14ac:dyDescent="0.2">
      <c r="A1043" s="88"/>
      <c r="B1043" s="88"/>
      <c r="C1043" s="16"/>
      <c r="D1043" s="116"/>
      <c r="E1043" s="88"/>
      <c r="F1043" s="88"/>
      <c r="G1043" s="88"/>
      <c r="H1043" s="88"/>
      <c r="I1043" s="88"/>
      <c r="J1043" s="88"/>
      <c r="K1043" s="88"/>
      <c r="L1043" s="88"/>
      <c r="M1043" s="88"/>
      <c r="N1043" s="88"/>
      <c r="O1043" s="88"/>
      <c r="P1043" s="88"/>
      <c r="Q1043" s="88"/>
      <c r="R1043" s="88"/>
      <c r="S1043" s="88"/>
      <c r="T1043" s="88"/>
      <c r="U1043" s="88"/>
      <c r="V1043" s="88"/>
      <c r="W1043" s="16"/>
      <c r="X1043" s="98"/>
      <c r="Y1043" s="168"/>
      <c r="Z1043" s="98"/>
      <c r="AA1043" s="102"/>
      <c r="AB1043" s="102"/>
      <c r="AC1043" s="168" t="e">
        <f>CONCATENATE(E1043," color: ",IF(VLOOKUP(C1043,Colores!H:I,2,0)&gt;1,"Varios colores",Tabla5[[#This Row],[Caract: Color tapiz]]),IF(H1043="","",CONCATENATE(", Tapiz: ",H1043)),IF(I1043="","",CONCATENATE(",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43" s="102"/>
      <c r="AE1043" s="102" t="str">
        <f>CONCATENATE("&lt;p&gt;¿Cómo lavar un mueble con tapiz: ",X1043,"?","&lt;p&gt;",CHAR(10),IFERROR(VLOOKUP(G1043,'Base de datos'!A:B,2,0),"Humedecer un paño de tela y frotar la estructura del producto&lt;p&gt;"))</f>
        <v>&lt;p&gt;¿Cómo lavar un mueble con tapiz: ?&lt;p&gt;
Humedecer un paño de tela y frotar la estructura del producto&lt;p&gt;</v>
      </c>
      <c r="AF1043" s="102"/>
      <c r="AG1043" s="79"/>
      <c r="AH1043" s="102"/>
    </row>
    <row r="1044" spans="1:34" ht="51" x14ac:dyDescent="0.2">
      <c r="A1044" s="88"/>
      <c r="B1044" s="88"/>
      <c r="C1044" s="16"/>
      <c r="D1044" s="116"/>
      <c r="E1044" s="88"/>
      <c r="F1044" s="88"/>
      <c r="G1044" s="88"/>
      <c r="H1044" s="88"/>
      <c r="I1044" s="88"/>
      <c r="J1044" s="88"/>
      <c r="K1044" s="88"/>
      <c r="L1044" s="88"/>
      <c r="M1044" s="88"/>
      <c r="N1044" s="88"/>
      <c r="O1044" s="88"/>
      <c r="P1044" s="88"/>
      <c r="Q1044" s="88"/>
      <c r="R1044" s="88"/>
      <c r="S1044" s="88"/>
      <c r="T1044" s="88"/>
      <c r="U1044" s="88"/>
      <c r="V1044" s="88"/>
      <c r="W1044" s="16"/>
      <c r="X1044" s="98"/>
      <c r="Y1044" s="168"/>
      <c r="Z1044" s="98"/>
      <c r="AA1044" s="102"/>
      <c r="AB1044" s="102"/>
      <c r="AC1044" s="168" t="e">
        <f>CONCATENATE(E1044," color: ",IF(VLOOKUP(C1044,Colores!H:I,2,0)&gt;1,"Varios colores",Tabla5[[#This Row],[Caract: Color tapiz]]),IF(H1044="","",CONCATENATE(", Tapiz: ",H1044)),IF(I1044="","",CONCATENATE(",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44" s="102"/>
      <c r="AE1044" s="102" t="str">
        <f>CONCATENATE("&lt;p&gt;¿Cómo lavar un mueble con tapiz: ",X1044,"?","&lt;p&gt;",CHAR(10),IFERROR(VLOOKUP(G1044,'Base de datos'!A:B,2,0),"Humedecer un paño de tela y frotar la estructura del producto&lt;p&gt;"))</f>
        <v>&lt;p&gt;¿Cómo lavar un mueble con tapiz: ?&lt;p&gt;
Humedecer un paño de tela y frotar la estructura del producto&lt;p&gt;</v>
      </c>
      <c r="AF1044" s="102"/>
      <c r="AG1044" s="79"/>
      <c r="AH1044" s="102"/>
    </row>
    <row r="1045" spans="1:34" ht="51" x14ac:dyDescent="0.2">
      <c r="A1045" s="88"/>
      <c r="B1045" s="88"/>
      <c r="C1045" s="16"/>
      <c r="D1045" s="116"/>
      <c r="E1045" s="88"/>
      <c r="F1045" s="88"/>
      <c r="G1045" s="88"/>
      <c r="H1045" s="88"/>
      <c r="I1045" s="88"/>
      <c r="J1045" s="88"/>
      <c r="K1045" s="88"/>
      <c r="L1045" s="88"/>
      <c r="M1045" s="88"/>
      <c r="N1045" s="88"/>
      <c r="O1045" s="88"/>
      <c r="P1045" s="88"/>
      <c r="Q1045" s="88"/>
      <c r="R1045" s="88"/>
      <c r="S1045" s="88"/>
      <c r="T1045" s="88"/>
      <c r="U1045" s="88"/>
      <c r="V1045" s="88"/>
      <c r="W1045" s="16"/>
      <c r="X1045" s="98"/>
      <c r="Y1045" s="168"/>
      <c r="Z1045" s="98"/>
      <c r="AA1045" s="102"/>
      <c r="AB1045" s="102"/>
      <c r="AC1045" s="168" t="e">
        <f>CONCATENATE(E1045," color: ",IF(VLOOKUP(C1045,Colores!H:I,2,0)&gt;1,"Varios colores",Tabla5[[#This Row],[Caract: Color tapiz]]),IF(H1045="","",CONCATENATE(", Tapiz: ",H1045)),IF(I1045="","",CONCATENATE(",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45" s="102"/>
      <c r="AE1045" s="102" t="str">
        <f>CONCATENATE("&lt;p&gt;¿Cómo lavar un mueble con tapiz: ",X1045,"?","&lt;p&gt;",CHAR(10),IFERROR(VLOOKUP(G1045,'Base de datos'!A:B,2,0),"Humedecer un paño de tela y frotar la estructura del producto&lt;p&gt;"))</f>
        <v>&lt;p&gt;¿Cómo lavar un mueble con tapiz: ?&lt;p&gt;
Humedecer un paño de tela y frotar la estructura del producto&lt;p&gt;</v>
      </c>
      <c r="AF1045" s="102"/>
      <c r="AG1045" s="79"/>
      <c r="AH1045" s="102"/>
    </row>
    <row r="1046" spans="1:34" ht="51" x14ac:dyDescent="0.2">
      <c r="A1046" s="88"/>
      <c r="B1046" s="88"/>
      <c r="C1046" s="16"/>
      <c r="D1046" s="116"/>
      <c r="E1046" s="88"/>
      <c r="F1046" s="88"/>
      <c r="G1046" s="88"/>
      <c r="H1046" s="88"/>
      <c r="I1046" s="88"/>
      <c r="J1046" s="88"/>
      <c r="K1046" s="88"/>
      <c r="L1046" s="88"/>
      <c r="M1046" s="88"/>
      <c r="N1046" s="88"/>
      <c r="O1046" s="88"/>
      <c r="P1046" s="88"/>
      <c r="Q1046" s="88"/>
      <c r="R1046" s="88"/>
      <c r="S1046" s="88"/>
      <c r="T1046" s="88"/>
      <c r="U1046" s="88"/>
      <c r="V1046" s="88"/>
      <c r="W1046" s="16"/>
      <c r="X1046" s="98"/>
      <c r="Y1046" s="168"/>
      <c r="Z1046" s="98"/>
      <c r="AA1046" s="102"/>
      <c r="AB1046" s="102"/>
      <c r="AC1046" s="168" t="e">
        <f>CONCATENATE(E1046," color: ",IF(VLOOKUP(C1046,Colores!H:I,2,0)&gt;1,"Varios colores",Tabla5[[#This Row],[Caract: Color tapiz]]),IF(H1046="","",CONCATENATE(", Tapiz: ",H1046)),IF(I1046="","",CONCATENATE(",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46" s="102"/>
      <c r="AE1046" s="102" t="str">
        <f>CONCATENATE("&lt;p&gt;¿Cómo lavar un mueble con tapiz: ",X1046,"?","&lt;p&gt;",CHAR(10),IFERROR(VLOOKUP(G1046,'Base de datos'!A:B,2,0),"Humedecer un paño de tela y frotar la estructura del producto&lt;p&gt;"))</f>
        <v>&lt;p&gt;¿Cómo lavar un mueble con tapiz: ?&lt;p&gt;
Humedecer un paño de tela y frotar la estructura del producto&lt;p&gt;</v>
      </c>
      <c r="AF1046" s="102"/>
      <c r="AG1046" s="79"/>
      <c r="AH1046" s="102"/>
    </row>
    <row r="1047" spans="1:34" ht="51" x14ac:dyDescent="0.2">
      <c r="A1047" s="88"/>
      <c r="B1047" s="88"/>
      <c r="C1047" s="16"/>
      <c r="D1047" s="116"/>
      <c r="E1047" s="88"/>
      <c r="F1047" s="88"/>
      <c r="G1047" s="88"/>
      <c r="H1047" s="88"/>
      <c r="I1047" s="88"/>
      <c r="J1047" s="88"/>
      <c r="K1047" s="88"/>
      <c r="L1047" s="88"/>
      <c r="M1047" s="88"/>
      <c r="N1047" s="88"/>
      <c r="O1047" s="88"/>
      <c r="P1047" s="88"/>
      <c r="Q1047" s="88"/>
      <c r="R1047" s="88"/>
      <c r="S1047" s="88"/>
      <c r="T1047" s="88"/>
      <c r="U1047" s="88"/>
      <c r="V1047" s="88"/>
      <c r="W1047" s="16"/>
      <c r="X1047" s="98"/>
      <c r="Y1047" s="168"/>
      <c r="Z1047" s="98"/>
      <c r="AA1047" s="102"/>
      <c r="AB1047" s="102"/>
      <c r="AC1047" s="168" t="e">
        <f>CONCATENATE(E1047," color: ",IF(VLOOKUP(C1047,Colores!H:I,2,0)&gt;1,"Varios colores",Tabla5[[#This Row],[Caract: Color tapiz]]),IF(H1047="","",CONCATENATE(", Tapiz: ",H1047)),IF(I1047="","",CONCATENATE(",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47" s="102"/>
      <c r="AE1047" s="102" t="str">
        <f>CONCATENATE("&lt;p&gt;¿Cómo lavar un mueble con tapiz: ",X1047,"?","&lt;p&gt;",CHAR(10),IFERROR(VLOOKUP(G1047,'Base de datos'!A:B,2,0),"Humedecer un paño de tela y frotar la estructura del producto&lt;p&gt;"))</f>
        <v>&lt;p&gt;¿Cómo lavar un mueble con tapiz: ?&lt;p&gt;
Humedecer un paño de tela y frotar la estructura del producto&lt;p&gt;</v>
      </c>
      <c r="AF1047" s="102"/>
      <c r="AG1047" s="79"/>
      <c r="AH1047" s="102"/>
    </row>
    <row r="1048" spans="1:34" ht="51" x14ac:dyDescent="0.2">
      <c r="A1048" s="88"/>
      <c r="B1048" s="88"/>
      <c r="C1048" s="16"/>
      <c r="D1048" s="116"/>
      <c r="E1048" s="88"/>
      <c r="F1048" s="88"/>
      <c r="G1048" s="88"/>
      <c r="H1048" s="88"/>
      <c r="I1048" s="88"/>
      <c r="J1048" s="88"/>
      <c r="K1048" s="88"/>
      <c r="L1048" s="88"/>
      <c r="M1048" s="88"/>
      <c r="N1048" s="88"/>
      <c r="O1048" s="88"/>
      <c r="P1048" s="88"/>
      <c r="Q1048" s="88"/>
      <c r="R1048" s="88"/>
      <c r="S1048" s="88"/>
      <c r="T1048" s="88"/>
      <c r="U1048" s="88"/>
      <c r="V1048" s="88"/>
      <c r="W1048" s="16"/>
      <c r="X1048" s="98"/>
      <c r="Y1048" s="168"/>
      <c r="Z1048" s="98"/>
      <c r="AA1048" s="102"/>
      <c r="AB1048" s="102"/>
      <c r="AC1048" s="168" t="e">
        <f>CONCATENATE(E1048," color: ",IF(VLOOKUP(C1048,Colores!H:I,2,0)&gt;1,"Varios colores",Tabla5[[#This Row],[Caract: Color tapiz]]),IF(H1048="","",CONCATENATE(", Tapiz: ",H1048)),IF(I1048="","",CONCATENATE(",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48" s="102"/>
      <c r="AE1048" s="102" t="str">
        <f>CONCATENATE("&lt;p&gt;¿Cómo lavar un mueble con tapiz: ",X1048,"?","&lt;p&gt;",CHAR(10),IFERROR(VLOOKUP(G1048,'Base de datos'!A:B,2,0),"Humedecer un paño de tela y frotar la estructura del producto&lt;p&gt;"))</f>
        <v>&lt;p&gt;¿Cómo lavar un mueble con tapiz: ?&lt;p&gt;
Humedecer un paño de tela y frotar la estructura del producto&lt;p&gt;</v>
      </c>
      <c r="AF1048" s="102"/>
      <c r="AG1048" s="79"/>
      <c r="AH1048" s="102"/>
    </row>
    <row r="1049" spans="1:34" ht="51" x14ac:dyDescent="0.2">
      <c r="A1049" s="88"/>
      <c r="B1049" s="88"/>
      <c r="C1049" s="16"/>
      <c r="D1049" s="116"/>
      <c r="E1049" s="88"/>
      <c r="F1049" s="88"/>
      <c r="G1049" s="88"/>
      <c r="H1049" s="88"/>
      <c r="I1049" s="88"/>
      <c r="J1049" s="88"/>
      <c r="K1049" s="88"/>
      <c r="L1049" s="88"/>
      <c r="M1049" s="88"/>
      <c r="N1049" s="88"/>
      <c r="O1049" s="88"/>
      <c r="P1049" s="88"/>
      <c r="Q1049" s="88"/>
      <c r="R1049" s="88"/>
      <c r="S1049" s="88"/>
      <c r="T1049" s="88"/>
      <c r="U1049" s="88"/>
      <c r="V1049" s="88"/>
      <c r="W1049" s="16"/>
      <c r="X1049" s="98"/>
      <c r="Y1049" s="168"/>
      <c r="Z1049" s="98"/>
      <c r="AA1049" s="102"/>
      <c r="AB1049" s="102"/>
      <c r="AC1049" s="168" t="e">
        <f>CONCATENATE(E1049," color: ",IF(VLOOKUP(C1049,Colores!H:I,2,0)&gt;1,"Varios colores",Tabla5[[#This Row],[Caract: Color tapiz]]),IF(H1049="","",CONCATENATE(", Tapiz: ",H1049)),IF(I1049="","",CONCATENATE(",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49" s="102"/>
      <c r="AE1049" s="102" t="str">
        <f>CONCATENATE("&lt;p&gt;¿Cómo lavar un mueble con tapiz: ",X1049,"?","&lt;p&gt;",CHAR(10),IFERROR(VLOOKUP(G1049,'Base de datos'!A:B,2,0),"Humedecer un paño de tela y frotar la estructura del producto&lt;p&gt;"))</f>
        <v>&lt;p&gt;¿Cómo lavar un mueble con tapiz: ?&lt;p&gt;
Humedecer un paño de tela y frotar la estructura del producto&lt;p&gt;</v>
      </c>
      <c r="AF1049" s="102"/>
      <c r="AG1049" s="79"/>
      <c r="AH1049" s="102"/>
    </row>
    <row r="1050" spans="1:34" ht="51" x14ac:dyDescent="0.2">
      <c r="A1050" s="88"/>
      <c r="B1050" s="88"/>
      <c r="C1050" s="16"/>
      <c r="D1050" s="116"/>
      <c r="E1050" s="88"/>
      <c r="F1050" s="88"/>
      <c r="G1050" s="88"/>
      <c r="H1050" s="88"/>
      <c r="I1050" s="88"/>
      <c r="J1050" s="88"/>
      <c r="K1050" s="88"/>
      <c r="L1050" s="88"/>
      <c r="M1050" s="88"/>
      <c r="N1050" s="88"/>
      <c r="O1050" s="88"/>
      <c r="P1050" s="88"/>
      <c r="Q1050" s="88"/>
      <c r="R1050" s="88"/>
      <c r="S1050" s="88"/>
      <c r="T1050" s="88"/>
      <c r="U1050" s="88"/>
      <c r="V1050" s="88"/>
      <c r="W1050" s="16"/>
      <c r="X1050" s="98"/>
      <c r="Y1050" s="168"/>
      <c r="Z1050" s="98"/>
      <c r="AA1050" s="102"/>
      <c r="AB1050" s="102"/>
      <c r="AC1050" s="168" t="e">
        <f>CONCATENATE(E1050," color: ",IF(VLOOKUP(C1050,Colores!H:I,2,0)&gt;1,"Varios colores",Tabla5[[#This Row],[Caract: Color tapiz]]),IF(H1050="","",CONCATENATE(", Tapiz: ",H1050)),IF(I1050="","",CONCATENATE(",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50" s="102"/>
      <c r="AE1050" s="102" t="str">
        <f>CONCATENATE("&lt;p&gt;¿Cómo lavar un mueble con tapiz: ",X1050,"?","&lt;p&gt;",CHAR(10),IFERROR(VLOOKUP(G1050,'Base de datos'!A:B,2,0),"Humedecer un paño de tela y frotar la estructura del producto&lt;p&gt;"))</f>
        <v>&lt;p&gt;¿Cómo lavar un mueble con tapiz: ?&lt;p&gt;
Humedecer un paño de tela y frotar la estructura del producto&lt;p&gt;</v>
      </c>
      <c r="AF1050" s="102"/>
      <c r="AG1050" s="79"/>
      <c r="AH1050" s="102"/>
    </row>
    <row r="1051" spans="1:34" ht="51" x14ac:dyDescent="0.2">
      <c r="A1051" s="88"/>
      <c r="B1051" s="88"/>
      <c r="C1051" s="16"/>
      <c r="D1051" s="116"/>
      <c r="E1051" s="88"/>
      <c r="F1051" s="88"/>
      <c r="G1051" s="88"/>
      <c r="H1051" s="88"/>
      <c r="I1051" s="88"/>
      <c r="J1051" s="88"/>
      <c r="K1051" s="88"/>
      <c r="L1051" s="88"/>
      <c r="M1051" s="88"/>
      <c r="N1051" s="88"/>
      <c r="O1051" s="88"/>
      <c r="P1051" s="88"/>
      <c r="Q1051" s="88"/>
      <c r="R1051" s="88"/>
      <c r="S1051" s="88"/>
      <c r="T1051" s="88"/>
      <c r="U1051" s="88"/>
      <c r="V1051" s="88"/>
      <c r="W1051" s="16"/>
      <c r="X1051" s="98"/>
      <c r="Y1051" s="168"/>
      <c r="Z1051" s="98"/>
      <c r="AA1051" s="102"/>
      <c r="AB1051" s="102"/>
      <c r="AC1051" s="168" t="e">
        <f>CONCATENATE(E1051," color: ",IF(VLOOKUP(C1051,Colores!H:I,2,0)&gt;1,"Varios colores",Tabla5[[#This Row],[Caract: Color tapiz]]),IF(H1051="","",CONCATENATE(", Tapiz: ",H1051)),IF(I1051="","",CONCATENATE(",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51" s="102"/>
      <c r="AE1051" s="102" t="str">
        <f>CONCATENATE("&lt;p&gt;¿Cómo lavar un mueble con tapiz: ",X1051,"?","&lt;p&gt;",CHAR(10),IFERROR(VLOOKUP(G1051,'Base de datos'!A:B,2,0),"Humedecer un paño de tela y frotar la estructura del producto&lt;p&gt;"))</f>
        <v>&lt;p&gt;¿Cómo lavar un mueble con tapiz: ?&lt;p&gt;
Humedecer un paño de tela y frotar la estructura del producto&lt;p&gt;</v>
      </c>
      <c r="AF1051" s="102"/>
      <c r="AG1051" s="79"/>
      <c r="AH1051" s="102"/>
    </row>
    <row r="1052" spans="1:34" ht="51" x14ac:dyDescent="0.2">
      <c r="A1052" s="88"/>
      <c r="B1052" s="88"/>
      <c r="C1052" s="16"/>
      <c r="D1052" s="116"/>
      <c r="E1052" s="88"/>
      <c r="F1052" s="88"/>
      <c r="G1052" s="88"/>
      <c r="H1052" s="88"/>
      <c r="I1052" s="88"/>
      <c r="J1052" s="88"/>
      <c r="K1052" s="88"/>
      <c r="L1052" s="88"/>
      <c r="M1052" s="88"/>
      <c r="N1052" s="88"/>
      <c r="O1052" s="88"/>
      <c r="P1052" s="88"/>
      <c r="Q1052" s="88"/>
      <c r="R1052" s="88"/>
      <c r="S1052" s="88"/>
      <c r="T1052" s="88"/>
      <c r="U1052" s="88"/>
      <c r="V1052" s="88"/>
      <c r="W1052" s="16"/>
      <c r="X1052" s="98"/>
      <c r="Y1052" s="168"/>
      <c r="Z1052" s="98"/>
      <c r="AA1052" s="102"/>
      <c r="AB1052" s="102"/>
      <c r="AC1052" s="168" t="e">
        <f>CONCATENATE(E1052," color: ",IF(VLOOKUP(C1052,Colores!H:I,2,0)&gt;1,"Varios colores",Tabla5[[#This Row],[Caract: Color tapiz]]),IF(H1052="","",CONCATENATE(", Tapiz: ",H1052)),IF(I1052="","",CONCATENATE(",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52" s="102"/>
      <c r="AE1052" s="102" t="str">
        <f>CONCATENATE("&lt;p&gt;¿Cómo lavar un mueble con tapiz: ",X1052,"?","&lt;p&gt;",CHAR(10),IFERROR(VLOOKUP(G1052,'Base de datos'!A:B,2,0),"Humedecer un paño de tela y frotar la estructura del producto&lt;p&gt;"))</f>
        <v>&lt;p&gt;¿Cómo lavar un mueble con tapiz: ?&lt;p&gt;
Humedecer un paño de tela y frotar la estructura del producto&lt;p&gt;</v>
      </c>
      <c r="AF1052" s="102"/>
      <c r="AG1052" s="79"/>
      <c r="AH1052" s="102"/>
    </row>
    <row r="1053" spans="1:34" ht="51" x14ac:dyDescent="0.2">
      <c r="A1053" s="88"/>
      <c r="B1053" s="88"/>
      <c r="C1053" s="16"/>
      <c r="D1053" s="116"/>
      <c r="E1053" s="88"/>
      <c r="F1053" s="88"/>
      <c r="G1053" s="88"/>
      <c r="H1053" s="88"/>
      <c r="I1053" s="88"/>
      <c r="J1053" s="88"/>
      <c r="K1053" s="88"/>
      <c r="L1053" s="88"/>
      <c r="M1053" s="88"/>
      <c r="N1053" s="88"/>
      <c r="O1053" s="88"/>
      <c r="P1053" s="88"/>
      <c r="Q1053" s="88"/>
      <c r="R1053" s="88"/>
      <c r="S1053" s="88"/>
      <c r="T1053" s="88"/>
      <c r="U1053" s="88"/>
      <c r="V1053" s="88"/>
      <c r="W1053" s="16"/>
      <c r="X1053" s="98"/>
      <c r="Y1053" s="168"/>
      <c r="Z1053" s="98"/>
      <c r="AA1053" s="102"/>
      <c r="AB1053" s="102"/>
      <c r="AC1053" s="168" t="e">
        <f>CONCATENATE(E1053," color: ",IF(VLOOKUP(C1053,Colores!H:I,2,0)&gt;1,"Varios colores",Tabla5[[#This Row],[Caract: Color tapiz]]),IF(H1053="","",CONCATENATE(", Tapiz: ",H1053)),IF(I1053="","",CONCATENATE(",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53" s="102"/>
      <c r="AE1053" s="102" t="str">
        <f>CONCATENATE("&lt;p&gt;¿Cómo lavar un mueble con tapiz: ",X1053,"?","&lt;p&gt;",CHAR(10),IFERROR(VLOOKUP(G1053,'Base de datos'!A:B,2,0),"Humedecer un paño de tela y frotar la estructura del producto&lt;p&gt;"))</f>
        <v>&lt;p&gt;¿Cómo lavar un mueble con tapiz: ?&lt;p&gt;
Humedecer un paño de tela y frotar la estructura del producto&lt;p&gt;</v>
      </c>
      <c r="AF1053" s="102"/>
      <c r="AG1053" s="79"/>
      <c r="AH1053" s="102"/>
    </row>
    <row r="1054" spans="1:34" ht="51" x14ac:dyDescent="0.2">
      <c r="A1054" s="88"/>
      <c r="B1054" s="88"/>
      <c r="C1054" s="16"/>
      <c r="D1054" s="116"/>
      <c r="E1054" s="88"/>
      <c r="F1054" s="88"/>
      <c r="G1054" s="88"/>
      <c r="H1054" s="88"/>
      <c r="I1054" s="88"/>
      <c r="J1054" s="88"/>
      <c r="K1054" s="88"/>
      <c r="L1054" s="88"/>
      <c r="M1054" s="88"/>
      <c r="N1054" s="88"/>
      <c r="O1054" s="88"/>
      <c r="P1054" s="88"/>
      <c r="Q1054" s="88"/>
      <c r="R1054" s="88"/>
      <c r="S1054" s="88"/>
      <c r="T1054" s="88"/>
      <c r="U1054" s="88"/>
      <c r="V1054" s="88"/>
      <c r="W1054" s="16"/>
      <c r="X1054" s="98"/>
      <c r="Y1054" s="168"/>
      <c r="Z1054" s="98"/>
      <c r="AA1054" s="102"/>
      <c r="AB1054" s="102"/>
      <c r="AC1054" s="168" t="e">
        <f>CONCATENATE(E1054," color: ",IF(VLOOKUP(C1054,Colores!H:I,2,0)&gt;1,"Varios colores",Tabla5[[#This Row],[Caract: Color tapiz]]),IF(H1054="","",CONCATENATE(", Tapiz: ",H1054)),IF(I1054="","",CONCATENATE(",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54" s="102"/>
      <c r="AE1054" s="102" t="str">
        <f>CONCATENATE("&lt;p&gt;¿Cómo lavar un mueble con tapiz: ",X1054,"?","&lt;p&gt;",CHAR(10),IFERROR(VLOOKUP(G1054,'Base de datos'!A:B,2,0),"Humedecer un paño de tela y frotar la estructura del producto&lt;p&gt;"))</f>
        <v>&lt;p&gt;¿Cómo lavar un mueble con tapiz: ?&lt;p&gt;
Humedecer un paño de tela y frotar la estructura del producto&lt;p&gt;</v>
      </c>
      <c r="AF1054" s="102"/>
      <c r="AG1054" s="79"/>
      <c r="AH1054" s="102"/>
    </row>
    <row r="1055" spans="1:34" ht="51" x14ac:dyDescent="0.2">
      <c r="A1055" s="88"/>
      <c r="B1055" s="88"/>
      <c r="C1055" s="16"/>
      <c r="D1055" s="116"/>
      <c r="E1055" s="88"/>
      <c r="F1055" s="88"/>
      <c r="G1055" s="88"/>
      <c r="H1055" s="88"/>
      <c r="I1055" s="88"/>
      <c r="J1055" s="88"/>
      <c r="K1055" s="88"/>
      <c r="L1055" s="88"/>
      <c r="M1055" s="88"/>
      <c r="N1055" s="88"/>
      <c r="O1055" s="88"/>
      <c r="P1055" s="88"/>
      <c r="Q1055" s="88"/>
      <c r="R1055" s="88"/>
      <c r="S1055" s="88"/>
      <c r="T1055" s="88"/>
      <c r="U1055" s="88"/>
      <c r="V1055" s="88"/>
      <c r="W1055" s="16"/>
      <c r="X1055" s="98"/>
      <c r="Y1055" s="168"/>
      <c r="Z1055" s="98"/>
      <c r="AA1055" s="102"/>
      <c r="AB1055" s="102"/>
      <c r="AC1055" s="168" t="e">
        <f>CONCATENATE(E1055," color: ",IF(VLOOKUP(C1055,Colores!H:I,2,0)&gt;1,"Varios colores",Tabla5[[#This Row],[Caract: Color tapiz]]),IF(H1055="","",CONCATENATE(", Tapiz: ",H1055)),IF(I1055="","",CONCATENATE(",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55" s="102"/>
      <c r="AE1055" s="102" t="str">
        <f>CONCATENATE("&lt;p&gt;¿Cómo lavar un mueble con tapiz: ",X1055,"?","&lt;p&gt;",CHAR(10),IFERROR(VLOOKUP(G1055,'Base de datos'!A:B,2,0),"Humedecer un paño de tela y frotar la estructura del producto&lt;p&gt;"))</f>
        <v>&lt;p&gt;¿Cómo lavar un mueble con tapiz: ?&lt;p&gt;
Humedecer un paño de tela y frotar la estructura del producto&lt;p&gt;</v>
      </c>
      <c r="AF1055" s="102"/>
      <c r="AG1055" s="79"/>
      <c r="AH1055" s="102"/>
    </row>
    <row r="1056" spans="1:34" ht="51" x14ac:dyDescent="0.2">
      <c r="A1056" s="88"/>
      <c r="B1056" s="88"/>
      <c r="C1056" s="16"/>
      <c r="D1056" s="116"/>
      <c r="E1056" s="88"/>
      <c r="F1056" s="88"/>
      <c r="G1056" s="88"/>
      <c r="H1056" s="88"/>
      <c r="I1056" s="88"/>
      <c r="J1056" s="88"/>
      <c r="K1056" s="88"/>
      <c r="L1056" s="88"/>
      <c r="M1056" s="88"/>
      <c r="N1056" s="88"/>
      <c r="O1056" s="88"/>
      <c r="P1056" s="88"/>
      <c r="Q1056" s="88"/>
      <c r="R1056" s="88"/>
      <c r="S1056" s="88"/>
      <c r="T1056" s="88"/>
      <c r="U1056" s="88"/>
      <c r="V1056" s="88"/>
      <c r="W1056" s="16"/>
      <c r="X1056" s="98"/>
      <c r="Y1056" s="168"/>
      <c r="Z1056" s="98"/>
      <c r="AA1056" s="102"/>
      <c r="AB1056" s="102"/>
      <c r="AC1056" s="168" t="e">
        <f>CONCATENATE(E1056," color: ",IF(VLOOKUP(C1056,Colores!H:I,2,0)&gt;1,"Varios colores",Tabla5[[#This Row],[Caract: Color tapiz]]),IF(H1056="","",CONCATENATE(", Tapiz: ",H1056)),IF(I1056="","",CONCATENATE(",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56" s="102"/>
      <c r="AE1056" s="102" t="str">
        <f>CONCATENATE("&lt;p&gt;¿Cómo lavar un mueble con tapiz: ",X1056,"?","&lt;p&gt;",CHAR(10),IFERROR(VLOOKUP(G1056,'Base de datos'!A:B,2,0),"Humedecer un paño de tela y frotar la estructura del producto&lt;p&gt;"))</f>
        <v>&lt;p&gt;¿Cómo lavar un mueble con tapiz: ?&lt;p&gt;
Humedecer un paño de tela y frotar la estructura del producto&lt;p&gt;</v>
      </c>
      <c r="AF1056" s="102"/>
      <c r="AG1056" s="79"/>
      <c r="AH1056" s="102"/>
    </row>
    <row r="1057" spans="1:34" ht="51" x14ac:dyDescent="0.2">
      <c r="A1057" s="88"/>
      <c r="B1057" s="88"/>
      <c r="C1057" s="16"/>
      <c r="D1057" s="116"/>
      <c r="E1057" s="88"/>
      <c r="F1057" s="88"/>
      <c r="G1057" s="88"/>
      <c r="H1057" s="88"/>
      <c r="I1057" s="88"/>
      <c r="J1057" s="88"/>
      <c r="K1057" s="88"/>
      <c r="L1057" s="88"/>
      <c r="M1057" s="88"/>
      <c r="N1057" s="88"/>
      <c r="O1057" s="88"/>
      <c r="P1057" s="88"/>
      <c r="Q1057" s="88"/>
      <c r="R1057" s="88"/>
      <c r="S1057" s="88"/>
      <c r="T1057" s="88"/>
      <c r="U1057" s="88"/>
      <c r="V1057" s="88"/>
      <c r="W1057" s="16"/>
      <c r="X1057" s="98"/>
      <c r="Y1057" s="168"/>
      <c r="Z1057" s="98"/>
      <c r="AA1057" s="102"/>
      <c r="AB1057" s="102"/>
      <c r="AC1057" s="168" t="e">
        <f>CONCATENATE(E1057," color: ",IF(VLOOKUP(C1057,Colores!H:I,2,0)&gt;1,"Varios colores",Tabla5[[#This Row],[Caract: Color tapiz]]),IF(H1057="","",CONCATENATE(", Tapiz: ",H1057)),IF(I1057="","",CONCATENATE(",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57" s="102"/>
      <c r="AE1057" s="102" t="str">
        <f>CONCATENATE("&lt;p&gt;¿Cómo lavar un mueble con tapiz: ",X1057,"?","&lt;p&gt;",CHAR(10),IFERROR(VLOOKUP(G1057,'Base de datos'!A:B,2,0),"Humedecer un paño de tela y frotar la estructura del producto&lt;p&gt;"))</f>
        <v>&lt;p&gt;¿Cómo lavar un mueble con tapiz: ?&lt;p&gt;
Humedecer un paño de tela y frotar la estructura del producto&lt;p&gt;</v>
      </c>
      <c r="AF1057" s="102"/>
      <c r="AG1057" s="79"/>
      <c r="AH1057" s="102"/>
    </row>
    <row r="1058" spans="1:34" ht="51" x14ac:dyDescent="0.2">
      <c r="A1058" s="88"/>
      <c r="B1058" s="88"/>
      <c r="C1058" s="16"/>
      <c r="D1058" s="116"/>
      <c r="E1058" s="88"/>
      <c r="F1058" s="88"/>
      <c r="G1058" s="88"/>
      <c r="H1058" s="88"/>
      <c r="I1058" s="88"/>
      <c r="J1058" s="88"/>
      <c r="K1058" s="88"/>
      <c r="L1058" s="88"/>
      <c r="M1058" s="88"/>
      <c r="N1058" s="88"/>
      <c r="O1058" s="88"/>
      <c r="P1058" s="88"/>
      <c r="Q1058" s="88"/>
      <c r="R1058" s="88"/>
      <c r="S1058" s="88"/>
      <c r="T1058" s="88"/>
      <c r="U1058" s="88"/>
      <c r="V1058" s="88"/>
      <c r="W1058" s="16"/>
      <c r="X1058" s="98"/>
      <c r="Y1058" s="168"/>
      <c r="Z1058" s="98"/>
      <c r="AA1058" s="102"/>
      <c r="AB1058" s="102"/>
      <c r="AC1058" s="168" t="e">
        <f>CONCATENATE(E1058," color: ",IF(VLOOKUP(C1058,Colores!H:I,2,0)&gt;1,"Varios colores",Tabla5[[#This Row],[Caract: Color tapiz]]),IF(H1058="","",CONCATENATE(", Tapiz: ",H1058)),IF(I1058="","",CONCATENATE(",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58" s="102"/>
      <c r="AE1058" s="102" t="str">
        <f>CONCATENATE("&lt;p&gt;¿Cómo lavar un mueble con tapiz: ",X1058,"?","&lt;p&gt;",CHAR(10),IFERROR(VLOOKUP(G1058,'Base de datos'!A:B,2,0),"Humedecer un paño de tela y frotar la estructura del producto&lt;p&gt;"))</f>
        <v>&lt;p&gt;¿Cómo lavar un mueble con tapiz: ?&lt;p&gt;
Humedecer un paño de tela y frotar la estructura del producto&lt;p&gt;</v>
      </c>
      <c r="AF1058" s="102"/>
      <c r="AG1058" s="79"/>
      <c r="AH1058" s="102"/>
    </row>
    <row r="1059" spans="1:34" ht="51" x14ac:dyDescent="0.2">
      <c r="A1059" s="88"/>
      <c r="B1059" s="88"/>
      <c r="C1059" s="16"/>
      <c r="D1059" s="116"/>
      <c r="E1059" s="88"/>
      <c r="F1059" s="88"/>
      <c r="G1059" s="88"/>
      <c r="H1059" s="88"/>
      <c r="I1059" s="88"/>
      <c r="J1059" s="88"/>
      <c r="K1059" s="88"/>
      <c r="L1059" s="88"/>
      <c r="M1059" s="88"/>
      <c r="N1059" s="88"/>
      <c r="O1059" s="88"/>
      <c r="P1059" s="88"/>
      <c r="Q1059" s="88"/>
      <c r="R1059" s="88"/>
      <c r="S1059" s="88"/>
      <c r="T1059" s="88"/>
      <c r="U1059" s="88"/>
      <c r="V1059" s="88"/>
      <c r="W1059" s="16"/>
      <c r="X1059" s="98"/>
      <c r="Y1059" s="168"/>
      <c r="Z1059" s="98"/>
      <c r="AA1059" s="102"/>
      <c r="AB1059" s="102"/>
      <c r="AC1059" s="168" t="e">
        <f>CONCATENATE(E1059," color: ",IF(VLOOKUP(C1059,Colores!H:I,2,0)&gt;1,"Varios colores",Tabla5[[#This Row],[Caract: Color tapiz]]),IF(H1059="","",CONCATENATE(", Tapiz: ",H1059)),IF(I1059="","",CONCATENATE(",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59" s="102"/>
      <c r="AE1059" s="102" t="str">
        <f>CONCATENATE("&lt;p&gt;¿Cómo lavar un mueble con tapiz: ",X1059,"?","&lt;p&gt;",CHAR(10),IFERROR(VLOOKUP(G1059,'Base de datos'!A:B,2,0),"Humedecer un paño de tela y frotar la estructura del producto&lt;p&gt;"))</f>
        <v>&lt;p&gt;¿Cómo lavar un mueble con tapiz: ?&lt;p&gt;
Humedecer un paño de tela y frotar la estructura del producto&lt;p&gt;</v>
      </c>
      <c r="AF1059" s="102"/>
      <c r="AG1059" s="79"/>
      <c r="AH1059" s="102"/>
    </row>
    <row r="1060" spans="1:34" ht="51" x14ac:dyDescent="0.2">
      <c r="A1060" s="88"/>
      <c r="B1060" s="88"/>
      <c r="C1060" s="16"/>
      <c r="D1060" s="116"/>
      <c r="E1060" s="88"/>
      <c r="F1060" s="88"/>
      <c r="G1060" s="88"/>
      <c r="H1060" s="88"/>
      <c r="I1060" s="88"/>
      <c r="J1060" s="88"/>
      <c r="K1060" s="88"/>
      <c r="L1060" s="88"/>
      <c r="M1060" s="88"/>
      <c r="N1060" s="88"/>
      <c r="O1060" s="88"/>
      <c r="P1060" s="88"/>
      <c r="Q1060" s="88"/>
      <c r="R1060" s="88"/>
      <c r="S1060" s="88"/>
      <c r="T1060" s="88"/>
      <c r="U1060" s="88"/>
      <c r="V1060" s="88"/>
      <c r="W1060" s="16"/>
      <c r="X1060" s="98"/>
      <c r="Y1060" s="168"/>
      <c r="Z1060" s="98"/>
      <c r="AA1060" s="102"/>
      <c r="AB1060" s="102"/>
      <c r="AC1060" s="168" t="e">
        <f>CONCATENATE(E1060," color: ",IF(VLOOKUP(C1060,Colores!H:I,2,0)&gt;1,"Varios colores",Tabla5[[#This Row],[Caract: Color tapiz]]),IF(H1060="","",CONCATENATE(", Tapiz: ",H1060)),IF(I1060="","",CONCATENATE(",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60" s="102"/>
      <c r="AE1060" s="102" t="str">
        <f>CONCATENATE("&lt;p&gt;¿Cómo lavar un mueble con tapiz: ",X1060,"?","&lt;p&gt;",CHAR(10),IFERROR(VLOOKUP(G1060,'Base de datos'!A:B,2,0),"Humedecer un paño de tela y frotar la estructura del producto&lt;p&gt;"))</f>
        <v>&lt;p&gt;¿Cómo lavar un mueble con tapiz: ?&lt;p&gt;
Humedecer un paño de tela y frotar la estructura del producto&lt;p&gt;</v>
      </c>
      <c r="AF1060" s="102"/>
      <c r="AG1060" s="79"/>
      <c r="AH1060" s="102"/>
    </row>
    <row r="1061" spans="1:34" ht="51" x14ac:dyDescent="0.2">
      <c r="A1061" s="88"/>
      <c r="B1061" s="88"/>
      <c r="C1061" s="16"/>
      <c r="D1061" s="116"/>
      <c r="E1061" s="88"/>
      <c r="F1061" s="88"/>
      <c r="G1061" s="88"/>
      <c r="H1061" s="88"/>
      <c r="I1061" s="88"/>
      <c r="J1061" s="88"/>
      <c r="K1061" s="88"/>
      <c r="L1061" s="88"/>
      <c r="M1061" s="88"/>
      <c r="N1061" s="88"/>
      <c r="O1061" s="88"/>
      <c r="P1061" s="88"/>
      <c r="Q1061" s="88"/>
      <c r="R1061" s="88"/>
      <c r="S1061" s="88"/>
      <c r="T1061" s="88"/>
      <c r="U1061" s="88"/>
      <c r="V1061" s="88"/>
      <c r="W1061" s="16"/>
      <c r="X1061" s="98"/>
      <c r="Y1061" s="168"/>
      <c r="Z1061" s="98"/>
      <c r="AA1061" s="102"/>
      <c r="AB1061" s="102"/>
      <c r="AC1061" s="168" t="e">
        <f>CONCATENATE(E1061," color: ",IF(VLOOKUP(C1061,Colores!H:I,2,0)&gt;1,"Varios colores",Tabla5[[#This Row],[Caract: Color tapiz]]),IF(H1061="","",CONCATENATE(", Tapiz: ",H1061)),IF(I1061="","",CONCATENATE(",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61" s="102"/>
      <c r="AE1061" s="102" t="str">
        <f>CONCATENATE("&lt;p&gt;¿Cómo lavar un mueble con tapiz: ",X1061,"?","&lt;p&gt;",CHAR(10),IFERROR(VLOOKUP(G1061,'Base de datos'!A:B,2,0),"Humedecer un paño de tela y frotar la estructura del producto&lt;p&gt;"))</f>
        <v>&lt;p&gt;¿Cómo lavar un mueble con tapiz: ?&lt;p&gt;
Humedecer un paño de tela y frotar la estructura del producto&lt;p&gt;</v>
      </c>
      <c r="AF1061" s="102"/>
      <c r="AG1061" s="79"/>
      <c r="AH1061" s="102"/>
    </row>
    <row r="1062" spans="1:34" ht="51" x14ac:dyDescent="0.2">
      <c r="A1062" s="88"/>
      <c r="B1062" s="88"/>
      <c r="C1062" s="16"/>
      <c r="D1062" s="116"/>
      <c r="E1062" s="88"/>
      <c r="F1062" s="88"/>
      <c r="G1062" s="88"/>
      <c r="H1062" s="88"/>
      <c r="I1062" s="88"/>
      <c r="J1062" s="88"/>
      <c r="K1062" s="88"/>
      <c r="L1062" s="88"/>
      <c r="M1062" s="88"/>
      <c r="N1062" s="88"/>
      <c r="O1062" s="88"/>
      <c r="P1062" s="88"/>
      <c r="Q1062" s="88"/>
      <c r="R1062" s="88"/>
      <c r="S1062" s="88"/>
      <c r="T1062" s="88"/>
      <c r="U1062" s="88"/>
      <c r="V1062" s="88"/>
      <c r="W1062" s="16"/>
      <c r="X1062" s="98"/>
      <c r="Y1062" s="168"/>
      <c r="Z1062" s="98"/>
      <c r="AA1062" s="102"/>
      <c r="AB1062" s="102"/>
      <c r="AC1062" s="168" t="e">
        <f>CONCATENATE(E1062," color: ",IF(VLOOKUP(C1062,Colores!H:I,2,0)&gt;1,"Varios colores",Tabla5[[#This Row],[Caract: Color tapiz]]),IF(H1062="","",CONCATENATE(", Tapiz: ",H1062)),IF(I1062="","",CONCATENATE(",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62" s="102"/>
      <c r="AE1062" s="102" t="str">
        <f>CONCATENATE("&lt;p&gt;¿Cómo lavar un mueble con tapiz: ",X1062,"?","&lt;p&gt;",CHAR(10),IFERROR(VLOOKUP(G1062,'Base de datos'!A:B,2,0),"Humedecer un paño de tela y frotar la estructura del producto&lt;p&gt;"))</f>
        <v>&lt;p&gt;¿Cómo lavar un mueble con tapiz: ?&lt;p&gt;
Humedecer un paño de tela y frotar la estructura del producto&lt;p&gt;</v>
      </c>
      <c r="AF1062" s="102"/>
      <c r="AG1062" s="79"/>
      <c r="AH1062" s="102"/>
    </row>
    <row r="1063" spans="1:34" ht="51" x14ac:dyDescent="0.2">
      <c r="A1063" s="88"/>
      <c r="B1063" s="88"/>
      <c r="C1063" s="16"/>
      <c r="D1063" s="116"/>
      <c r="E1063" s="88"/>
      <c r="F1063" s="88"/>
      <c r="G1063" s="88"/>
      <c r="H1063" s="88"/>
      <c r="I1063" s="88"/>
      <c r="J1063" s="88"/>
      <c r="K1063" s="88"/>
      <c r="L1063" s="88"/>
      <c r="M1063" s="88"/>
      <c r="N1063" s="88"/>
      <c r="O1063" s="88"/>
      <c r="P1063" s="88"/>
      <c r="Q1063" s="88"/>
      <c r="R1063" s="88"/>
      <c r="S1063" s="88"/>
      <c r="T1063" s="88"/>
      <c r="U1063" s="88"/>
      <c r="V1063" s="88"/>
      <c r="W1063" s="16"/>
      <c r="X1063" s="98"/>
      <c r="Y1063" s="168"/>
      <c r="Z1063" s="98"/>
      <c r="AA1063" s="102"/>
      <c r="AB1063" s="102"/>
      <c r="AC1063" s="168" t="e">
        <f>CONCATENATE(E1063," color: ",IF(VLOOKUP(C1063,Colores!H:I,2,0)&gt;1,"Varios colores",Tabla5[[#This Row],[Caract: Color tapiz]]),IF(H1063="","",CONCATENATE(", Tapiz: ",H1063)),IF(I1063="","",CONCATENATE(",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63" s="102"/>
      <c r="AE1063" s="102" t="str">
        <f>CONCATENATE("&lt;p&gt;¿Cómo lavar un mueble con tapiz: ",X1063,"?","&lt;p&gt;",CHAR(10),IFERROR(VLOOKUP(G1063,'Base de datos'!A:B,2,0),"Humedecer un paño de tela y frotar la estructura del producto&lt;p&gt;"))</f>
        <v>&lt;p&gt;¿Cómo lavar un mueble con tapiz: ?&lt;p&gt;
Humedecer un paño de tela y frotar la estructura del producto&lt;p&gt;</v>
      </c>
      <c r="AF1063" s="102"/>
      <c r="AG1063" s="79"/>
      <c r="AH1063" s="102"/>
    </row>
    <row r="1064" spans="1:34" ht="51" x14ac:dyDescent="0.2">
      <c r="A1064" s="88"/>
      <c r="B1064" s="88"/>
      <c r="C1064" s="16"/>
      <c r="D1064" s="116"/>
      <c r="E1064" s="88"/>
      <c r="F1064" s="88"/>
      <c r="G1064" s="88"/>
      <c r="H1064" s="88"/>
      <c r="I1064" s="88"/>
      <c r="J1064" s="88"/>
      <c r="K1064" s="88"/>
      <c r="L1064" s="88"/>
      <c r="M1064" s="88"/>
      <c r="N1064" s="88"/>
      <c r="O1064" s="88"/>
      <c r="P1064" s="88"/>
      <c r="Q1064" s="88"/>
      <c r="R1064" s="88"/>
      <c r="S1064" s="88"/>
      <c r="T1064" s="88"/>
      <c r="U1064" s="88"/>
      <c r="V1064" s="88"/>
      <c r="W1064" s="16"/>
      <c r="X1064" s="98"/>
      <c r="Y1064" s="168"/>
      <c r="Z1064" s="98"/>
      <c r="AA1064" s="102"/>
      <c r="AB1064" s="102"/>
      <c r="AC1064" s="168" t="e">
        <f>CONCATENATE(E1064," color: ",IF(VLOOKUP(C1064,Colores!H:I,2,0)&gt;1,"Varios colores",Tabla5[[#This Row],[Caract: Color tapiz]]),IF(H1064="","",CONCATENATE(", Tapiz: ",H1064)),IF(I1064="","",CONCATENATE(",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64" s="102"/>
      <c r="AE1064" s="102" t="str">
        <f>CONCATENATE("&lt;p&gt;¿Cómo lavar un mueble con tapiz: ",X1064,"?","&lt;p&gt;",CHAR(10),IFERROR(VLOOKUP(G1064,'Base de datos'!A:B,2,0),"Humedecer un paño de tela y frotar la estructura del producto&lt;p&gt;"))</f>
        <v>&lt;p&gt;¿Cómo lavar un mueble con tapiz: ?&lt;p&gt;
Humedecer un paño de tela y frotar la estructura del producto&lt;p&gt;</v>
      </c>
      <c r="AF1064" s="102"/>
      <c r="AG1064" s="79"/>
      <c r="AH1064" s="102"/>
    </row>
    <row r="1065" spans="1:34" ht="51" x14ac:dyDescent="0.2">
      <c r="A1065" s="88"/>
      <c r="B1065" s="88"/>
      <c r="C1065" s="16"/>
      <c r="D1065" s="116"/>
      <c r="E1065" s="88"/>
      <c r="F1065" s="88"/>
      <c r="G1065" s="88"/>
      <c r="H1065" s="88"/>
      <c r="I1065" s="88"/>
      <c r="J1065" s="88"/>
      <c r="K1065" s="88"/>
      <c r="L1065" s="88"/>
      <c r="M1065" s="88"/>
      <c r="N1065" s="88"/>
      <c r="O1065" s="88"/>
      <c r="P1065" s="88"/>
      <c r="Q1065" s="88"/>
      <c r="R1065" s="88"/>
      <c r="S1065" s="88"/>
      <c r="T1065" s="88"/>
      <c r="U1065" s="88"/>
      <c r="V1065" s="88"/>
      <c r="W1065" s="16"/>
      <c r="X1065" s="98"/>
      <c r="Y1065" s="168"/>
      <c r="Z1065" s="98"/>
      <c r="AA1065" s="102"/>
      <c r="AB1065" s="102"/>
      <c r="AC1065" s="168" t="e">
        <f>CONCATENATE(E1065," color: ",IF(VLOOKUP(C1065,Colores!H:I,2,0)&gt;1,"Varios colores",Tabla5[[#This Row],[Caract: Color tapiz]]),IF(H1065="","",CONCATENATE(", Tapiz: ",H1065)),IF(I1065="","",CONCATENATE(",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65" s="102"/>
      <c r="AE1065" s="102" t="str">
        <f>CONCATENATE("&lt;p&gt;¿Cómo lavar un mueble con tapiz: ",X1065,"?","&lt;p&gt;",CHAR(10),IFERROR(VLOOKUP(G1065,'Base de datos'!A:B,2,0),"Humedecer un paño de tela y frotar la estructura del producto&lt;p&gt;"))</f>
        <v>&lt;p&gt;¿Cómo lavar un mueble con tapiz: ?&lt;p&gt;
Humedecer un paño de tela y frotar la estructura del producto&lt;p&gt;</v>
      </c>
      <c r="AF1065" s="102"/>
      <c r="AG1065" s="79"/>
      <c r="AH1065" s="102"/>
    </row>
    <row r="1066" spans="1:34" ht="51" x14ac:dyDescent="0.2">
      <c r="A1066" s="88"/>
      <c r="B1066" s="88"/>
      <c r="C1066" s="16"/>
      <c r="D1066" s="116"/>
      <c r="E1066" s="88"/>
      <c r="F1066" s="88"/>
      <c r="G1066" s="88"/>
      <c r="H1066" s="88"/>
      <c r="I1066" s="88"/>
      <c r="J1066" s="88"/>
      <c r="K1066" s="88"/>
      <c r="L1066" s="88"/>
      <c r="M1066" s="88"/>
      <c r="N1066" s="88"/>
      <c r="O1066" s="88"/>
      <c r="P1066" s="88"/>
      <c r="Q1066" s="88"/>
      <c r="R1066" s="88"/>
      <c r="S1066" s="88"/>
      <c r="T1066" s="88"/>
      <c r="U1066" s="88"/>
      <c r="V1066" s="88"/>
      <c r="W1066" s="16"/>
      <c r="X1066" s="98"/>
      <c r="Y1066" s="168"/>
      <c r="Z1066" s="98"/>
      <c r="AA1066" s="102"/>
      <c r="AB1066" s="102"/>
      <c r="AC1066" s="168" t="e">
        <f>CONCATENATE(E1066," color: ",IF(VLOOKUP(C1066,Colores!H:I,2,0)&gt;1,"Varios colores",Tabla5[[#This Row],[Caract: Color tapiz]]),IF(H1066="","",CONCATENATE(", Tapiz: ",H1066)),IF(I1066="","",CONCATENATE(",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66" s="102"/>
      <c r="AE1066" s="102" t="str">
        <f>CONCATENATE("&lt;p&gt;¿Cómo lavar un mueble con tapiz: ",X1066,"?","&lt;p&gt;",CHAR(10),IFERROR(VLOOKUP(G1066,'Base de datos'!A:B,2,0),"Humedecer un paño de tela y frotar la estructura del producto&lt;p&gt;"))</f>
        <v>&lt;p&gt;¿Cómo lavar un mueble con tapiz: ?&lt;p&gt;
Humedecer un paño de tela y frotar la estructura del producto&lt;p&gt;</v>
      </c>
      <c r="AF1066" s="102"/>
      <c r="AG1066" s="79"/>
      <c r="AH1066" s="102"/>
    </row>
    <row r="1067" spans="1:34" ht="51" x14ac:dyDescent="0.2">
      <c r="A1067" s="88"/>
      <c r="B1067" s="88"/>
      <c r="C1067" s="16"/>
      <c r="D1067" s="116"/>
      <c r="E1067" s="88"/>
      <c r="F1067" s="88"/>
      <c r="G1067" s="88"/>
      <c r="H1067" s="88"/>
      <c r="I1067" s="88"/>
      <c r="J1067" s="88"/>
      <c r="K1067" s="88"/>
      <c r="L1067" s="88"/>
      <c r="M1067" s="88"/>
      <c r="N1067" s="88"/>
      <c r="O1067" s="88"/>
      <c r="P1067" s="88"/>
      <c r="Q1067" s="88"/>
      <c r="R1067" s="88"/>
      <c r="S1067" s="88"/>
      <c r="T1067" s="88"/>
      <c r="U1067" s="88"/>
      <c r="V1067" s="88"/>
      <c r="W1067" s="16"/>
      <c r="X1067" s="98"/>
      <c r="Y1067" s="168"/>
      <c r="Z1067" s="98"/>
      <c r="AA1067" s="102"/>
      <c r="AB1067" s="102"/>
      <c r="AC1067" s="168" t="e">
        <f>CONCATENATE(E1067," color: ",IF(VLOOKUP(C1067,Colores!H:I,2,0)&gt;1,"Varios colores",Tabla5[[#This Row],[Caract: Color tapiz]]),IF(H1067="","",CONCATENATE(", Tapiz: ",H1067)),IF(I1067="","",CONCATENATE(",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67" s="102"/>
      <c r="AE1067" s="102" t="str">
        <f>CONCATENATE("&lt;p&gt;¿Cómo lavar un mueble con tapiz: ",X1067,"?","&lt;p&gt;",CHAR(10),IFERROR(VLOOKUP(G1067,'Base de datos'!A:B,2,0),"Humedecer un paño de tela y frotar la estructura del producto&lt;p&gt;"))</f>
        <v>&lt;p&gt;¿Cómo lavar un mueble con tapiz: ?&lt;p&gt;
Humedecer un paño de tela y frotar la estructura del producto&lt;p&gt;</v>
      </c>
      <c r="AF1067" s="102"/>
      <c r="AG1067" s="79"/>
      <c r="AH1067" s="102"/>
    </row>
    <row r="1068" spans="1:34" ht="51" x14ac:dyDescent="0.2">
      <c r="A1068" s="88"/>
      <c r="B1068" s="88"/>
      <c r="C1068" s="16"/>
      <c r="D1068" s="116"/>
      <c r="E1068" s="88"/>
      <c r="F1068" s="88"/>
      <c r="G1068" s="88"/>
      <c r="H1068" s="88"/>
      <c r="I1068" s="88"/>
      <c r="J1068" s="88"/>
      <c r="K1068" s="88"/>
      <c r="L1068" s="88"/>
      <c r="M1068" s="88"/>
      <c r="N1068" s="88"/>
      <c r="O1068" s="88"/>
      <c r="P1068" s="88"/>
      <c r="Q1068" s="88"/>
      <c r="R1068" s="88"/>
      <c r="S1068" s="88"/>
      <c r="T1068" s="88"/>
      <c r="U1068" s="88"/>
      <c r="V1068" s="88"/>
      <c r="W1068" s="16"/>
      <c r="X1068" s="98"/>
      <c r="Y1068" s="168"/>
      <c r="Z1068" s="98"/>
      <c r="AA1068" s="102"/>
      <c r="AB1068" s="102"/>
      <c r="AC1068" s="168" t="e">
        <f>CONCATENATE(E1068," color: ",IF(VLOOKUP(C1068,Colores!H:I,2,0)&gt;1,"Varios colores",Tabla5[[#This Row],[Caract: Color tapiz]]),IF(H1068="","",CONCATENATE(", Tapiz: ",H1068)),IF(I1068="","",CONCATENATE(",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68" s="102"/>
      <c r="AE1068" s="102" t="str">
        <f>CONCATENATE("&lt;p&gt;¿Cómo lavar un mueble con tapiz: ",X1068,"?","&lt;p&gt;",CHAR(10),IFERROR(VLOOKUP(G1068,'Base de datos'!A:B,2,0),"Humedecer un paño de tela y frotar la estructura del producto&lt;p&gt;"))</f>
        <v>&lt;p&gt;¿Cómo lavar un mueble con tapiz: ?&lt;p&gt;
Humedecer un paño de tela y frotar la estructura del producto&lt;p&gt;</v>
      </c>
      <c r="AF1068" s="102"/>
      <c r="AG1068" s="79"/>
      <c r="AH1068" s="102"/>
    </row>
    <row r="1069" spans="1:34" ht="51" x14ac:dyDescent="0.2">
      <c r="A1069" s="88"/>
      <c r="B1069" s="88"/>
      <c r="C1069" s="16"/>
      <c r="D1069" s="116"/>
      <c r="E1069" s="88"/>
      <c r="F1069" s="88"/>
      <c r="G1069" s="88"/>
      <c r="H1069" s="88"/>
      <c r="I1069" s="88"/>
      <c r="J1069" s="88"/>
      <c r="K1069" s="88"/>
      <c r="L1069" s="88"/>
      <c r="M1069" s="88"/>
      <c r="N1069" s="88"/>
      <c r="O1069" s="88"/>
      <c r="P1069" s="88"/>
      <c r="Q1069" s="88"/>
      <c r="R1069" s="88"/>
      <c r="S1069" s="88"/>
      <c r="T1069" s="88"/>
      <c r="U1069" s="88"/>
      <c r="V1069" s="88"/>
      <c r="W1069" s="16"/>
      <c r="X1069" s="98"/>
      <c r="Y1069" s="168"/>
      <c r="Z1069" s="98"/>
      <c r="AA1069" s="102"/>
      <c r="AB1069" s="102"/>
      <c r="AC1069" s="168" t="e">
        <f>CONCATENATE(E1069," color: ",IF(VLOOKUP(C1069,Colores!H:I,2,0)&gt;1,"Varios colores",Tabla5[[#This Row],[Caract: Color tapiz]]),IF(H1069="","",CONCATENATE(", Tapiz: ",H1069)),IF(I1069="","",CONCATENATE(",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69" s="102"/>
      <c r="AE1069" s="102" t="str">
        <f>CONCATENATE("&lt;p&gt;¿Cómo lavar un mueble con tapiz: ",X1069,"?","&lt;p&gt;",CHAR(10),IFERROR(VLOOKUP(G1069,'Base de datos'!A:B,2,0),"Humedecer un paño de tela y frotar la estructura del producto&lt;p&gt;"))</f>
        <v>&lt;p&gt;¿Cómo lavar un mueble con tapiz: ?&lt;p&gt;
Humedecer un paño de tela y frotar la estructura del producto&lt;p&gt;</v>
      </c>
      <c r="AF1069" s="102"/>
      <c r="AG1069" s="79"/>
      <c r="AH1069" s="102"/>
    </row>
    <row r="1070" spans="1:34" ht="51" x14ac:dyDescent="0.2">
      <c r="A1070" s="88"/>
      <c r="B1070" s="88"/>
      <c r="C1070" s="16"/>
      <c r="D1070" s="116"/>
      <c r="E1070" s="88"/>
      <c r="F1070" s="88"/>
      <c r="G1070" s="88"/>
      <c r="H1070" s="88"/>
      <c r="I1070" s="88"/>
      <c r="J1070" s="88"/>
      <c r="K1070" s="88"/>
      <c r="L1070" s="88"/>
      <c r="M1070" s="88"/>
      <c r="N1070" s="88"/>
      <c r="O1070" s="88"/>
      <c r="P1070" s="88"/>
      <c r="Q1070" s="88"/>
      <c r="R1070" s="88"/>
      <c r="S1070" s="88"/>
      <c r="T1070" s="88"/>
      <c r="U1070" s="88"/>
      <c r="V1070" s="88"/>
      <c r="W1070" s="16"/>
      <c r="X1070" s="98"/>
      <c r="Y1070" s="168"/>
      <c r="Z1070" s="98"/>
      <c r="AA1070" s="102"/>
      <c r="AB1070" s="102"/>
      <c r="AC1070" s="168" t="e">
        <f>CONCATENATE(E1070," color: ",IF(VLOOKUP(C1070,Colores!H:I,2,0)&gt;1,"Varios colores",Tabla5[[#This Row],[Caract: Color tapiz]]),IF(H1070="","",CONCATENATE(", Tapiz: ",H1070)),IF(I1070="","",CONCATENATE(",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70" s="102"/>
      <c r="AE1070" s="102" t="str">
        <f>CONCATENATE("&lt;p&gt;¿Cómo lavar un mueble con tapiz: ",X1070,"?","&lt;p&gt;",CHAR(10),IFERROR(VLOOKUP(G1070,'Base de datos'!A:B,2,0),"Humedecer un paño de tela y frotar la estructura del producto&lt;p&gt;"))</f>
        <v>&lt;p&gt;¿Cómo lavar un mueble con tapiz: ?&lt;p&gt;
Humedecer un paño de tela y frotar la estructura del producto&lt;p&gt;</v>
      </c>
      <c r="AF1070" s="102"/>
      <c r="AG1070" s="79"/>
      <c r="AH1070" s="102"/>
    </row>
    <row r="1071" spans="1:34" ht="51" x14ac:dyDescent="0.2">
      <c r="A1071" s="88"/>
      <c r="B1071" s="88"/>
      <c r="C1071" s="16"/>
      <c r="D1071" s="116"/>
      <c r="E1071" s="88"/>
      <c r="F1071" s="88"/>
      <c r="G1071" s="88"/>
      <c r="H1071" s="88"/>
      <c r="I1071" s="88"/>
      <c r="J1071" s="88"/>
      <c r="K1071" s="88"/>
      <c r="L1071" s="88"/>
      <c r="M1071" s="88"/>
      <c r="N1071" s="88"/>
      <c r="O1071" s="88"/>
      <c r="P1071" s="88"/>
      <c r="Q1071" s="88"/>
      <c r="R1071" s="88"/>
      <c r="S1071" s="88"/>
      <c r="T1071" s="88"/>
      <c r="U1071" s="88"/>
      <c r="V1071" s="88"/>
      <c r="W1071" s="16"/>
      <c r="X1071" s="98"/>
      <c r="Y1071" s="168"/>
      <c r="Z1071" s="98"/>
      <c r="AA1071" s="102"/>
      <c r="AB1071" s="102"/>
      <c r="AC1071" s="168" t="e">
        <f>CONCATENATE(E1071," color: ",IF(VLOOKUP(C1071,Colores!H:I,2,0)&gt;1,"Varios colores",Tabla5[[#This Row],[Caract: Color tapiz]]),IF(H1071="","",CONCATENATE(", Tapiz: ",H1071)),IF(I1071="","",CONCATENATE(",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71" s="102"/>
      <c r="AE1071" s="102" t="str">
        <f>CONCATENATE("&lt;p&gt;¿Cómo lavar un mueble con tapiz: ",X1071,"?","&lt;p&gt;",CHAR(10),IFERROR(VLOOKUP(G1071,'Base de datos'!A:B,2,0),"Humedecer un paño de tela y frotar la estructura del producto&lt;p&gt;"))</f>
        <v>&lt;p&gt;¿Cómo lavar un mueble con tapiz: ?&lt;p&gt;
Humedecer un paño de tela y frotar la estructura del producto&lt;p&gt;</v>
      </c>
      <c r="AF1071" s="102"/>
      <c r="AG1071" s="79"/>
      <c r="AH1071" s="102"/>
    </row>
    <row r="1072" spans="1:34" ht="51" x14ac:dyDescent="0.2">
      <c r="A1072" s="88"/>
      <c r="B1072" s="88"/>
      <c r="C1072" s="16"/>
      <c r="D1072" s="116"/>
      <c r="E1072" s="88"/>
      <c r="F1072" s="88"/>
      <c r="G1072" s="88"/>
      <c r="H1072" s="88"/>
      <c r="I1072" s="88"/>
      <c r="J1072" s="88"/>
      <c r="K1072" s="88"/>
      <c r="L1072" s="88"/>
      <c r="M1072" s="88"/>
      <c r="N1072" s="88"/>
      <c r="O1072" s="88"/>
      <c r="P1072" s="88"/>
      <c r="Q1072" s="88"/>
      <c r="R1072" s="88"/>
      <c r="S1072" s="88"/>
      <c r="T1072" s="88"/>
      <c r="U1072" s="88"/>
      <c r="V1072" s="88"/>
      <c r="W1072" s="16"/>
      <c r="X1072" s="98"/>
      <c r="Y1072" s="168"/>
      <c r="Z1072" s="98"/>
      <c r="AA1072" s="102"/>
      <c r="AB1072" s="102"/>
      <c r="AC1072" s="168" t="e">
        <f>CONCATENATE(E1072," color: ",IF(VLOOKUP(C1072,Colores!H:I,2,0)&gt;1,"Varios colores",Tabla5[[#This Row],[Caract: Color tapiz]]),IF(H1072="","",CONCATENATE(", Tapiz: ",H1072)),IF(I1072="","",CONCATENATE(",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72" s="102"/>
      <c r="AE1072" s="102" t="str">
        <f>CONCATENATE("&lt;p&gt;¿Cómo lavar un mueble con tapiz: ",X1072,"?","&lt;p&gt;",CHAR(10),IFERROR(VLOOKUP(G1072,'Base de datos'!A:B,2,0),"Humedecer un paño de tela y frotar la estructura del producto&lt;p&gt;"))</f>
        <v>&lt;p&gt;¿Cómo lavar un mueble con tapiz: ?&lt;p&gt;
Humedecer un paño de tela y frotar la estructura del producto&lt;p&gt;</v>
      </c>
      <c r="AF1072" s="102"/>
      <c r="AG1072" s="79"/>
      <c r="AH1072" s="102"/>
    </row>
    <row r="1073" spans="1:34" ht="51" x14ac:dyDescent="0.2">
      <c r="A1073" s="88"/>
      <c r="B1073" s="88"/>
      <c r="C1073" s="16"/>
      <c r="D1073" s="116"/>
      <c r="E1073" s="88"/>
      <c r="F1073" s="88"/>
      <c r="G1073" s="88"/>
      <c r="H1073" s="88"/>
      <c r="I1073" s="88"/>
      <c r="J1073" s="88"/>
      <c r="K1073" s="88"/>
      <c r="L1073" s="88"/>
      <c r="M1073" s="88"/>
      <c r="N1073" s="88"/>
      <c r="O1073" s="88"/>
      <c r="P1073" s="88"/>
      <c r="Q1073" s="88"/>
      <c r="R1073" s="88"/>
      <c r="S1073" s="88"/>
      <c r="T1073" s="88"/>
      <c r="U1073" s="88"/>
      <c r="V1073" s="88"/>
      <c r="W1073" s="16"/>
      <c r="X1073" s="98"/>
      <c r="Y1073" s="168"/>
      <c r="Z1073" s="98"/>
      <c r="AA1073" s="102"/>
      <c r="AB1073" s="102"/>
      <c r="AC1073" s="168" t="e">
        <f>CONCATENATE(E1073," color: ",IF(VLOOKUP(C1073,Colores!H:I,2,0)&gt;1,"Varios colores",Tabla5[[#This Row],[Caract: Color tapiz]]),IF(H1073="","",CONCATENATE(", Tapiz: ",H1073)),IF(I1073="","",CONCATENATE(",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73" s="102"/>
      <c r="AE1073" s="102" t="str">
        <f>CONCATENATE("&lt;p&gt;¿Cómo lavar un mueble con tapiz: ",X1073,"?","&lt;p&gt;",CHAR(10),IFERROR(VLOOKUP(G1073,'Base de datos'!A:B,2,0),"Humedecer un paño de tela y frotar la estructura del producto&lt;p&gt;"))</f>
        <v>&lt;p&gt;¿Cómo lavar un mueble con tapiz: ?&lt;p&gt;
Humedecer un paño de tela y frotar la estructura del producto&lt;p&gt;</v>
      </c>
      <c r="AF1073" s="102"/>
      <c r="AG1073" s="79"/>
      <c r="AH1073" s="102"/>
    </row>
    <row r="1074" spans="1:34" ht="51" x14ac:dyDescent="0.2">
      <c r="A1074" s="88"/>
      <c r="B1074" s="88"/>
      <c r="C1074" s="16"/>
      <c r="D1074" s="116"/>
      <c r="E1074" s="88"/>
      <c r="F1074" s="88"/>
      <c r="G1074" s="88"/>
      <c r="H1074" s="88"/>
      <c r="I1074" s="88"/>
      <c r="J1074" s="88"/>
      <c r="K1074" s="88"/>
      <c r="L1074" s="88"/>
      <c r="M1074" s="88"/>
      <c r="N1074" s="88"/>
      <c r="O1074" s="88"/>
      <c r="P1074" s="88"/>
      <c r="Q1074" s="88"/>
      <c r="R1074" s="88"/>
      <c r="S1074" s="88"/>
      <c r="T1074" s="88"/>
      <c r="U1074" s="88"/>
      <c r="V1074" s="88"/>
      <c r="W1074" s="16"/>
      <c r="X1074" s="98"/>
      <c r="Y1074" s="168"/>
      <c r="Z1074" s="98"/>
      <c r="AA1074" s="102"/>
      <c r="AB1074" s="102"/>
      <c r="AC1074" s="168" t="e">
        <f>CONCATENATE(E1074," color: ",IF(VLOOKUP(C1074,Colores!H:I,2,0)&gt;1,"Varios colores",Tabla5[[#This Row],[Caract: Color tapiz]]),IF(H1074="","",CONCATENATE(", Tapiz: ",H1074)),IF(I1074="","",CONCATENATE(",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74" s="102"/>
      <c r="AE1074" s="102" t="str">
        <f>CONCATENATE("&lt;p&gt;¿Cómo lavar un mueble con tapiz: ",X1074,"?","&lt;p&gt;",CHAR(10),IFERROR(VLOOKUP(G1074,'Base de datos'!A:B,2,0),"Humedecer un paño de tela y frotar la estructura del producto&lt;p&gt;"))</f>
        <v>&lt;p&gt;¿Cómo lavar un mueble con tapiz: ?&lt;p&gt;
Humedecer un paño de tela y frotar la estructura del producto&lt;p&gt;</v>
      </c>
      <c r="AF1074" s="102"/>
      <c r="AG1074" s="79"/>
      <c r="AH1074" s="102"/>
    </row>
    <row r="1075" spans="1:34" ht="51" x14ac:dyDescent="0.2">
      <c r="A1075" s="88"/>
      <c r="B1075" s="88"/>
      <c r="C1075" s="16"/>
      <c r="D1075" s="116"/>
      <c r="E1075" s="88"/>
      <c r="F1075" s="88"/>
      <c r="G1075" s="88"/>
      <c r="H1075" s="88"/>
      <c r="I1075" s="88"/>
      <c r="J1075" s="88"/>
      <c r="K1075" s="88"/>
      <c r="L1075" s="88"/>
      <c r="M1075" s="88"/>
      <c r="N1075" s="88"/>
      <c r="O1075" s="88"/>
      <c r="P1075" s="88"/>
      <c r="Q1075" s="88"/>
      <c r="R1075" s="88"/>
      <c r="S1075" s="88"/>
      <c r="T1075" s="88"/>
      <c r="U1075" s="88"/>
      <c r="V1075" s="88"/>
      <c r="W1075" s="16"/>
      <c r="X1075" s="98"/>
      <c r="Y1075" s="168"/>
      <c r="Z1075" s="98"/>
      <c r="AA1075" s="102"/>
      <c r="AB1075" s="102"/>
      <c r="AC1075" s="168" t="e">
        <f>CONCATENATE(E1075," color: ",IF(VLOOKUP(C1075,Colores!H:I,2,0)&gt;1,"Varios colores",Tabla5[[#This Row],[Caract: Color tapiz]]),IF(H1075="","",CONCATENATE(", Tapiz: ",H1075)),IF(I1075="","",CONCATENATE(",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75" s="102"/>
      <c r="AE1075" s="102" t="str">
        <f>CONCATENATE("&lt;p&gt;¿Cómo lavar un mueble con tapiz: ",X1075,"?","&lt;p&gt;",CHAR(10),IFERROR(VLOOKUP(G1075,'Base de datos'!A:B,2,0),"Humedecer un paño de tela y frotar la estructura del producto&lt;p&gt;"))</f>
        <v>&lt;p&gt;¿Cómo lavar un mueble con tapiz: ?&lt;p&gt;
Humedecer un paño de tela y frotar la estructura del producto&lt;p&gt;</v>
      </c>
      <c r="AF1075" s="102"/>
      <c r="AG1075" s="79"/>
      <c r="AH1075" s="102"/>
    </row>
    <row r="1076" spans="1:34" ht="51" x14ac:dyDescent="0.2">
      <c r="A1076" s="88"/>
      <c r="B1076" s="88"/>
      <c r="C1076" s="16"/>
      <c r="D1076" s="116"/>
      <c r="E1076" s="88"/>
      <c r="F1076" s="88"/>
      <c r="G1076" s="88"/>
      <c r="H1076" s="88"/>
      <c r="I1076" s="88"/>
      <c r="J1076" s="88"/>
      <c r="K1076" s="88"/>
      <c r="L1076" s="88"/>
      <c r="M1076" s="88"/>
      <c r="N1076" s="88"/>
      <c r="O1076" s="88"/>
      <c r="P1076" s="88"/>
      <c r="Q1076" s="88"/>
      <c r="R1076" s="88"/>
      <c r="S1076" s="88"/>
      <c r="T1076" s="88"/>
      <c r="U1076" s="88"/>
      <c r="V1076" s="88"/>
      <c r="W1076" s="16"/>
      <c r="X1076" s="98"/>
      <c r="Y1076" s="168"/>
      <c r="Z1076" s="98"/>
      <c r="AA1076" s="102"/>
      <c r="AB1076" s="102"/>
      <c r="AC1076" s="168" t="e">
        <f>CONCATENATE(E1076," color: ",IF(VLOOKUP(C1076,Colores!H:I,2,0)&gt;1,"Varios colores",Tabla5[[#This Row],[Caract: Color tapiz]]),IF(H1076="","",CONCATENATE(", Tapiz: ",H1076)),IF(I1076="","",CONCATENATE(",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76" s="102"/>
      <c r="AE1076" s="102" t="str">
        <f>CONCATENATE("&lt;p&gt;¿Cómo lavar un mueble con tapiz: ",X1076,"?","&lt;p&gt;",CHAR(10),IFERROR(VLOOKUP(G1076,'Base de datos'!A:B,2,0),"Humedecer un paño de tela y frotar la estructura del producto&lt;p&gt;"))</f>
        <v>&lt;p&gt;¿Cómo lavar un mueble con tapiz: ?&lt;p&gt;
Humedecer un paño de tela y frotar la estructura del producto&lt;p&gt;</v>
      </c>
      <c r="AF1076" s="102"/>
      <c r="AG1076" s="79"/>
      <c r="AH1076" s="102"/>
    </row>
    <row r="1077" spans="1:34" ht="51" x14ac:dyDescent="0.2">
      <c r="A1077" s="88"/>
      <c r="B1077" s="88"/>
      <c r="C1077" s="16"/>
      <c r="D1077" s="116"/>
      <c r="E1077" s="88"/>
      <c r="F1077" s="88"/>
      <c r="G1077" s="88"/>
      <c r="H1077" s="88"/>
      <c r="I1077" s="88"/>
      <c r="J1077" s="88"/>
      <c r="K1077" s="88"/>
      <c r="L1077" s="88"/>
      <c r="M1077" s="88"/>
      <c r="N1077" s="88"/>
      <c r="O1077" s="88"/>
      <c r="P1077" s="88"/>
      <c r="Q1077" s="88"/>
      <c r="R1077" s="88"/>
      <c r="S1077" s="88"/>
      <c r="T1077" s="88"/>
      <c r="U1077" s="88"/>
      <c r="V1077" s="88"/>
      <c r="W1077" s="16"/>
      <c r="X1077" s="98"/>
      <c r="Y1077" s="168"/>
      <c r="Z1077" s="98"/>
      <c r="AA1077" s="102"/>
      <c r="AB1077" s="102"/>
      <c r="AC1077" s="168" t="e">
        <f>CONCATENATE(E1077," color: ",IF(VLOOKUP(C1077,Colores!H:I,2,0)&gt;1,"Varios colores",Tabla5[[#This Row],[Caract: Color tapiz]]),IF(H1077="","",CONCATENATE(", Tapiz: ",H1077)),IF(I1077="","",CONCATENATE(",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77" s="102"/>
      <c r="AE1077" s="102" t="str">
        <f>CONCATENATE("&lt;p&gt;¿Cómo lavar un mueble con tapiz: ",X1077,"?","&lt;p&gt;",CHAR(10),IFERROR(VLOOKUP(G1077,'Base de datos'!A:B,2,0),"Humedecer un paño de tela y frotar la estructura del producto&lt;p&gt;"))</f>
        <v>&lt;p&gt;¿Cómo lavar un mueble con tapiz: ?&lt;p&gt;
Humedecer un paño de tela y frotar la estructura del producto&lt;p&gt;</v>
      </c>
      <c r="AF1077" s="102"/>
      <c r="AG1077" s="79"/>
      <c r="AH1077" s="102"/>
    </row>
    <row r="1078" spans="1:34" ht="51" x14ac:dyDescent="0.2">
      <c r="A1078" s="88"/>
      <c r="B1078" s="88"/>
      <c r="C1078" s="16"/>
      <c r="D1078" s="116"/>
      <c r="E1078" s="88"/>
      <c r="F1078" s="88"/>
      <c r="G1078" s="88"/>
      <c r="H1078" s="88"/>
      <c r="I1078" s="88"/>
      <c r="J1078" s="88"/>
      <c r="K1078" s="88"/>
      <c r="L1078" s="88"/>
      <c r="M1078" s="88"/>
      <c r="N1078" s="88"/>
      <c r="O1078" s="88"/>
      <c r="P1078" s="88"/>
      <c r="Q1078" s="88"/>
      <c r="R1078" s="88"/>
      <c r="S1078" s="88"/>
      <c r="T1078" s="88"/>
      <c r="U1078" s="88"/>
      <c r="V1078" s="88"/>
      <c r="W1078" s="16"/>
      <c r="X1078" s="98"/>
      <c r="Y1078" s="168"/>
      <c r="Z1078" s="98"/>
      <c r="AA1078" s="102"/>
      <c r="AB1078" s="102"/>
      <c r="AC1078" s="168" t="e">
        <f>CONCATENATE(E1078," color: ",IF(VLOOKUP(C1078,Colores!H:I,2,0)&gt;1,"Varios colores",Tabla5[[#This Row],[Caract: Color tapiz]]),IF(H1078="","",CONCATENATE(", Tapiz: ",H1078)),IF(I1078="","",CONCATENATE(",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78" s="102"/>
      <c r="AE1078" s="102" t="str">
        <f>CONCATENATE("&lt;p&gt;¿Cómo lavar un mueble con tapiz: ",X1078,"?","&lt;p&gt;",CHAR(10),IFERROR(VLOOKUP(G1078,'Base de datos'!A:B,2,0),"Humedecer un paño de tela y frotar la estructura del producto&lt;p&gt;"))</f>
        <v>&lt;p&gt;¿Cómo lavar un mueble con tapiz: ?&lt;p&gt;
Humedecer un paño de tela y frotar la estructura del producto&lt;p&gt;</v>
      </c>
      <c r="AF1078" s="102"/>
      <c r="AG1078" s="79"/>
      <c r="AH1078" s="102"/>
    </row>
    <row r="1079" spans="1:34" ht="51" x14ac:dyDescent="0.2">
      <c r="A1079" s="88"/>
      <c r="B1079" s="88"/>
      <c r="C1079" s="16"/>
      <c r="D1079" s="116"/>
      <c r="E1079" s="88"/>
      <c r="F1079" s="88"/>
      <c r="G1079" s="88"/>
      <c r="H1079" s="88"/>
      <c r="I1079" s="88"/>
      <c r="J1079" s="88"/>
      <c r="K1079" s="88"/>
      <c r="L1079" s="88"/>
      <c r="M1079" s="88"/>
      <c r="N1079" s="88"/>
      <c r="O1079" s="88"/>
      <c r="P1079" s="88"/>
      <c r="Q1079" s="88"/>
      <c r="R1079" s="88"/>
      <c r="S1079" s="88"/>
      <c r="T1079" s="88"/>
      <c r="U1079" s="88"/>
      <c r="V1079" s="88"/>
      <c r="W1079" s="16"/>
      <c r="X1079" s="98"/>
      <c r="Y1079" s="168"/>
      <c r="Z1079" s="98"/>
      <c r="AA1079" s="102"/>
      <c r="AB1079" s="102"/>
      <c r="AC1079" s="168" t="e">
        <f>CONCATENATE(E1079," color: ",IF(VLOOKUP(C1079,Colores!H:I,2,0)&gt;1,"Varios colores",Tabla5[[#This Row],[Caract: Color tapiz]]),IF(H1079="","",CONCATENATE(", Tapiz: ",H1079)),IF(I1079="","",CONCATENATE(",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79" s="102"/>
      <c r="AE1079" s="102" t="str">
        <f>CONCATENATE("&lt;p&gt;¿Cómo lavar un mueble con tapiz: ",X1079,"?","&lt;p&gt;",CHAR(10),IFERROR(VLOOKUP(G1079,'Base de datos'!A:B,2,0),"Humedecer un paño de tela y frotar la estructura del producto&lt;p&gt;"))</f>
        <v>&lt;p&gt;¿Cómo lavar un mueble con tapiz: ?&lt;p&gt;
Humedecer un paño de tela y frotar la estructura del producto&lt;p&gt;</v>
      </c>
      <c r="AF1079" s="102"/>
      <c r="AG1079" s="79"/>
      <c r="AH1079" s="102"/>
    </row>
    <row r="1080" spans="1:34" ht="51" x14ac:dyDescent="0.2">
      <c r="A1080" s="88"/>
      <c r="B1080" s="88"/>
      <c r="C1080" s="16"/>
      <c r="D1080" s="116"/>
      <c r="E1080" s="88"/>
      <c r="F1080" s="88"/>
      <c r="G1080" s="88"/>
      <c r="H1080" s="88"/>
      <c r="I1080" s="88"/>
      <c r="J1080" s="88"/>
      <c r="K1080" s="88"/>
      <c r="L1080" s="88"/>
      <c r="M1080" s="88"/>
      <c r="N1080" s="88"/>
      <c r="O1080" s="88"/>
      <c r="P1080" s="88"/>
      <c r="Q1080" s="88"/>
      <c r="R1080" s="88"/>
      <c r="S1080" s="88"/>
      <c r="T1080" s="88"/>
      <c r="U1080" s="88"/>
      <c r="V1080" s="88"/>
      <c r="W1080" s="16"/>
      <c r="X1080" s="98"/>
      <c r="Y1080" s="168"/>
      <c r="Z1080" s="98"/>
      <c r="AA1080" s="102"/>
      <c r="AB1080" s="102"/>
      <c r="AC1080" s="168" t="e">
        <f>CONCATENATE(E1080," color: ",IF(VLOOKUP(C1080,Colores!H:I,2,0)&gt;1,"Varios colores",Tabla5[[#This Row],[Caract: Color tapiz]]),IF(H1080="","",CONCATENATE(", Tapiz: ",H1080)),IF(I1080="","",CONCATENATE(",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80" s="102"/>
      <c r="AE1080" s="102" t="str">
        <f>CONCATENATE("&lt;p&gt;¿Cómo lavar un mueble con tapiz: ",X1080,"?","&lt;p&gt;",CHAR(10),IFERROR(VLOOKUP(G1080,'Base de datos'!A:B,2,0),"Humedecer un paño de tela y frotar la estructura del producto&lt;p&gt;"))</f>
        <v>&lt;p&gt;¿Cómo lavar un mueble con tapiz: ?&lt;p&gt;
Humedecer un paño de tela y frotar la estructura del producto&lt;p&gt;</v>
      </c>
      <c r="AF1080" s="102"/>
      <c r="AG1080" s="79"/>
      <c r="AH1080" s="102"/>
    </row>
    <row r="1081" spans="1:34" ht="51" x14ac:dyDescent="0.2">
      <c r="A1081" s="88"/>
      <c r="B1081" s="88"/>
      <c r="C1081" s="16"/>
      <c r="D1081" s="116"/>
      <c r="E1081" s="88"/>
      <c r="F1081" s="88"/>
      <c r="G1081" s="88"/>
      <c r="H1081" s="88"/>
      <c r="I1081" s="88"/>
      <c r="J1081" s="88"/>
      <c r="K1081" s="88"/>
      <c r="L1081" s="88"/>
      <c r="M1081" s="88"/>
      <c r="N1081" s="88"/>
      <c r="O1081" s="88"/>
      <c r="P1081" s="88"/>
      <c r="Q1081" s="88"/>
      <c r="R1081" s="88"/>
      <c r="S1081" s="88"/>
      <c r="T1081" s="88"/>
      <c r="U1081" s="88"/>
      <c r="V1081" s="88"/>
      <c r="W1081" s="16"/>
      <c r="X1081" s="98"/>
      <c r="Y1081" s="168"/>
      <c r="Z1081" s="98"/>
      <c r="AA1081" s="102"/>
      <c r="AB1081" s="102"/>
      <c r="AC1081" s="168" t="e">
        <f>CONCATENATE(E1081," color: ",IF(VLOOKUP(C1081,Colores!H:I,2,0)&gt;1,"Varios colores",Tabla5[[#This Row],[Caract: Color tapiz]]),IF(H1081="","",CONCATENATE(", Tapiz: ",H1081)),IF(I1081="","",CONCATENATE(",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81" s="102"/>
      <c r="AE1081" s="102" t="str">
        <f>CONCATENATE("&lt;p&gt;¿Cómo lavar un mueble con tapiz: ",X1081,"?","&lt;p&gt;",CHAR(10),IFERROR(VLOOKUP(G1081,'Base de datos'!A:B,2,0),"Humedecer un paño de tela y frotar la estructura del producto&lt;p&gt;"))</f>
        <v>&lt;p&gt;¿Cómo lavar un mueble con tapiz: ?&lt;p&gt;
Humedecer un paño de tela y frotar la estructura del producto&lt;p&gt;</v>
      </c>
      <c r="AF1081" s="102"/>
      <c r="AG1081" s="79"/>
      <c r="AH1081" s="102"/>
    </row>
    <row r="1082" spans="1:34" ht="51" x14ac:dyDescent="0.2">
      <c r="A1082" s="88"/>
      <c r="B1082" s="88"/>
      <c r="C1082" s="16"/>
      <c r="D1082" s="116"/>
      <c r="E1082" s="88"/>
      <c r="F1082" s="88"/>
      <c r="G1082" s="88"/>
      <c r="H1082" s="88"/>
      <c r="I1082" s="88"/>
      <c r="J1082" s="88"/>
      <c r="K1082" s="88"/>
      <c r="L1082" s="88"/>
      <c r="M1082" s="88"/>
      <c r="N1082" s="88"/>
      <c r="O1082" s="88"/>
      <c r="P1082" s="88"/>
      <c r="Q1082" s="88"/>
      <c r="R1082" s="88"/>
      <c r="S1082" s="88"/>
      <c r="T1082" s="88"/>
      <c r="U1082" s="88"/>
      <c r="V1082" s="88"/>
      <c r="W1082" s="16"/>
      <c r="X1082" s="98"/>
      <c r="Y1082" s="168"/>
      <c r="Z1082" s="98"/>
      <c r="AA1082" s="102"/>
      <c r="AB1082" s="102"/>
      <c r="AC1082" s="168" t="e">
        <f>CONCATENATE(E1082," color: ",IF(VLOOKUP(C1082,Colores!H:I,2,0)&gt;1,"Varios colores",Tabla5[[#This Row],[Caract: Color tapiz]]),IF(H1082="","",CONCATENATE(", Tapiz: ",H1082)),IF(I1082="","",CONCATENATE(",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82" s="102"/>
      <c r="AE1082" s="102" t="str">
        <f>CONCATENATE("&lt;p&gt;¿Cómo lavar un mueble con tapiz: ",X1082,"?","&lt;p&gt;",CHAR(10),IFERROR(VLOOKUP(G1082,'Base de datos'!A:B,2,0),"Humedecer un paño de tela y frotar la estructura del producto&lt;p&gt;"))</f>
        <v>&lt;p&gt;¿Cómo lavar un mueble con tapiz: ?&lt;p&gt;
Humedecer un paño de tela y frotar la estructura del producto&lt;p&gt;</v>
      </c>
      <c r="AF1082" s="102"/>
      <c r="AG1082" s="79"/>
      <c r="AH1082" s="102"/>
    </row>
    <row r="1083" spans="1:34" ht="51" x14ac:dyDescent="0.2">
      <c r="A1083" s="88"/>
      <c r="B1083" s="88"/>
      <c r="C1083" s="16"/>
      <c r="D1083" s="116"/>
      <c r="E1083" s="88"/>
      <c r="F1083" s="88"/>
      <c r="G1083" s="88"/>
      <c r="H1083" s="88"/>
      <c r="I1083" s="88"/>
      <c r="J1083" s="88"/>
      <c r="K1083" s="88"/>
      <c r="L1083" s="88"/>
      <c r="M1083" s="88"/>
      <c r="N1083" s="88"/>
      <c r="O1083" s="88"/>
      <c r="P1083" s="88"/>
      <c r="Q1083" s="88"/>
      <c r="R1083" s="88"/>
      <c r="S1083" s="88"/>
      <c r="T1083" s="88"/>
      <c r="U1083" s="88"/>
      <c r="V1083" s="88"/>
      <c r="W1083" s="16"/>
      <c r="X1083" s="98"/>
      <c r="Y1083" s="168"/>
      <c r="Z1083" s="98"/>
      <c r="AA1083" s="102"/>
      <c r="AB1083" s="102"/>
      <c r="AC1083" s="168" t="e">
        <f>CONCATENATE(E1083," color: ",IF(VLOOKUP(C1083,Colores!H:I,2,0)&gt;1,"Varios colores",Tabla5[[#This Row],[Caract: Color tapiz]]),IF(H1083="","",CONCATENATE(", Tapiz: ",H1083)),IF(I1083="","",CONCATENATE(",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83" s="102"/>
      <c r="AE1083" s="102" t="str">
        <f>CONCATENATE("&lt;p&gt;¿Cómo lavar un mueble con tapiz: ",X1083,"?","&lt;p&gt;",CHAR(10),IFERROR(VLOOKUP(G1083,'Base de datos'!A:B,2,0),"Humedecer un paño de tela y frotar la estructura del producto&lt;p&gt;"))</f>
        <v>&lt;p&gt;¿Cómo lavar un mueble con tapiz: ?&lt;p&gt;
Humedecer un paño de tela y frotar la estructura del producto&lt;p&gt;</v>
      </c>
      <c r="AF1083" s="102"/>
      <c r="AG1083" s="79"/>
      <c r="AH1083" s="102"/>
    </row>
    <row r="1084" spans="1:34" ht="51" x14ac:dyDescent="0.2">
      <c r="A1084" s="88"/>
      <c r="B1084" s="88"/>
      <c r="C1084" s="16"/>
      <c r="D1084" s="116"/>
      <c r="E1084" s="88"/>
      <c r="F1084" s="88"/>
      <c r="G1084" s="88"/>
      <c r="H1084" s="88"/>
      <c r="I1084" s="88"/>
      <c r="J1084" s="88"/>
      <c r="K1084" s="88"/>
      <c r="L1084" s="88"/>
      <c r="M1084" s="88"/>
      <c r="N1084" s="88"/>
      <c r="O1084" s="88"/>
      <c r="P1084" s="88"/>
      <c r="Q1084" s="88"/>
      <c r="R1084" s="88"/>
      <c r="S1084" s="88"/>
      <c r="T1084" s="88"/>
      <c r="U1084" s="88"/>
      <c r="V1084" s="88"/>
      <c r="W1084" s="16"/>
      <c r="X1084" s="98"/>
      <c r="Y1084" s="168"/>
      <c r="Z1084" s="98"/>
      <c r="AA1084" s="102"/>
      <c r="AB1084" s="102"/>
      <c r="AC1084" s="168" t="e">
        <f>CONCATENATE(E1084," color: ",IF(VLOOKUP(C1084,Colores!H:I,2,0)&gt;1,"Varios colores",Tabla5[[#This Row],[Caract: Color tapiz]]),IF(H1084="","",CONCATENATE(", Tapiz: ",H1084)),IF(I1084="","",CONCATENATE(",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84" s="102"/>
      <c r="AE1084" s="102" t="str">
        <f>CONCATENATE("&lt;p&gt;¿Cómo lavar un mueble con tapiz: ",X1084,"?","&lt;p&gt;",CHAR(10),IFERROR(VLOOKUP(G1084,'Base de datos'!A:B,2,0),"Humedecer un paño de tela y frotar la estructura del producto&lt;p&gt;"))</f>
        <v>&lt;p&gt;¿Cómo lavar un mueble con tapiz: ?&lt;p&gt;
Humedecer un paño de tela y frotar la estructura del producto&lt;p&gt;</v>
      </c>
      <c r="AF1084" s="102"/>
      <c r="AG1084" s="79"/>
      <c r="AH1084" s="102"/>
    </row>
    <row r="1085" spans="1:34" ht="51" x14ac:dyDescent="0.2">
      <c r="A1085" s="88"/>
      <c r="B1085" s="88"/>
      <c r="C1085" s="16"/>
      <c r="D1085" s="116"/>
      <c r="E1085" s="88"/>
      <c r="F1085" s="88"/>
      <c r="G1085" s="88"/>
      <c r="H1085" s="88"/>
      <c r="I1085" s="88"/>
      <c r="J1085" s="88"/>
      <c r="K1085" s="88"/>
      <c r="L1085" s="88"/>
      <c r="M1085" s="88"/>
      <c r="N1085" s="88"/>
      <c r="O1085" s="88"/>
      <c r="P1085" s="88"/>
      <c r="Q1085" s="88"/>
      <c r="R1085" s="88"/>
      <c r="S1085" s="88"/>
      <c r="T1085" s="88"/>
      <c r="U1085" s="88"/>
      <c r="V1085" s="88"/>
      <c r="W1085" s="16"/>
      <c r="X1085" s="98"/>
      <c r="Y1085" s="168"/>
      <c r="Z1085" s="98"/>
      <c r="AA1085" s="102"/>
      <c r="AB1085" s="102"/>
      <c r="AC1085" s="168" t="e">
        <f>CONCATENATE(E1085," color: ",IF(VLOOKUP(C1085,Colores!H:I,2,0)&gt;1,"Varios colores",Tabla5[[#This Row],[Caract: Color tapiz]]),IF(H1085="","",CONCATENATE(", Tapiz: ",H1085)),IF(I1085="","",CONCATENATE(",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85" s="102"/>
      <c r="AE1085" s="102" t="str">
        <f>CONCATENATE("&lt;p&gt;¿Cómo lavar un mueble con tapiz: ",X1085,"?","&lt;p&gt;",CHAR(10),IFERROR(VLOOKUP(G1085,'Base de datos'!A:B,2,0),"Humedecer un paño de tela y frotar la estructura del producto&lt;p&gt;"))</f>
        <v>&lt;p&gt;¿Cómo lavar un mueble con tapiz: ?&lt;p&gt;
Humedecer un paño de tela y frotar la estructura del producto&lt;p&gt;</v>
      </c>
      <c r="AF1085" s="102"/>
      <c r="AG1085" s="79"/>
      <c r="AH1085" s="102"/>
    </row>
    <row r="1086" spans="1:34" ht="51" x14ac:dyDescent="0.2">
      <c r="A1086" s="88"/>
      <c r="B1086" s="88"/>
      <c r="C1086" s="16"/>
      <c r="D1086" s="116"/>
      <c r="E1086" s="88"/>
      <c r="F1086" s="88"/>
      <c r="G1086" s="88"/>
      <c r="H1086" s="88"/>
      <c r="I1086" s="88"/>
      <c r="J1086" s="88"/>
      <c r="K1086" s="88"/>
      <c r="L1086" s="88"/>
      <c r="M1086" s="88"/>
      <c r="N1086" s="88"/>
      <c r="O1086" s="88"/>
      <c r="P1086" s="88"/>
      <c r="Q1086" s="88"/>
      <c r="R1086" s="88"/>
      <c r="S1086" s="88"/>
      <c r="T1086" s="88"/>
      <c r="U1086" s="88"/>
      <c r="V1086" s="88"/>
      <c r="W1086" s="16"/>
      <c r="X1086" s="98"/>
      <c r="Y1086" s="168"/>
      <c r="Z1086" s="98"/>
      <c r="AA1086" s="102"/>
      <c r="AB1086" s="102"/>
      <c r="AC1086" s="168" t="e">
        <f>CONCATENATE(E1086," color: ",IF(VLOOKUP(C1086,Colores!H:I,2,0)&gt;1,"Varios colores",Tabla5[[#This Row],[Caract: Color tapiz]]),IF(H1086="","",CONCATENATE(", Tapiz: ",H1086)),IF(I1086="","",CONCATENATE(",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86" s="102"/>
      <c r="AE1086" s="102" t="str">
        <f>CONCATENATE("&lt;p&gt;¿Cómo lavar un mueble con tapiz: ",X1086,"?","&lt;p&gt;",CHAR(10),IFERROR(VLOOKUP(G1086,'Base de datos'!A:B,2,0),"Humedecer un paño de tela y frotar la estructura del producto&lt;p&gt;"))</f>
        <v>&lt;p&gt;¿Cómo lavar un mueble con tapiz: ?&lt;p&gt;
Humedecer un paño de tela y frotar la estructura del producto&lt;p&gt;</v>
      </c>
      <c r="AF1086" s="102"/>
      <c r="AG1086" s="79"/>
      <c r="AH1086" s="102"/>
    </row>
    <row r="1087" spans="1:34" ht="51" x14ac:dyDescent="0.2">
      <c r="A1087" s="88"/>
      <c r="B1087" s="88"/>
      <c r="C1087" s="16"/>
      <c r="D1087" s="116"/>
      <c r="E1087" s="88"/>
      <c r="F1087" s="88"/>
      <c r="G1087" s="88"/>
      <c r="H1087" s="88"/>
      <c r="I1087" s="88"/>
      <c r="J1087" s="88"/>
      <c r="K1087" s="88"/>
      <c r="L1087" s="88"/>
      <c r="M1087" s="88"/>
      <c r="N1087" s="88"/>
      <c r="O1087" s="88"/>
      <c r="P1087" s="88"/>
      <c r="Q1087" s="88"/>
      <c r="R1087" s="88"/>
      <c r="S1087" s="88"/>
      <c r="T1087" s="88"/>
      <c r="U1087" s="88"/>
      <c r="V1087" s="88"/>
      <c r="W1087" s="16"/>
      <c r="X1087" s="98"/>
      <c r="Y1087" s="168"/>
      <c r="Z1087" s="98"/>
      <c r="AA1087" s="102"/>
      <c r="AB1087" s="102"/>
      <c r="AC1087" s="168" t="e">
        <f>CONCATENATE(E1087," color: ",IF(VLOOKUP(C1087,Colores!H:I,2,0)&gt;1,"Varios colores",Tabla5[[#This Row],[Caract: Color tapiz]]),IF(H1087="","",CONCATENATE(", Tapiz: ",H1087)),IF(I1087="","",CONCATENATE(",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87" s="102"/>
      <c r="AE1087" s="102" t="str">
        <f>CONCATENATE("&lt;p&gt;¿Cómo lavar un mueble con tapiz: ",X1087,"?","&lt;p&gt;",CHAR(10),IFERROR(VLOOKUP(G1087,'Base de datos'!A:B,2,0),"Humedecer un paño de tela y frotar la estructura del producto&lt;p&gt;"))</f>
        <v>&lt;p&gt;¿Cómo lavar un mueble con tapiz: ?&lt;p&gt;
Humedecer un paño de tela y frotar la estructura del producto&lt;p&gt;</v>
      </c>
      <c r="AF1087" s="102"/>
      <c r="AG1087" s="79"/>
      <c r="AH1087" s="102"/>
    </row>
    <row r="1088" spans="1:34" ht="51" x14ac:dyDescent="0.2">
      <c r="A1088" s="88"/>
      <c r="B1088" s="88"/>
      <c r="C1088" s="16"/>
      <c r="D1088" s="116"/>
      <c r="E1088" s="88"/>
      <c r="F1088" s="88"/>
      <c r="G1088" s="88"/>
      <c r="H1088" s="88"/>
      <c r="I1088" s="88"/>
      <c r="J1088" s="88"/>
      <c r="K1088" s="88"/>
      <c r="L1088" s="88"/>
      <c r="M1088" s="88"/>
      <c r="N1088" s="88"/>
      <c r="O1088" s="88"/>
      <c r="P1088" s="88"/>
      <c r="Q1088" s="88"/>
      <c r="R1088" s="88"/>
      <c r="S1088" s="88"/>
      <c r="T1088" s="88"/>
      <c r="U1088" s="88"/>
      <c r="V1088" s="88"/>
      <c r="W1088" s="16"/>
      <c r="X1088" s="98"/>
      <c r="Y1088" s="168"/>
      <c r="Z1088" s="98"/>
      <c r="AA1088" s="102"/>
      <c r="AB1088" s="102"/>
      <c r="AC1088" s="168" t="e">
        <f>CONCATENATE(E1088," color: ",IF(VLOOKUP(C1088,Colores!H:I,2,0)&gt;1,"Varios colores",Tabla5[[#This Row],[Caract: Color tapiz]]),IF(H1088="","",CONCATENATE(", Tapiz: ",H1088)),IF(I1088="","",CONCATENATE(",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88" s="102"/>
      <c r="AE1088" s="102" t="str">
        <f>CONCATENATE("&lt;p&gt;¿Cómo lavar un mueble con tapiz: ",X1088,"?","&lt;p&gt;",CHAR(10),IFERROR(VLOOKUP(G1088,'Base de datos'!A:B,2,0),"Humedecer un paño de tela y frotar la estructura del producto&lt;p&gt;"))</f>
        <v>&lt;p&gt;¿Cómo lavar un mueble con tapiz: ?&lt;p&gt;
Humedecer un paño de tela y frotar la estructura del producto&lt;p&gt;</v>
      </c>
      <c r="AF1088" s="102"/>
      <c r="AG1088" s="79"/>
      <c r="AH1088" s="102"/>
    </row>
    <row r="1089" spans="1:34" ht="51" x14ac:dyDescent="0.2">
      <c r="A1089" s="88"/>
      <c r="B1089" s="88"/>
      <c r="C1089" s="16"/>
      <c r="D1089" s="116"/>
      <c r="E1089" s="88"/>
      <c r="F1089" s="88"/>
      <c r="G1089" s="88"/>
      <c r="H1089" s="88"/>
      <c r="I1089" s="88"/>
      <c r="J1089" s="88"/>
      <c r="K1089" s="88"/>
      <c r="L1089" s="88"/>
      <c r="M1089" s="88"/>
      <c r="N1089" s="88"/>
      <c r="O1089" s="88"/>
      <c r="P1089" s="88"/>
      <c r="Q1089" s="88"/>
      <c r="R1089" s="88"/>
      <c r="S1089" s="88"/>
      <c r="T1089" s="88"/>
      <c r="U1089" s="88"/>
      <c r="V1089" s="88"/>
      <c r="W1089" s="16"/>
      <c r="X1089" s="98"/>
      <c r="Y1089" s="168"/>
      <c r="Z1089" s="98"/>
      <c r="AA1089" s="102"/>
      <c r="AB1089" s="102"/>
      <c r="AC1089" s="168" t="e">
        <f>CONCATENATE(E1089," color: ",IF(VLOOKUP(C1089,Colores!H:I,2,0)&gt;1,"Varios colores",Tabla5[[#This Row],[Caract: Color tapiz]]),IF(H1089="","",CONCATENATE(", Tapiz: ",H1089)),IF(I1089="","",CONCATENATE(",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89" s="102"/>
      <c r="AE1089" s="102" t="str">
        <f>CONCATENATE("&lt;p&gt;¿Cómo lavar un mueble con tapiz: ",X1089,"?","&lt;p&gt;",CHAR(10),IFERROR(VLOOKUP(G1089,'Base de datos'!A:B,2,0),"Humedecer un paño de tela y frotar la estructura del producto&lt;p&gt;"))</f>
        <v>&lt;p&gt;¿Cómo lavar un mueble con tapiz: ?&lt;p&gt;
Humedecer un paño de tela y frotar la estructura del producto&lt;p&gt;</v>
      </c>
      <c r="AF1089" s="102"/>
      <c r="AG1089" s="79"/>
      <c r="AH1089" s="102"/>
    </row>
    <row r="1090" spans="1:34" ht="51" x14ac:dyDescent="0.2">
      <c r="A1090" s="88"/>
      <c r="B1090" s="88"/>
      <c r="C1090" s="16"/>
      <c r="D1090" s="116"/>
      <c r="E1090" s="88"/>
      <c r="F1090" s="88"/>
      <c r="G1090" s="88"/>
      <c r="H1090" s="88"/>
      <c r="I1090" s="88"/>
      <c r="J1090" s="88"/>
      <c r="K1090" s="88"/>
      <c r="L1090" s="88"/>
      <c r="M1090" s="88"/>
      <c r="N1090" s="88"/>
      <c r="O1090" s="88"/>
      <c r="P1090" s="88"/>
      <c r="Q1090" s="88"/>
      <c r="R1090" s="88"/>
      <c r="S1090" s="88"/>
      <c r="T1090" s="88"/>
      <c r="U1090" s="88"/>
      <c r="V1090" s="88"/>
      <c r="W1090" s="16"/>
      <c r="X1090" s="98"/>
      <c r="Y1090" s="168"/>
      <c r="Z1090" s="98"/>
      <c r="AA1090" s="102"/>
      <c r="AB1090" s="102"/>
      <c r="AC1090" s="168" t="e">
        <f>CONCATENATE(E1090," color: ",IF(VLOOKUP(C1090,Colores!H:I,2,0)&gt;1,"Varios colores",Tabla5[[#This Row],[Caract: Color tapiz]]),IF(H1090="","",CONCATENATE(", Tapiz: ",H1090)),IF(I1090="","",CONCATENATE(",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90" s="102"/>
      <c r="AE1090" s="102" t="str">
        <f>CONCATENATE("&lt;p&gt;¿Cómo lavar un mueble con tapiz: ",X1090,"?","&lt;p&gt;",CHAR(10),IFERROR(VLOOKUP(G1090,'Base de datos'!A:B,2,0),"Humedecer un paño de tela y frotar la estructura del producto&lt;p&gt;"))</f>
        <v>&lt;p&gt;¿Cómo lavar un mueble con tapiz: ?&lt;p&gt;
Humedecer un paño de tela y frotar la estructura del producto&lt;p&gt;</v>
      </c>
      <c r="AF1090" s="102"/>
      <c r="AG1090" s="79"/>
      <c r="AH1090" s="102"/>
    </row>
    <row r="1091" spans="1:34" ht="51" x14ac:dyDescent="0.2">
      <c r="A1091" s="88"/>
      <c r="B1091" s="88"/>
      <c r="C1091" s="16"/>
      <c r="D1091" s="116"/>
      <c r="E1091" s="88"/>
      <c r="F1091" s="88"/>
      <c r="G1091" s="88"/>
      <c r="H1091" s="88"/>
      <c r="I1091" s="88"/>
      <c r="J1091" s="88"/>
      <c r="K1091" s="88"/>
      <c r="L1091" s="88"/>
      <c r="M1091" s="88"/>
      <c r="N1091" s="88"/>
      <c r="O1091" s="88"/>
      <c r="P1091" s="88"/>
      <c r="Q1091" s="88"/>
      <c r="R1091" s="88"/>
      <c r="S1091" s="88"/>
      <c r="T1091" s="88"/>
      <c r="U1091" s="88"/>
      <c r="V1091" s="88"/>
      <c r="W1091" s="16"/>
      <c r="X1091" s="98"/>
      <c r="Y1091" s="168"/>
      <c r="Z1091" s="98"/>
      <c r="AA1091" s="102"/>
      <c r="AB1091" s="102"/>
      <c r="AC1091" s="168" t="e">
        <f>CONCATENATE(E1091," color: ",IF(VLOOKUP(C1091,Colores!H:I,2,0)&gt;1,"Varios colores",Tabla5[[#This Row],[Caract: Color tapiz]]),IF(H1091="","",CONCATENATE(", Tapiz: ",H1091)),IF(I1091="","",CONCATENATE(",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91" s="102"/>
      <c r="AE1091" s="102" t="str">
        <f>CONCATENATE("&lt;p&gt;¿Cómo lavar un mueble con tapiz: ",X1091,"?","&lt;p&gt;",CHAR(10),IFERROR(VLOOKUP(G1091,'Base de datos'!A:B,2,0),"Humedecer un paño de tela y frotar la estructura del producto&lt;p&gt;"))</f>
        <v>&lt;p&gt;¿Cómo lavar un mueble con tapiz: ?&lt;p&gt;
Humedecer un paño de tela y frotar la estructura del producto&lt;p&gt;</v>
      </c>
      <c r="AF1091" s="102"/>
      <c r="AG1091" s="79"/>
      <c r="AH1091" s="102"/>
    </row>
    <row r="1092" spans="1:34" ht="51" x14ac:dyDescent="0.2">
      <c r="A1092" s="88"/>
      <c r="B1092" s="88"/>
      <c r="C1092" s="16"/>
      <c r="D1092" s="116"/>
      <c r="E1092" s="88"/>
      <c r="F1092" s="88"/>
      <c r="G1092" s="88"/>
      <c r="H1092" s="88"/>
      <c r="I1092" s="88"/>
      <c r="J1092" s="88"/>
      <c r="K1092" s="88"/>
      <c r="L1092" s="88"/>
      <c r="M1092" s="88"/>
      <c r="N1092" s="88"/>
      <c r="O1092" s="88"/>
      <c r="P1092" s="88"/>
      <c r="Q1092" s="88"/>
      <c r="R1092" s="88"/>
      <c r="S1092" s="88"/>
      <c r="T1092" s="88"/>
      <c r="U1092" s="88"/>
      <c r="V1092" s="88"/>
      <c r="W1092" s="16"/>
      <c r="X1092" s="98"/>
      <c r="Y1092" s="168"/>
      <c r="Z1092" s="98"/>
      <c r="AA1092" s="102"/>
      <c r="AB1092" s="102"/>
      <c r="AC1092" s="168" t="e">
        <f>CONCATENATE(E1092," color: ",IF(VLOOKUP(C1092,Colores!H:I,2,0)&gt;1,"Varios colores",Tabla5[[#This Row],[Caract: Color tapiz]]),IF(H1092="","",CONCATENATE(", Tapiz: ",H1092)),IF(I1092="","",CONCATENATE(",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92" s="102"/>
      <c r="AE1092" s="102" t="str">
        <f>CONCATENATE("&lt;p&gt;¿Cómo lavar un mueble con tapiz: ",X1092,"?","&lt;p&gt;",CHAR(10),IFERROR(VLOOKUP(G1092,'Base de datos'!A:B,2,0),"Humedecer un paño de tela y frotar la estructura del producto&lt;p&gt;"))</f>
        <v>&lt;p&gt;¿Cómo lavar un mueble con tapiz: ?&lt;p&gt;
Humedecer un paño de tela y frotar la estructura del producto&lt;p&gt;</v>
      </c>
      <c r="AF1092" s="102"/>
      <c r="AG1092" s="79"/>
      <c r="AH1092" s="102"/>
    </row>
    <row r="1093" spans="1:34" ht="51" x14ac:dyDescent="0.2">
      <c r="A1093" s="88"/>
      <c r="B1093" s="88"/>
      <c r="C1093" s="16"/>
      <c r="D1093" s="116"/>
      <c r="E1093" s="88"/>
      <c r="F1093" s="88"/>
      <c r="G1093" s="88"/>
      <c r="H1093" s="88"/>
      <c r="I1093" s="88"/>
      <c r="J1093" s="88"/>
      <c r="K1093" s="88"/>
      <c r="L1093" s="88"/>
      <c r="M1093" s="88"/>
      <c r="N1093" s="88"/>
      <c r="O1093" s="88"/>
      <c r="P1093" s="88"/>
      <c r="Q1093" s="88"/>
      <c r="R1093" s="88"/>
      <c r="S1093" s="88"/>
      <c r="T1093" s="88"/>
      <c r="U1093" s="88"/>
      <c r="V1093" s="88"/>
      <c r="W1093" s="16"/>
      <c r="X1093" s="98"/>
      <c r="Y1093" s="168"/>
      <c r="Z1093" s="98"/>
      <c r="AA1093" s="102"/>
      <c r="AB1093" s="102"/>
      <c r="AC1093" s="168" t="e">
        <f>CONCATENATE(E1093," color: ",IF(VLOOKUP(C1093,Colores!H:I,2,0)&gt;1,"Varios colores",Tabla5[[#This Row],[Caract: Color tapiz]]),IF(H1093="","",CONCATENATE(", Tapiz: ",H1093)),IF(I1093="","",CONCATENATE(",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93" s="102"/>
      <c r="AE1093" s="102" t="str">
        <f>CONCATENATE("&lt;p&gt;¿Cómo lavar un mueble con tapiz: ",X1093,"?","&lt;p&gt;",CHAR(10),IFERROR(VLOOKUP(G1093,'Base de datos'!A:B,2,0),"Humedecer un paño de tela y frotar la estructura del producto&lt;p&gt;"))</f>
        <v>&lt;p&gt;¿Cómo lavar un mueble con tapiz: ?&lt;p&gt;
Humedecer un paño de tela y frotar la estructura del producto&lt;p&gt;</v>
      </c>
      <c r="AF1093" s="102"/>
      <c r="AG1093" s="79"/>
      <c r="AH1093" s="102"/>
    </row>
    <row r="1094" spans="1:34" ht="51" x14ac:dyDescent="0.2">
      <c r="A1094" s="88"/>
      <c r="B1094" s="88"/>
      <c r="C1094" s="16"/>
      <c r="D1094" s="116"/>
      <c r="E1094" s="88"/>
      <c r="F1094" s="88"/>
      <c r="G1094" s="88"/>
      <c r="H1094" s="88"/>
      <c r="I1094" s="88"/>
      <c r="J1094" s="88"/>
      <c r="K1094" s="88"/>
      <c r="L1094" s="88"/>
      <c r="M1094" s="88"/>
      <c r="N1094" s="88"/>
      <c r="O1094" s="88"/>
      <c r="P1094" s="88"/>
      <c r="Q1094" s="88"/>
      <c r="R1094" s="88"/>
      <c r="S1094" s="88"/>
      <c r="T1094" s="88"/>
      <c r="U1094" s="88"/>
      <c r="V1094" s="88"/>
      <c r="W1094" s="16"/>
      <c r="X1094" s="98"/>
      <c r="Y1094" s="168"/>
      <c r="Z1094" s="98"/>
      <c r="AA1094" s="102"/>
      <c r="AB1094" s="102"/>
      <c r="AC1094" s="168" t="e">
        <f>CONCATENATE(E1094," color: ",IF(VLOOKUP(C1094,Colores!H:I,2,0)&gt;1,"Varios colores",Tabla5[[#This Row],[Caract: Color tapiz]]),IF(H1094="","",CONCATENATE(", Tapiz: ",H1094)),IF(I1094="","",CONCATENATE(",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94" s="102"/>
      <c r="AE1094" s="102" t="str">
        <f>CONCATENATE("&lt;p&gt;¿Cómo lavar un mueble con tapiz: ",X1094,"?","&lt;p&gt;",CHAR(10),IFERROR(VLOOKUP(G1094,'Base de datos'!A:B,2,0),"Humedecer un paño de tela y frotar la estructura del producto&lt;p&gt;"))</f>
        <v>&lt;p&gt;¿Cómo lavar un mueble con tapiz: ?&lt;p&gt;
Humedecer un paño de tela y frotar la estructura del producto&lt;p&gt;</v>
      </c>
      <c r="AF1094" s="102"/>
      <c r="AG1094" s="79"/>
      <c r="AH1094" s="102"/>
    </row>
    <row r="1095" spans="1:34" ht="51" x14ac:dyDescent="0.2">
      <c r="A1095" s="88"/>
      <c r="B1095" s="88"/>
      <c r="C1095" s="16"/>
      <c r="D1095" s="116"/>
      <c r="E1095" s="88"/>
      <c r="F1095" s="88"/>
      <c r="G1095" s="88"/>
      <c r="H1095" s="88"/>
      <c r="I1095" s="88"/>
      <c r="J1095" s="88"/>
      <c r="K1095" s="88"/>
      <c r="L1095" s="88"/>
      <c r="M1095" s="88"/>
      <c r="N1095" s="88"/>
      <c r="O1095" s="88"/>
      <c r="P1095" s="88"/>
      <c r="Q1095" s="88"/>
      <c r="R1095" s="88"/>
      <c r="S1095" s="88"/>
      <c r="T1095" s="88"/>
      <c r="U1095" s="88"/>
      <c r="V1095" s="88"/>
      <c r="W1095" s="16"/>
      <c r="X1095" s="98"/>
      <c r="Y1095" s="168"/>
      <c r="Z1095" s="98"/>
      <c r="AA1095" s="102"/>
      <c r="AB1095" s="102"/>
      <c r="AC1095" s="168" t="e">
        <f>CONCATENATE(E1095," color: ",IF(VLOOKUP(C1095,Colores!H:I,2,0)&gt;1,"Varios colores",Tabla5[[#This Row],[Caract: Color tapiz]]),IF(H1095="","",CONCATENATE(", Tapiz: ",H1095)),IF(I1095="","",CONCATENATE(",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95" s="102"/>
      <c r="AE1095" s="102" t="str">
        <f>CONCATENATE("&lt;p&gt;¿Cómo lavar un mueble con tapiz: ",X1095,"?","&lt;p&gt;",CHAR(10),IFERROR(VLOOKUP(G1095,'Base de datos'!A:B,2,0),"Humedecer un paño de tela y frotar la estructura del producto&lt;p&gt;"))</f>
        <v>&lt;p&gt;¿Cómo lavar un mueble con tapiz: ?&lt;p&gt;
Humedecer un paño de tela y frotar la estructura del producto&lt;p&gt;</v>
      </c>
      <c r="AF1095" s="102"/>
      <c r="AG1095" s="79"/>
      <c r="AH1095" s="102"/>
    </row>
    <row r="1096" spans="1:34" ht="51" x14ac:dyDescent="0.2">
      <c r="A1096" s="88"/>
      <c r="B1096" s="88"/>
      <c r="C1096" s="16"/>
      <c r="D1096" s="116"/>
      <c r="E1096" s="88"/>
      <c r="F1096" s="88"/>
      <c r="G1096" s="88"/>
      <c r="H1096" s="88"/>
      <c r="I1096" s="88"/>
      <c r="J1096" s="88"/>
      <c r="K1096" s="88"/>
      <c r="L1096" s="88"/>
      <c r="M1096" s="88"/>
      <c r="N1096" s="88"/>
      <c r="O1096" s="88"/>
      <c r="P1096" s="88"/>
      <c r="Q1096" s="88"/>
      <c r="R1096" s="88"/>
      <c r="S1096" s="88"/>
      <c r="T1096" s="88"/>
      <c r="U1096" s="88"/>
      <c r="V1096" s="88"/>
      <c r="W1096" s="16"/>
      <c r="X1096" s="98"/>
      <c r="Y1096" s="168"/>
      <c r="Z1096" s="98"/>
      <c r="AA1096" s="102"/>
      <c r="AB1096" s="102"/>
      <c r="AC1096" s="168" t="e">
        <f>CONCATENATE(E1096," color: ",IF(VLOOKUP(C1096,Colores!H:I,2,0)&gt;1,"Varios colores",Tabla5[[#This Row],[Caract: Color tapiz]]),IF(H1096="","",CONCATENATE(", Tapiz: ",H1096)),IF(I1096="","",CONCATENATE(",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96" s="102"/>
      <c r="AE1096" s="102" t="str">
        <f>CONCATENATE("&lt;p&gt;¿Cómo lavar un mueble con tapiz: ",X1096,"?","&lt;p&gt;",CHAR(10),IFERROR(VLOOKUP(G1096,'Base de datos'!A:B,2,0),"Humedecer un paño de tela y frotar la estructura del producto&lt;p&gt;"))</f>
        <v>&lt;p&gt;¿Cómo lavar un mueble con tapiz: ?&lt;p&gt;
Humedecer un paño de tela y frotar la estructura del producto&lt;p&gt;</v>
      </c>
      <c r="AF1096" s="102"/>
      <c r="AG1096" s="79"/>
      <c r="AH1096" s="102"/>
    </row>
    <row r="1097" spans="1:34" ht="51" x14ac:dyDescent="0.2">
      <c r="A1097" s="88"/>
      <c r="B1097" s="88"/>
      <c r="C1097" s="16"/>
      <c r="D1097" s="116"/>
      <c r="E1097" s="88"/>
      <c r="F1097" s="88"/>
      <c r="G1097" s="88"/>
      <c r="H1097" s="88"/>
      <c r="I1097" s="88"/>
      <c r="J1097" s="88"/>
      <c r="K1097" s="88"/>
      <c r="L1097" s="88"/>
      <c r="M1097" s="88"/>
      <c r="N1097" s="88"/>
      <c r="O1097" s="88"/>
      <c r="P1097" s="88"/>
      <c r="Q1097" s="88"/>
      <c r="R1097" s="88"/>
      <c r="S1097" s="88"/>
      <c r="T1097" s="88"/>
      <c r="U1097" s="88"/>
      <c r="V1097" s="88"/>
      <c r="W1097" s="16"/>
      <c r="X1097" s="98"/>
      <c r="Y1097" s="168"/>
      <c r="Z1097" s="98"/>
      <c r="AA1097" s="102"/>
      <c r="AB1097" s="102"/>
      <c r="AC1097" s="168" t="e">
        <f>CONCATENATE(E1097," color: ",IF(VLOOKUP(C1097,Colores!H:I,2,0)&gt;1,"Varios colores",Tabla5[[#This Row],[Caract: Color tapiz]]),IF(H1097="","",CONCATENATE(", Tapiz: ",H1097)),IF(I1097="","",CONCATENATE(",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97" s="102"/>
      <c r="AE1097" s="102" t="str">
        <f>CONCATENATE("&lt;p&gt;¿Cómo lavar un mueble con tapiz: ",X1097,"?","&lt;p&gt;",CHAR(10),IFERROR(VLOOKUP(G1097,'Base de datos'!A:B,2,0),"Humedecer un paño de tela y frotar la estructura del producto&lt;p&gt;"))</f>
        <v>&lt;p&gt;¿Cómo lavar un mueble con tapiz: ?&lt;p&gt;
Humedecer un paño de tela y frotar la estructura del producto&lt;p&gt;</v>
      </c>
      <c r="AF1097" s="102"/>
      <c r="AG1097" s="79"/>
      <c r="AH1097" s="102"/>
    </row>
    <row r="1098" spans="1:34" ht="51" x14ac:dyDescent="0.2">
      <c r="A1098" s="88"/>
      <c r="B1098" s="88"/>
      <c r="C1098" s="16"/>
      <c r="D1098" s="116"/>
      <c r="E1098" s="88"/>
      <c r="F1098" s="88"/>
      <c r="G1098" s="88"/>
      <c r="H1098" s="88"/>
      <c r="I1098" s="88"/>
      <c r="J1098" s="88"/>
      <c r="K1098" s="88"/>
      <c r="L1098" s="88"/>
      <c r="M1098" s="88"/>
      <c r="N1098" s="88"/>
      <c r="O1098" s="88"/>
      <c r="P1098" s="88"/>
      <c r="Q1098" s="88"/>
      <c r="R1098" s="88"/>
      <c r="S1098" s="88"/>
      <c r="T1098" s="88"/>
      <c r="U1098" s="88"/>
      <c r="V1098" s="88"/>
      <c r="W1098" s="16"/>
      <c r="X1098" s="98"/>
      <c r="Y1098" s="168"/>
      <c r="Z1098" s="98"/>
      <c r="AA1098" s="102"/>
      <c r="AB1098" s="102"/>
      <c r="AC1098" s="168" t="e">
        <f>CONCATENATE(E1098," color: ",IF(VLOOKUP(C1098,Colores!H:I,2,0)&gt;1,"Varios colores",Tabla5[[#This Row],[Caract: Color tapiz]]),IF(H1098="","",CONCATENATE(", Tapiz: ",H1098)),IF(I1098="","",CONCATENATE(",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98" s="102"/>
      <c r="AE1098" s="102" t="str">
        <f>CONCATENATE("&lt;p&gt;¿Cómo lavar un mueble con tapiz: ",X1098,"?","&lt;p&gt;",CHAR(10),IFERROR(VLOOKUP(G1098,'Base de datos'!A:B,2,0),"Humedecer un paño de tela y frotar la estructura del producto&lt;p&gt;"))</f>
        <v>&lt;p&gt;¿Cómo lavar un mueble con tapiz: ?&lt;p&gt;
Humedecer un paño de tela y frotar la estructura del producto&lt;p&gt;</v>
      </c>
      <c r="AF1098" s="102"/>
      <c r="AG1098" s="79"/>
      <c r="AH1098" s="102"/>
    </row>
    <row r="1099" spans="1:34" ht="51" x14ac:dyDescent="0.2">
      <c r="A1099" s="88"/>
      <c r="B1099" s="88"/>
      <c r="C1099" s="16"/>
      <c r="D1099" s="116"/>
      <c r="E1099" s="88"/>
      <c r="F1099" s="88"/>
      <c r="G1099" s="88"/>
      <c r="H1099" s="88"/>
      <c r="I1099" s="88"/>
      <c r="J1099" s="88"/>
      <c r="K1099" s="88"/>
      <c r="L1099" s="88"/>
      <c r="M1099" s="88"/>
      <c r="N1099" s="88"/>
      <c r="O1099" s="88"/>
      <c r="P1099" s="88"/>
      <c r="Q1099" s="88"/>
      <c r="R1099" s="88"/>
      <c r="S1099" s="88"/>
      <c r="T1099" s="88"/>
      <c r="U1099" s="88"/>
      <c r="V1099" s="88"/>
      <c r="W1099" s="16"/>
      <c r="X1099" s="98"/>
      <c r="Y1099" s="168"/>
      <c r="Z1099" s="98"/>
      <c r="AA1099" s="102"/>
      <c r="AB1099" s="102"/>
      <c r="AC1099" s="168" t="e">
        <f>CONCATENATE(E1099," color: ",IF(VLOOKUP(C1099,Colores!H:I,2,0)&gt;1,"Varios colores",Tabla5[[#This Row],[Caract: Color tapiz]]),IF(H1099="","",CONCATENATE(", Tapiz: ",H1099)),IF(I1099="","",CONCATENATE(",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099" s="102"/>
      <c r="AE1099" s="102" t="str">
        <f>CONCATENATE("&lt;p&gt;¿Cómo lavar un mueble con tapiz: ",X1099,"?","&lt;p&gt;",CHAR(10),IFERROR(VLOOKUP(G1099,'Base de datos'!A:B,2,0),"Humedecer un paño de tela y frotar la estructura del producto&lt;p&gt;"))</f>
        <v>&lt;p&gt;¿Cómo lavar un mueble con tapiz: ?&lt;p&gt;
Humedecer un paño de tela y frotar la estructura del producto&lt;p&gt;</v>
      </c>
      <c r="AF1099" s="102"/>
      <c r="AG1099" s="79"/>
      <c r="AH1099" s="102"/>
    </row>
    <row r="1100" spans="1:34" ht="51" x14ac:dyDescent="0.2">
      <c r="A1100" s="88"/>
      <c r="B1100" s="88"/>
      <c r="C1100" s="16"/>
      <c r="D1100" s="116"/>
      <c r="E1100" s="88"/>
      <c r="F1100" s="88"/>
      <c r="G1100" s="88"/>
      <c r="H1100" s="88"/>
      <c r="I1100" s="88"/>
      <c r="J1100" s="88"/>
      <c r="K1100" s="88"/>
      <c r="L1100" s="88"/>
      <c r="M1100" s="88"/>
      <c r="N1100" s="88"/>
      <c r="O1100" s="88"/>
      <c r="P1100" s="88"/>
      <c r="Q1100" s="88"/>
      <c r="R1100" s="88"/>
      <c r="S1100" s="88"/>
      <c r="T1100" s="88"/>
      <c r="U1100" s="88"/>
      <c r="V1100" s="88"/>
      <c r="W1100" s="16"/>
      <c r="X1100" s="98"/>
      <c r="Y1100" s="168"/>
      <c r="Z1100" s="98"/>
      <c r="AA1100" s="102"/>
      <c r="AB1100" s="102"/>
      <c r="AC1100" s="168" t="e">
        <f>CONCATENATE(E1100," color: ",IF(VLOOKUP(C1100,Colores!H:I,2,0)&gt;1,"Varios colores",Tabla5[[#This Row],[Caract: Color tapiz]]),IF(H1100="","",CONCATENATE(", Tapiz: ",H1100)),IF(I1100="","",CONCATENATE(",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00" s="102"/>
      <c r="AE1100" s="102" t="str">
        <f>CONCATENATE("&lt;p&gt;¿Cómo lavar un mueble con tapiz: ",X1100,"?","&lt;p&gt;",CHAR(10),IFERROR(VLOOKUP(G1100,'Base de datos'!A:B,2,0),"Humedecer un paño de tela y frotar la estructura del producto&lt;p&gt;"))</f>
        <v>&lt;p&gt;¿Cómo lavar un mueble con tapiz: ?&lt;p&gt;
Humedecer un paño de tela y frotar la estructura del producto&lt;p&gt;</v>
      </c>
      <c r="AF1100" s="102"/>
      <c r="AG1100" s="79"/>
      <c r="AH1100" s="102"/>
    </row>
    <row r="1101" spans="1:34" ht="51" x14ac:dyDescent="0.2">
      <c r="A1101" s="88"/>
      <c r="B1101" s="88"/>
      <c r="C1101" s="16"/>
      <c r="D1101" s="116"/>
      <c r="E1101" s="88"/>
      <c r="F1101" s="88"/>
      <c r="G1101" s="88"/>
      <c r="H1101" s="88"/>
      <c r="I1101" s="88"/>
      <c r="J1101" s="88"/>
      <c r="K1101" s="88"/>
      <c r="L1101" s="88"/>
      <c r="M1101" s="88"/>
      <c r="N1101" s="88"/>
      <c r="O1101" s="88"/>
      <c r="P1101" s="88"/>
      <c r="Q1101" s="88"/>
      <c r="R1101" s="88"/>
      <c r="S1101" s="88"/>
      <c r="T1101" s="88"/>
      <c r="U1101" s="88"/>
      <c r="V1101" s="88"/>
      <c r="W1101" s="16"/>
      <c r="X1101" s="98"/>
      <c r="Y1101" s="168"/>
      <c r="Z1101" s="98"/>
      <c r="AA1101" s="102"/>
      <c r="AB1101" s="102"/>
      <c r="AC1101" s="168" t="e">
        <f>CONCATENATE(E1101," color: ",IF(VLOOKUP(C1101,Colores!H:I,2,0)&gt;1,"Varios colores",Tabla5[[#This Row],[Caract: Color tapiz]]),IF(H1101="","",CONCATENATE(", Tapiz: ",H1101)),IF(I1101="","",CONCATENATE(",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01" s="102"/>
      <c r="AE1101" s="102" t="str">
        <f>CONCATENATE("&lt;p&gt;¿Cómo lavar un mueble con tapiz: ",X1101,"?","&lt;p&gt;",CHAR(10),IFERROR(VLOOKUP(G1101,'Base de datos'!A:B,2,0),"Humedecer un paño de tela y frotar la estructura del producto&lt;p&gt;"))</f>
        <v>&lt;p&gt;¿Cómo lavar un mueble con tapiz: ?&lt;p&gt;
Humedecer un paño de tela y frotar la estructura del producto&lt;p&gt;</v>
      </c>
      <c r="AF1101" s="102"/>
      <c r="AG1101" s="79"/>
      <c r="AH1101" s="102"/>
    </row>
    <row r="1102" spans="1:34" ht="51" x14ac:dyDescent="0.2">
      <c r="A1102" s="88"/>
      <c r="B1102" s="88"/>
      <c r="C1102" s="16"/>
      <c r="D1102" s="116"/>
      <c r="E1102" s="88"/>
      <c r="F1102" s="88"/>
      <c r="G1102" s="88"/>
      <c r="H1102" s="88"/>
      <c r="I1102" s="88"/>
      <c r="J1102" s="88"/>
      <c r="K1102" s="88"/>
      <c r="L1102" s="88"/>
      <c r="M1102" s="88"/>
      <c r="N1102" s="88"/>
      <c r="O1102" s="88"/>
      <c r="P1102" s="88"/>
      <c r="Q1102" s="88"/>
      <c r="R1102" s="88"/>
      <c r="S1102" s="88"/>
      <c r="T1102" s="88"/>
      <c r="U1102" s="88"/>
      <c r="V1102" s="88"/>
      <c r="W1102" s="16"/>
      <c r="X1102" s="98"/>
      <c r="Y1102" s="168"/>
      <c r="Z1102" s="98"/>
      <c r="AA1102" s="102"/>
      <c r="AB1102" s="102"/>
      <c r="AC1102" s="168" t="e">
        <f>CONCATENATE(E1102," color: ",IF(VLOOKUP(C1102,Colores!H:I,2,0)&gt;1,"Varios colores",Tabla5[[#This Row],[Caract: Color tapiz]]),IF(H1102="","",CONCATENATE(", Tapiz: ",H1102)),IF(I1102="","",CONCATENATE(",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02" s="102"/>
      <c r="AE1102" s="102" t="str">
        <f>CONCATENATE("&lt;p&gt;¿Cómo lavar un mueble con tapiz: ",X1102,"?","&lt;p&gt;",CHAR(10),IFERROR(VLOOKUP(G1102,'Base de datos'!A:B,2,0),"Humedecer un paño de tela y frotar la estructura del producto&lt;p&gt;"))</f>
        <v>&lt;p&gt;¿Cómo lavar un mueble con tapiz: ?&lt;p&gt;
Humedecer un paño de tela y frotar la estructura del producto&lt;p&gt;</v>
      </c>
      <c r="AF1102" s="102"/>
      <c r="AG1102" s="79"/>
      <c r="AH1102" s="102"/>
    </row>
    <row r="1103" spans="1:34" ht="51" x14ac:dyDescent="0.2">
      <c r="A1103" s="88"/>
      <c r="B1103" s="88"/>
      <c r="C1103" s="16"/>
      <c r="D1103" s="116"/>
      <c r="E1103" s="88"/>
      <c r="F1103" s="88"/>
      <c r="G1103" s="88"/>
      <c r="H1103" s="88"/>
      <c r="I1103" s="88"/>
      <c r="J1103" s="88"/>
      <c r="K1103" s="88"/>
      <c r="L1103" s="88"/>
      <c r="M1103" s="88"/>
      <c r="N1103" s="88"/>
      <c r="O1103" s="88"/>
      <c r="P1103" s="88"/>
      <c r="Q1103" s="88"/>
      <c r="R1103" s="88"/>
      <c r="S1103" s="88"/>
      <c r="T1103" s="88"/>
      <c r="U1103" s="88"/>
      <c r="V1103" s="88"/>
      <c r="W1103" s="16"/>
      <c r="X1103" s="98"/>
      <c r="Y1103" s="168"/>
      <c r="Z1103" s="98"/>
      <c r="AA1103" s="102"/>
      <c r="AB1103" s="102"/>
      <c r="AC1103" s="168" t="e">
        <f>CONCATENATE(E1103," color: ",IF(VLOOKUP(C1103,Colores!H:I,2,0)&gt;1,"Varios colores",Tabla5[[#This Row],[Caract: Color tapiz]]),IF(H1103="","",CONCATENATE(", Tapiz: ",H1103)),IF(I1103="","",CONCATENATE(",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03" s="102"/>
      <c r="AE1103" s="102" t="str">
        <f>CONCATENATE("&lt;p&gt;¿Cómo lavar un mueble con tapiz: ",X1103,"?","&lt;p&gt;",CHAR(10),IFERROR(VLOOKUP(G1103,'Base de datos'!A:B,2,0),"Humedecer un paño de tela y frotar la estructura del producto&lt;p&gt;"))</f>
        <v>&lt;p&gt;¿Cómo lavar un mueble con tapiz: ?&lt;p&gt;
Humedecer un paño de tela y frotar la estructura del producto&lt;p&gt;</v>
      </c>
      <c r="AF1103" s="102"/>
      <c r="AG1103" s="79"/>
      <c r="AH1103" s="102"/>
    </row>
    <row r="1104" spans="1:34" ht="51" x14ac:dyDescent="0.2">
      <c r="A1104" s="88"/>
      <c r="B1104" s="88"/>
      <c r="C1104" s="16"/>
      <c r="D1104" s="116"/>
      <c r="E1104" s="88"/>
      <c r="F1104" s="88"/>
      <c r="G1104" s="88"/>
      <c r="H1104" s="88"/>
      <c r="I1104" s="88"/>
      <c r="J1104" s="88"/>
      <c r="K1104" s="88"/>
      <c r="L1104" s="88"/>
      <c r="M1104" s="88"/>
      <c r="N1104" s="88"/>
      <c r="O1104" s="88"/>
      <c r="P1104" s="88"/>
      <c r="Q1104" s="88"/>
      <c r="R1104" s="88"/>
      <c r="S1104" s="88"/>
      <c r="T1104" s="88"/>
      <c r="U1104" s="88"/>
      <c r="V1104" s="88"/>
      <c r="W1104" s="16"/>
      <c r="X1104" s="98"/>
      <c r="Y1104" s="168"/>
      <c r="Z1104" s="98"/>
      <c r="AA1104" s="102"/>
      <c r="AB1104" s="102"/>
      <c r="AC1104" s="168" t="e">
        <f>CONCATENATE(E1104," color: ",IF(VLOOKUP(C1104,Colores!H:I,2,0)&gt;1,"Varios colores",Tabla5[[#This Row],[Caract: Color tapiz]]),IF(H1104="","",CONCATENATE(", Tapiz: ",H1104)),IF(I1104="","",CONCATENATE(",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04" s="102"/>
      <c r="AE1104" s="102" t="str">
        <f>CONCATENATE("&lt;p&gt;¿Cómo lavar un mueble con tapiz: ",X1104,"?","&lt;p&gt;",CHAR(10),IFERROR(VLOOKUP(G1104,'Base de datos'!A:B,2,0),"Humedecer un paño de tela y frotar la estructura del producto&lt;p&gt;"))</f>
        <v>&lt;p&gt;¿Cómo lavar un mueble con tapiz: ?&lt;p&gt;
Humedecer un paño de tela y frotar la estructura del producto&lt;p&gt;</v>
      </c>
      <c r="AF1104" s="102"/>
      <c r="AG1104" s="79"/>
      <c r="AH1104" s="102"/>
    </row>
    <row r="1105" spans="1:34" ht="51" x14ac:dyDescent="0.2">
      <c r="A1105" s="88"/>
      <c r="B1105" s="88"/>
      <c r="C1105" s="16"/>
      <c r="D1105" s="116"/>
      <c r="E1105" s="88"/>
      <c r="F1105" s="88"/>
      <c r="G1105" s="88"/>
      <c r="H1105" s="88"/>
      <c r="I1105" s="88"/>
      <c r="J1105" s="88"/>
      <c r="K1105" s="88"/>
      <c r="L1105" s="88"/>
      <c r="M1105" s="88"/>
      <c r="N1105" s="88"/>
      <c r="O1105" s="88"/>
      <c r="P1105" s="88"/>
      <c r="Q1105" s="88"/>
      <c r="R1105" s="88"/>
      <c r="S1105" s="88"/>
      <c r="T1105" s="88"/>
      <c r="U1105" s="88"/>
      <c r="V1105" s="88"/>
      <c r="W1105" s="16"/>
      <c r="X1105" s="98"/>
      <c r="Y1105" s="168"/>
      <c r="Z1105" s="98"/>
      <c r="AA1105" s="102"/>
      <c r="AB1105" s="102"/>
      <c r="AC1105" s="168" t="e">
        <f>CONCATENATE(E1105," color: ",IF(VLOOKUP(C1105,Colores!H:I,2,0)&gt;1,"Varios colores",Tabla5[[#This Row],[Caract: Color tapiz]]),IF(H1105="","",CONCATENATE(", Tapiz: ",H1105)),IF(I1105="","",CONCATENATE(",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05" s="102"/>
      <c r="AE1105" s="102" t="str">
        <f>CONCATENATE("&lt;p&gt;¿Cómo lavar un mueble con tapiz: ",X1105,"?","&lt;p&gt;",CHAR(10),IFERROR(VLOOKUP(G1105,'Base de datos'!A:B,2,0),"Humedecer un paño de tela y frotar la estructura del producto&lt;p&gt;"))</f>
        <v>&lt;p&gt;¿Cómo lavar un mueble con tapiz: ?&lt;p&gt;
Humedecer un paño de tela y frotar la estructura del producto&lt;p&gt;</v>
      </c>
      <c r="AF1105" s="102"/>
      <c r="AG1105" s="79"/>
      <c r="AH1105" s="102"/>
    </row>
    <row r="1106" spans="1:34" ht="51" x14ac:dyDescent="0.2">
      <c r="A1106" s="88"/>
      <c r="B1106" s="88"/>
      <c r="C1106" s="16"/>
      <c r="D1106" s="116"/>
      <c r="E1106" s="88"/>
      <c r="F1106" s="88"/>
      <c r="G1106" s="88"/>
      <c r="H1106" s="88"/>
      <c r="I1106" s="88"/>
      <c r="J1106" s="88"/>
      <c r="K1106" s="88"/>
      <c r="L1106" s="88"/>
      <c r="M1106" s="88"/>
      <c r="N1106" s="88"/>
      <c r="O1106" s="88"/>
      <c r="P1106" s="88"/>
      <c r="Q1106" s="88"/>
      <c r="R1106" s="88"/>
      <c r="S1106" s="88"/>
      <c r="T1106" s="88"/>
      <c r="U1106" s="88"/>
      <c r="V1106" s="88"/>
      <c r="W1106" s="16"/>
      <c r="X1106" s="98"/>
      <c r="Y1106" s="168"/>
      <c r="Z1106" s="98"/>
      <c r="AA1106" s="102"/>
      <c r="AB1106" s="102"/>
      <c r="AC1106" s="168" t="e">
        <f>CONCATENATE(E1106," color: ",IF(VLOOKUP(C1106,Colores!H:I,2,0)&gt;1,"Varios colores",Tabla5[[#This Row],[Caract: Color tapiz]]),IF(H1106="","",CONCATENATE(", Tapiz: ",H1106)),IF(I1106="","",CONCATENATE(",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06" s="102"/>
      <c r="AE1106" s="102" t="str">
        <f>CONCATENATE("&lt;p&gt;¿Cómo lavar un mueble con tapiz: ",X1106,"?","&lt;p&gt;",CHAR(10),IFERROR(VLOOKUP(G1106,'Base de datos'!A:B,2,0),"Humedecer un paño de tela y frotar la estructura del producto&lt;p&gt;"))</f>
        <v>&lt;p&gt;¿Cómo lavar un mueble con tapiz: ?&lt;p&gt;
Humedecer un paño de tela y frotar la estructura del producto&lt;p&gt;</v>
      </c>
      <c r="AF1106" s="102"/>
      <c r="AG1106" s="79"/>
      <c r="AH1106" s="102"/>
    </row>
    <row r="1107" spans="1:34" ht="51" x14ac:dyDescent="0.2">
      <c r="A1107" s="88"/>
      <c r="B1107" s="88"/>
      <c r="C1107" s="16"/>
      <c r="D1107" s="116"/>
      <c r="E1107" s="88"/>
      <c r="F1107" s="88"/>
      <c r="G1107" s="88"/>
      <c r="H1107" s="88"/>
      <c r="I1107" s="88"/>
      <c r="J1107" s="88"/>
      <c r="K1107" s="88"/>
      <c r="L1107" s="88"/>
      <c r="M1107" s="88"/>
      <c r="N1107" s="88"/>
      <c r="O1107" s="88"/>
      <c r="P1107" s="88"/>
      <c r="Q1107" s="88"/>
      <c r="R1107" s="88"/>
      <c r="S1107" s="88"/>
      <c r="T1107" s="88"/>
      <c r="U1107" s="88"/>
      <c r="V1107" s="88"/>
      <c r="W1107" s="16"/>
      <c r="X1107" s="98"/>
      <c r="Y1107" s="168"/>
      <c r="Z1107" s="98"/>
      <c r="AA1107" s="102"/>
      <c r="AB1107" s="102"/>
      <c r="AC1107" s="168" t="e">
        <f>CONCATENATE(E1107," color: ",IF(VLOOKUP(C1107,Colores!H:I,2,0)&gt;1,"Varios colores",Tabla5[[#This Row],[Caract: Color tapiz]]),IF(H1107="","",CONCATENATE(", Tapiz: ",H1107)),IF(I1107="","",CONCATENATE(",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07" s="102"/>
      <c r="AE1107" s="102" t="str">
        <f>CONCATENATE("&lt;p&gt;¿Cómo lavar un mueble con tapiz: ",X1107,"?","&lt;p&gt;",CHAR(10),IFERROR(VLOOKUP(G1107,'Base de datos'!A:B,2,0),"Humedecer un paño de tela y frotar la estructura del producto&lt;p&gt;"))</f>
        <v>&lt;p&gt;¿Cómo lavar un mueble con tapiz: ?&lt;p&gt;
Humedecer un paño de tela y frotar la estructura del producto&lt;p&gt;</v>
      </c>
      <c r="AF1107" s="102"/>
      <c r="AG1107" s="79"/>
      <c r="AH1107" s="102"/>
    </row>
    <row r="1108" spans="1:34" ht="51" x14ac:dyDescent="0.2">
      <c r="A1108" s="88"/>
      <c r="B1108" s="88"/>
      <c r="C1108" s="16"/>
      <c r="D1108" s="116"/>
      <c r="E1108" s="88"/>
      <c r="F1108" s="88"/>
      <c r="G1108" s="88"/>
      <c r="H1108" s="88"/>
      <c r="I1108" s="88"/>
      <c r="J1108" s="88"/>
      <c r="K1108" s="88"/>
      <c r="L1108" s="88"/>
      <c r="M1108" s="88"/>
      <c r="N1108" s="88"/>
      <c r="O1108" s="88"/>
      <c r="P1108" s="88"/>
      <c r="Q1108" s="88"/>
      <c r="R1108" s="88"/>
      <c r="S1108" s="88"/>
      <c r="T1108" s="88"/>
      <c r="U1108" s="88"/>
      <c r="V1108" s="88"/>
      <c r="W1108" s="16"/>
      <c r="X1108" s="98"/>
      <c r="Y1108" s="168"/>
      <c r="Z1108" s="98"/>
      <c r="AA1108" s="102"/>
      <c r="AB1108" s="102"/>
      <c r="AC1108" s="168" t="e">
        <f>CONCATENATE(E1108," color: ",IF(VLOOKUP(C1108,Colores!H:I,2,0)&gt;1,"Varios colores",Tabla5[[#This Row],[Caract: Color tapiz]]),IF(H1108="","",CONCATENATE(", Tapiz: ",H1108)),IF(I1108="","",CONCATENATE(",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08" s="102"/>
      <c r="AE1108" s="102" t="str">
        <f>CONCATENATE("&lt;p&gt;¿Cómo lavar un mueble con tapiz: ",X1108,"?","&lt;p&gt;",CHAR(10),IFERROR(VLOOKUP(G1108,'Base de datos'!A:B,2,0),"Humedecer un paño de tela y frotar la estructura del producto&lt;p&gt;"))</f>
        <v>&lt;p&gt;¿Cómo lavar un mueble con tapiz: ?&lt;p&gt;
Humedecer un paño de tela y frotar la estructura del producto&lt;p&gt;</v>
      </c>
      <c r="AF1108" s="102"/>
      <c r="AG1108" s="79"/>
      <c r="AH1108" s="102"/>
    </row>
    <row r="1109" spans="1:34" ht="51" x14ac:dyDescent="0.2">
      <c r="A1109" s="88"/>
      <c r="B1109" s="88"/>
      <c r="C1109" s="16"/>
      <c r="D1109" s="116"/>
      <c r="E1109" s="88"/>
      <c r="F1109" s="88"/>
      <c r="G1109" s="88"/>
      <c r="H1109" s="88"/>
      <c r="I1109" s="88"/>
      <c r="J1109" s="88"/>
      <c r="K1109" s="88"/>
      <c r="L1109" s="88"/>
      <c r="M1109" s="88"/>
      <c r="N1109" s="88"/>
      <c r="O1109" s="88"/>
      <c r="P1109" s="88"/>
      <c r="Q1109" s="88"/>
      <c r="R1109" s="88"/>
      <c r="S1109" s="88"/>
      <c r="T1109" s="88"/>
      <c r="U1109" s="88"/>
      <c r="V1109" s="88"/>
      <c r="W1109" s="16"/>
      <c r="X1109" s="98"/>
      <c r="Y1109" s="168"/>
      <c r="Z1109" s="98"/>
      <c r="AA1109" s="102"/>
      <c r="AB1109" s="102"/>
      <c r="AC1109" s="168" t="e">
        <f>CONCATENATE(E1109," color: ",IF(VLOOKUP(C1109,Colores!H:I,2,0)&gt;1,"Varios colores",Tabla5[[#This Row],[Caract: Color tapiz]]),IF(H1109="","",CONCATENATE(", Tapiz: ",H1109)),IF(I1109="","",CONCATENATE(",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09" s="102"/>
      <c r="AE1109" s="102" t="str">
        <f>CONCATENATE("&lt;p&gt;¿Cómo lavar un mueble con tapiz: ",X1109,"?","&lt;p&gt;",CHAR(10),IFERROR(VLOOKUP(G1109,'Base de datos'!A:B,2,0),"Humedecer un paño de tela y frotar la estructura del producto&lt;p&gt;"))</f>
        <v>&lt;p&gt;¿Cómo lavar un mueble con tapiz: ?&lt;p&gt;
Humedecer un paño de tela y frotar la estructura del producto&lt;p&gt;</v>
      </c>
      <c r="AF1109" s="102"/>
      <c r="AG1109" s="79"/>
      <c r="AH1109" s="102"/>
    </row>
    <row r="1110" spans="1:34" ht="51" x14ac:dyDescent="0.2">
      <c r="A1110" s="88"/>
      <c r="B1110" s="88"/>
      <c r="C1110" s="16"/>
      <c r="D1110" s="116"/>
      <c r="E1110" s="88"/>
      <c r="F1110" s="88"/>
      <c r="G1110" s="88"/>
      <c r="H1110" s="88"/>
      <c r="I1110" s="88"/>
      <c r="J1110" s="88"/>
      <c r="K1110" s="88"/>
      <c r="L1110" s="88"/>
      <c r="M1110" s="88"/>
      <c r="N1110" s="88"/>
      <c r="O1110" s="88"/>
      <c r="P1110" s="88"/>
      <c r="Q1110" s="88"/>
      <c r="R1110" s="88"/>
      <c r="S1110" s="88"/>
      <c r="T1110" s="88"/>
      <c r="U1110" s="88"/>
      <c r="V1110" s="88"/>
      <c r="W1110" s="16"/>
      <c r="X1110" s="98"/>
      <c r="Y1110" s="168"/>
      <c r="Z1110" s="98"/>
      <c r="AA1110" s="102"/>
      <c r="AB1110" s="102"/>
      <c r="AC1110" s="168" t="e">
        <f>CONCATENATE(E1110," color: ",IF(VLOOKUP(C1110,Colores!H:I,2,0)&gt;1,"Varios colores",Tabla5[[#This Row],[Caract: Color tapiz]]),IF(H1110="","",CONCATENATE(", Tapiz: ",H1110)),IF(I1110="","",CONCATENATE(",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10" s="102"/>
      <c r="AE1110" s="102" t="str">
        <f>CONCATENATE("&lt;p&gt;¿Cómo lavar un mueble con tapiz: ",X1110,"?","&lt;p&gt;",CHAR(10),IFERROR(VLOOKUP(G1110,'Base de datos'!A:B,2,0),"Humedecer un paño de tela y frotar la estructura del producto&lt;p&gt;"))</f>
        <v>&lt;p&gt;¿Cómo lavar un mueble con tapiz: ?&lt;p&gt;
Humedecer un paño de tela y frotar la estructura del producto&lt;p&gt;</v>
      </c>
      <c r="AF1110" s="102"/>
      <c r="AG1110" s="79"/>
      <c r="AH1110" s="102"/>
    </row>
    <row r="1111" spans="1:34" ht="51" x14ac:dyDescent="0.2">
      <c r="A1111" s="88"/>
      <c r="B1111" s="88"/>
      <c r="C1111" s="16"/>
      <c r="D1111" s="116"/>
      <c r="E1111" s="88"/>
      <c r="F1111" s="88"/>
      <c r="G1111" s="88"/>
      <c r="H1111" s="88"/>
      <c r="I1111" s="88"/>
      <c r="J1111" s="88"/>
      <c r="K1111" s="88"/>
      <c r="L1111" s="88"/>
      <c r="M1111" s="88"/>
      <c r="N1111" s="88"/>
      <c r="O1111" s="88"/>
      <c r="P1111" s="88"/>
      <c r="Q1111" s="88"/>
      <c r="R1111" s="88"/>
      <c r="S1111" s="88"/>
      <c r="T1111" s="88"/>
      <c r="U1111" s="88"/>
      <c r="V1111" s="88"/>
      <c r="W1111" s="16"/>
      <c r="X1111" s="98"/>
      <c r="Y1111" s="168"/>
      <c r="Z1111" s="98"/>
      <c r="AA1111" s="102"/>
      <c r="AB1111" s="102"/>
      <c r="AC1111" s="168" t="e">
        <f>CONCATENATE(E1111," color: ",IF(VLOOKUP(C1111,Colores!H:I,2,0)&gt;1,"Varios colores",Tabla5[[#This Row],[Caract: Color tapiz]]),IF(H1111="","",CONCATENATE(", Tapiz: ",H1111)),IF(I1111="","",CONCATENATE(",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11" s="102"/>
      <c r="AE1111" s="102" t="str">
        <f>CONCATENATE("&lt;p&gt;¿Cómo lavar un mueble con tapiz: ",X1111,"?","&lt;p&gt;",CHAR(10),IFERROR(VLOOKUP(G1111,'Base de datos'!A:B,2,0),"Humedecer un paño de tela y frotar la estructura del producto&lt;p&gt;"))</f>
        <v>&lt;p&gt;¿Cómo lavar un mueble con tapiz: ?&lt;p&gt;
Humedecer un paño de tela y frotar la estructura del producto&lt;p&gt;</v>
      </c>
      <c r="AF1111" s="102"/>
      <c r="AG1111" s="79"/>
      <c r="AH1111" s="102"/>
    </row>
    <row r="1112" spans="1:34" ht="51" x14ac:dyDescent="0.2">
      <c r="A1112" s="88"/>
      <c r="B1112" s="88"/>
      <c r="C1112" s="16"/>
      <c r="D1112" s="116"/>
      <c r="E1112" s="88"/>
      <c r="F1112" s="88"/>
      <c r="G1112" s="88"/>
      <c r="H1112" s="88"/>
      <c r="I1112" s="88"/>
      <c r="J1112" s="88"/>
      <c r="K1112" s="88"/>
      <c r="L1112" s="88"/>
      <c r="M1112" s="88"/>
      <c r="N1112" s="88"/>
      <c r="O1112" s="88"/>
      <c r="P1112" s="88"/>
      <c r="Q1112" s="88"/>
      <c r="R1112" s="88"/>
      <c r="S1112" s="88"/>
      <c r="T1112" s="88"/>
      <c r="U1112" s="88"/>
      <c r="V1112" s="88"/>
      <c r="W1112" s="16"/>
      <c r="X1112" s="98"/>
      <c r="Y1112" s="168"/>
      <c r="Z1112" s="98"/>
      <c r="AA1112" s="102"/>
      <c r="AB1112" s="102"/>
      <c r="AC1112" s="168" t="e">
        <f>CONCATENATE(E1112," color: ",IF(VLOOKUP(C1112,Colores!H:I,2,0)&gt;1,"Varios colores",Tabla5[[#This Row],[Caract: Color tapiz]]),IF(H1112="","",CONCATENATE(", Tapiz: ",H1112)),IF(I1112="","",CONCATENATE(",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12" s="102"/>
      <c r="AE1112" s="102" t="str">
        <f>CONCATENATE("&lt;p&gt;¿Cómo lavar un mueble con tapiz: ",X1112,"?","&lt;p&gt;",CHAR(10),IFERROR(VLOOKUP(G1112,'Base de datos'!A:B,2,0),"Humedecer un paño de tela y frotar la estructura del producto&lt;p&gt;"))</f>
        <v>&lt;p&gt;¿Cómo lavar un mueble con tapiz: ?&lt;p&gt;
Humedecer un paño de tela y frotar la estructura del producto&lt;p&gt;</v>
      </c>
      <c r="AF1112" s="102"/>
      <c r="AG1112" s="79"/>
      <c r="AH1112" s="102"/>
    </row>
    <row r="1113" spans="1:34" ht="51" x14ac:dyDescent="0.2">
      <c r="A1113" s="88"/>
      <c r="B1113" s="88"/>
      <c r="C1113" s="16"/>
      <c r="D1113" s="116"/>
      <c r="E1113" s="88"/>
      <c r="F1113" s="88"/>
      <c r="G1113" s="88"/>
      <c r="H1113" s="88"/>
      <c r="I1113" s="88"/>
      <c r="J1113" s="88"/>
      <c r="K1113" s="88"/>
      <c r="L1113" s="88"/>
      <c r="M1113" s="88"/>
      <c r="N1113" s="88"/>
      <c r="O1113" s="88"/>
      <c r="P1113" s="88"/>
      <c r="Q1113" s="88"/>
      <c r="R1113" s="88"/>
      <c r="S1113" s="88"/>
      <c r="T1113" s="88"/>
      <c r="U1113" s="88"/>
      <c r="V1113" s="88"/>
      <c r="W1113" s="16"/>
      <c r="X1113" s="98"/>
      <c r="Y1113" s="168"/>
      <c r="Z1113" s="98"/>
      <c r="AA1113" s="102"/>
      <c r="AB1113" s="102"/>
      <c r="AC1113" s="168" t="e">
        <f>CONCATENATE(E1113," color: ",IF(VLOOKUP(C1113,Colores!H:I,2,0)&gt;1,"Varios colores",Tabla5[[#This Row],[Caract: Color tapiz]]),IF(H1113="","",CONCATENATE(", Tapiz: ",H1113)),IF(I1113="","",CONCATENATE(",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13" s="102"/>
      <c r="AE1113" s="102" t="str">
        <f>CONCATENATE("&lt;p&gt;¿Cómo lavar un mueble con tapiz: ",X1113,"?","&lt;p&gt;",CHAR(10),IFERROR(VLOOKUP(G1113,'Base de datos'!A:B,2,0),"Humedecer un paño de tela y frotar la estructura del producto&lt;p&gt;"))</f>
        <v>&lt;p&gt;¿Cómo lavar un mueble con tapiz: ?&lt;p&gt;
Humedecer un paño de tela y frotar la estructura del producto&lt;p&gt;</v>
      </c>
      <c r="AF1113" s="102"/>
      <c r="AG1113" s="79"/>
      <c r="AH1113" s="102"/>
    </row>
    <row r="1114" spans="1:34" ht="51" x14ac:dyDescent="0.2">
      <c r="A1114" s="88"/>
      <c r="B1114" s="88"/>
      <c r="C1114" s="16"/>
      <c r="D1114" s="116"/>
      <c r="E1114" s="88"/>
      <c r="F1114" s="88"/>
      <c r="G1114" s="88"/>
      <c r="H1114" s="88"/>
      <c r="I1114" s="88"/>
      <c r="J1114" s="88"/>
      <c r="K1114" s="88"/>
      <c r="L1114" s="88"/>
      <c r="M1114" s="88"/>
      <c r="N1114" s="88"/>
      <c r="O1114" s="88"/>
      <c r="P1114" s="88"/>
      <c r="Q1114" s="88"/>
      <c r="R1114" s="88"/>
      <c r="S1114" s="88"/>
      <c r="T1114" s="88"/>
      <c r="U1114" s="88"/>
      <c r="V1114" s="88"/>
      <c r="W1114" s="16"/>
      <c r="X1114" s="98"/>
      <c r="Y1114" s="168"/>
      <c r="Z1114" s="98"/>
      <c r="AA1114" s="102"/>
      <c r="AB1114" s="102"/>
      <c r="AC1114" s="168" t="e">
        <f>CONCATENATE(E1114," color: ",IF(VLOOKUP(C1114,Colores!H:I,2,0)&gt;1,"Varios colores",Tabla5[[#This Row],[Caract: Color tapiz]]),IF(H1114="","",CONCATENATE(", Tapiz: ",H1114)),IF(I1114="","",CONCATENATE(",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14" s="102"/>
      <c r="AE1114" s="102" t="str">
        <f>CONCATENATE("&lt;p&gt;¿Cómo lavar un mueble con tapiz: ",X1114,"?","&lt;p&gt;",CHAR(10),IFERROR(VLOOKUP(G1114,'Base de datos'!A:B,2,0),"Humedecer un paño de tela y frotar la estructura del producto&lt;p&gt;"))</f>
        <v>&lt;p&gt;¿Cómo lavar un mueble con tapiz: ?&lt;p&gt;
Humedecer un paño de tela y frotar la estructura del producto&lt;p&gt;</v>
      </c>
      <c r="AF1114" s="102"/>
      <c r="AG1114" s="79"/>
      <c r="AH1114" s="102"/>
    </row>
    <row r="1115" spans="1:34" ht="51" x14ac:dyDescent="0.2">
      <c r="A1115" s="88"/>
      <c r="B1115" s="88"/>
      <c r="C1115" s="16"/>
      <c r="D1115" s="116"/>
      <c r="E1115" s="88"/>
      <c r="F1115" s="88"/>
      <c r="G1115" s="88"/>
      <c r="H1115" s="88"/>
      <c r="I1115" s="88"/>
      <c r="J1115" s="88"/>
      <c r="K1115" s="88"/>
      <c r="L1115" s="88"/>
      <c r="M1115" s="88"/>
      <c r="N1115" s="88"/>
      <c r="O1115" s="88"/>
      <c r="P1115" s="88"/>
      <c r="Q1115" s="88"/>
      <c r="R1115" s="88"/>
      <c r="S1115" s="88"/>
      <c r="T1115" s="88"/>
      <c r="U1115" s="88"/>
      <c r="V1115" s="88"/>
      <c r="W1115" s="16"/>
      <c r="X1115" s="98"/>
      <c r="Y1115" s="168"/>
      <c r="Z1115" s="98"/>
      <c r="AA1115" s="102"/>
      <c r="AB1115" s="102"/>
      <c r="AC1115" s="168" t="e">
        <f>CONCATENATE(E1115," color: ",IF(VLOOKUP(C1115,Colores!H:I,2,0)&gt;1,"Varios colores",Tabla5[[#This Row],[Caract: Color tapiz]]),IF(H1115="","",CONCATENATE(", Tapiz: ",H1115)),IF(I1115="","",CONCATENATE(",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15" s="102"/>
      <c r="AE1115" s="102" t="str">
        <f>CONCATENATE("&lt;p&gt;¿Cómo lavar un mueble con tapiz: ",X1115,"?","&lt;p&gt;",CHAR(10),IFERROR(VLOOKUP(G1115,'Base de datos'!A:B,2,0),"Humedecer un paño de tela y frotar la estructura del producto&lt;p&gt;"))</f>
        <v>&lt;p&gt;¿Cómo lavar un mueble con tapiz: ?&lt;p&gt;
Humedecer un paño de tela y frotar la estructura del producto&lt;p&gt;</v>
      </c>
      <c r="AF1115" s="102"/>
      <c r="AG1115" s="79"/>
      <c r="AH1115" s="102"/>
    </row>
    <row r="1116" spans="1:34" ht="51" x14ac:dyDescent="0.2">
      <c r="A1116" s="88"/>
      <c r="B1116" s="88"/>
      <c r="C1116" s="16"/>
      <c r="D1116" s="116"/>
      <c r="E1116" s="88"/>
      <c r="F1116" s="88"/>
      <c r="G1116" s="88"/>
      <c r="H1116" s="88"/>
      <c r="I1116" s="88"/>
      <c r="J1116" s="88"/>
      <c r="K1116" s="88"/>
      <c r="L1116" s="88"/>
      <c r="M1116" s="88"/>
      <c r="N1116" s="88"/>
      <c r="O1116" s="88"/>
      <c r="P1116" s="88"/>
      <c r="Q1116" s="88"/>
      <c r="R1116" s="88"/>
      <c r="S1116" s="88"/>
      <c r="T1116" s="88"/>
      <c r="U1116" s="88"/>
      <c r="V1116" s="88"/>
      <c r="W1116" s="16"/>
      <c r="X1116" s="98"/>
      <c r="Y1116" s="168"/>
      <c r="Z1116" s="98"/>
      <c r="AA1116" s="102"/>
      <c r="AB1116" s="102"/>
      <c r="AC1116" s="168" t="e">
        <f>CONCATENATE(E1116," color: ",IF(VLOOKUP(C1116,Colores!H:I,2,0)&gt;1,"Varios colores",Tabla5[[#This Row],[Caract: Color tapiz]]),IF(H1116="","",CONCATENATE(", Tapiz: ",H1116)),IF(I1116="","",CONCATENATE(",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16" s="102"/>
      <c r="AE1116" s="102" t="str">
        <f>CONCATENATE("&lt;p&gt;¿Cómo lavar un mueble con tapiz: ",X1116,"?","&lt;p&gt;",CHAR(10),IFERROR(VLOOKUP(G1116,'Base de datos'!A:B,2,0),"Humedecer un paño de tela y frotar la estructura del producto&lt;p&gt;"))</f>
        <v>&lt;p&gt;¿Cómo lavar un mueble con tapiz: ?&lt;p&gt;
Humedecer un paño de tela y frotar la estructura del producto&lt;p&gt;</v>
      </c>
      <c r="AF1116" s="102"/>
      <c r="AG1116" s="79"/>
      <c r="AH1116" s="102"/>
    </row>
    <row r="1117" spans="1:34" ht="51" x14ac:dyDescent="0.2">
      <c r="A1117" s="88"/>
      <c r="B1117" s="88"/>
      <c r="C1117" s="16"/>
      <c r="D1117" s="116"/>
      <c r="E1117" s="88"/>
      <c r="F1117" s="88"/>
      <c r="G1117" s="88"/>
      <c r="H1117" s="88"/>
      <c r="I1117" s="88"/>
      <c r="J1117" s="88"/>
      <c r="K1117" s="88"/>
      <c r="L1117" s="88"/>
      <c r="M1117" s="88"/>
      <c r="N1117" s="88"/>
      <c r="O1117" s="88"/>
      <c r="P1117" s="88"/>
      <c r="Q1117" s="88"/>
      <c r="R1117" s="88"/>
      <c r="S1117" s="88"/>
      <c r="T1117" s="88"/>
      <c r="U1117" s="88"/>
      <c r="V1117" s="88"/>
      <c r="W1117" s="16"/>
      <c r="X1117" s="98"/>
      <c r="Y1117" s="168"/>
      <c r="Z1117" s="98"/>
      <c r="AA1117" s="102"/>
      <c r="AB1117" s="102"/>
      <c r="AC1117" s="168" t="e">
        <f>CONCATENATE(E1117," color: ",IF(VLOOKUP(C1117,Colores!H:I,2,0)&gt;1,"Varios colores",Tabla5[[#This Row],[Caract: Color tapiz]]),IF(H1117="","",CONCATENATE(", Tapiz: ",H1117)),IF(I1117="","",CONCATENATE(",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17" s="102"/>
      <c r="AE1117" s="102" t="str">
        <f>CONCATENATE("&lt;p&gt;¿Cómo lavar un mueble con tapiz: ",X1117,"?","&lt;p&gt;",CHAR(10),IFERROR(VLOOKUP(G1117,'Base de datos'!A:B,2,0),"Humedecer un paño de tela y frotar la estructura del producto&lt;p&gt;"))</f>
        <v>&lt;p&gt;¿Cómo lavar un mueble con tapiz: ?&lt;p&gt;
Humedecer un paño de tela y frotar la estructura del producto&lt;p&gt;</v>
      </c>
      <c r="AF1117" s="102"/>
      <c r="AG1117" s="79"/>
      <c r="AH1117" s="102"/>
    </row>
    <row r="1118" spans="1:34" ht="51" x14ac:dyDescent="0.2">
      <c r="A1118" s="88"/>
      <c r="B1118" s="88"/>
      <c r="C1118" s="16"/>
      <c r="D1118" s="116"/>
      <c r="E1118" s="88"/>
      <c r="F1118" s="88"/>
      <c r="G1118" s="88"/>
      <c r="H1118" s="88"/>
      <c r="I1118" s="88"/>
      <c r="J1118" s="88"/>
      <c r="K1118" s="88"/>
      <c r="L1118" s="88"/>
      <c r="M1118" s="88"/>
      <c r="N1118" s="88"/>
      <c r="O1118" s="88"/>
      <c r="P1118" s="88"/>
      <c r="Q1118" s="88"/>
      <c r="R1118" s="88"/>
      <c r="S1118" s="88"/>
      <c r="T1118" s="88"/>
      <c r="U1118" s="88"/>
      <c r="V1118" s="88"/>
      <c r="W1118" s="16"/>
      <c r="X1118" s="98"/>
      <c r="Y1118" s="168"/>
      <c r="Z1118" s="98"/>
      <c r="AA1118" s="102"/>
      <c r="AB1118" s="102"/>
      <c r="AC1118" s="168" t="e">
        <f>CONCATENATE(E1118," color: ",IF(VLOOKUP(C1118,Colores!H:I,2,0)&gt;1,"Varios colores",Tabla5[[#This Row],[Caract: Color tapiz]]),IF(H1118="","",CONCATENATE(", Tapiz: ",H1118)),IF(I1118="","",CONCATENATE(",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18" s="102"/>
      <c r="AE1118" s="102" t="str">
        <f>CONCATENATE("&lt;p&gt;¿Cómo lavar un mueble con tapiz: ",X1118,"?","&lt;p&gt;",CHAR(10),IFERROR(VLOOKUP(G1118,'Base de datos'!A:B,2,0),"Humedecer un paño de tela y frotar la estructura del producto&lt;p&gt;"))</f>
        <v>&lt;p&gt;¿Cómo lavar un mueble con tapiz: ?&lt;p&gt;
Humedecer un paño de tela y frotar la estructura del producto&lt;p&gt;</v>
      </c>
      <c r="AF1118" s="102"/>
      <c r="AG1118" s="79"/>
      <c r="AH1118" s="102"/>
    </row>
    <row r="1119" spans="1:34" ht="51" x14ac:dyDescent="0.2">
      <c r="A1119" s="88"/>
      <c r="B1119" s="88"/>
      <c r="C1119" s="16"/>
      <c r="D1119" s="116"/>
      <c r="E1119" s="88"/>
      <c r="F1119" s="88"/>
      <c r="G1119" s="88"/>
      <c r="H1119" s="88"/>
      <c r="I1119" s="88"/>
      <c r="J1119" s="88"/>
      <c r="K1119" s="88"/>
      <c r="L1119" s="88"/>
      <c r="M1119" s="88"/>
      <c r="N1119" s="88"/>
      <c r="O1119" s="88"/>
      <c r="P1119" s="88"/>
      <c r="Q1119" s="88"/>
      <c r="R1119" s="88"/>
      <c r="S1119" s="88"/>
      <c r="T1119" s="88"/>
      <c r="U1119" s="88"/>
      <c r="V1119" s="88"/>
      <c r="W1119" s="16"/>
      <c r="X1119" s="98"/>
      <c r="Y1119" s="168"/>
      <c r="Z1119" s="98"/>
      <c r="AA1119" s="102"/>
      <c r="AB1119" s="102"/>
      <c r="AC1119" s="168" t="e">
        <f>CONCATENATE(E1119," color: ",IF(VLOOKUP(C1119,Colores!H:I,2,0)&gt;1,"Varios colores",Tabla5[[#This Row],[Caract: Color tapiz]]),IF(H1119="","",CONCATENATE(", Tapiz: ",H1119)),IF(I1119="","",CONCATENATE(",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19" s="102"/>
      <c r="AE1119" s="102" t="str">
        <f>CONCATENATE("&lt;p&gt;¿Cómo lavar un mueble con tapiz: ",X1119,"?","&lt;p&gt;",CHAR(10),IFERROR(VLOOKUP(G1119,'Base de datos'!A:B,2,0),"Humedecer un paño de tela y frotar la estructura del producto&lt;p&gt;"))</f>
        <v>&lt;p&gt;¿Cómo lavar un mueble con tapiz: ?&lt;p&gt;
Humedecer un paño de tela y frotar la estructura del producto&lt;p&gt;</v>
      </c>
      <c r="AF1119" s="102"/>
      <c r="AG1119" s="79"/>
      <c r="AH1119" s="102"/>
    </row>
    <row r="1120" spans="1:34" ht="51" x14ac:dyDescent="0.2">
      <c r="A1120" s="88"/>
      <c r="B1120" s="88"/>
      <c r="C1120" s="16"/>
      <c r="D1120" s="116"/>
      <c r="E1120" s="88"/>
      <c r="F1120" s="88"/>
      <c r="G1120" s="88"/>
      <c r="H1120" s="88"/>
      <c r="I1120" s="88"/>
      <c r="J1120" s="88"/>
      <c r="K1120" s="88"/>
      <c r="L1120" s="88"/>
      <c r="M1120" s="88"/>
      <c r="N1120" s="88"/>
      <c r="O1120" s="88"/>
      <c r="P1120" s="88"/>
      <c r="Q1120" s="88"/>
      <c r="R1120" s="88"/>
      <c r="S1120" s="88"/>
      <c r="T1120" s="88"/>
      <c r="U1120" s="88"/>
      <c r="V1120" s="88"/>
      <c r="W1120" s="16"/>
      <c r="X1120" s="98"/>
      <c r="Y1120" s="168"/>
      <c r="Z1120" s="98"/>
      <c r="AA1120" s="102"/>
      <c r="AB1120" s="102"/>
      <c r="AC1120" s="168" t="e">
        <f>CONCATENATE(E1120," color: ",IF(VLOOKUP(C1120,Colores!H:I,2,0)&gt;1,"Varios colores",Tabla5[[#This Row],[Caract: Color tapiz]]),IF(H1120="","",CONCATENATE(", Tapiz: ",H1120)),IF(I1120="","",CONCATENATE(",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20" s="102"/>
      <c r="AE1120" s="102" t="str">
        <f>CONCATENATE("&lt;p&gt;¿Cómo lavar un mueble con tapiz: ",X1120,"?","&lt;p&gt;",CHAR(10),IFERROR(VLOOKUP(G1120,'Base de datos'!A:B,2,0),"Humedecer un paño de tela y frotar la estructura del producto&lt;p&gt;"))</f>
        <v>&lt;p&gt;¿Cómo lavar un mueble con tapiz: ?&lt;p&gt;
Humedecer un paño de tela y frotar la estructura del producto&lt;p&gt;</v>
      </c>
      <c r="AF1120" s="102"/>
      <c r="AG1120" s="79"/>
      <c r="AH1120" s="102"/>
    </row>
    <row r="1121" spans="1:34" ht="51" x14ac:dyDescent="0.2">
      <c r="A1121" s="88"/>
      <c r="B1121" s="88"/>
      <c r="C1121" s="16"/>
      <c r="D1121" s="116"/>
      <c r="E1121" s="88"/>
      <c r="F1121" s="88"/>
      <c r="G1121" s="88"/>
      <c r="H1121" s="88"/>
      <c r="I1121" s="88"/>
      <c r="J1121" s="88"/>
      <c r="K1121" s="88"/>
      <c r="L1121" s="88"/>
      <c r="M1121" s="88"/>
      <c r="N1121" s="88"/>
      <c r="O1121" s="88"/>
      <c r="P1121" s="88"/>
      <c r="Q1121" s="88"/>
      <c r="R1121" s="88"/>
      <c r="S1121" s="88"/>
      <c r="T1121" s="88"/>
      <c r="U1121" s="88"/>
      <c r="V1121" s="88"/>
      <c r="W1121" s="16"/>
      <c r="X1121" s="98"/>
      <c r="Y1121" s="168"/>
      <c r="Z1121" s="98"/>
      <c r="AA1121" s="102"/>
      <c r="AB1121" s="102"/>
      <c r="AC1121" s="168" t="e">
        <f>CONCATENATE(E1121," color: ",IF(VLOOKUP(C1121,Colores!H:I,2,0)&gt;1,"Varios colores",Tabla5[[#This Row],[Caract: Color tapiz]]),IF(H1121="","",CONCATENATE(", Tapiz: ",H1121)),IF(I1121="","",CONCATENATE(",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21" s="102"/>
      <c r="AE1121" s="102" t="str">
        <f>CONCATENATE("&lt;p&gt;¿Cómo lavar un mueble con tapiz: ",X1121,"?","&lt;p&gt;",CHAR(10),IFERROR(VLOOKUP(G1121,'Base de datos'!A:B,2,0),"Humedecer un paño de tela y frotar la estructura del producto&lt;p&gt;"))</f>
        <v>&lt;p&gt;¿Cómo lavar un mueble con tapiz: ?&lt;p&gt;
Humedecer un paño de tela y frotar la estructura del producto&lt;p&gt;</v>
      </c>
      <c r="AF1121" s="102"/>
      <c r="AG1121" s="79"/>
      <c r="AH1121" s="102"/>
    </row>
    <row r="1122" spans="1:34" ht="51" x14ac:dyDescent="0.2">
      <c r="A1122" s="88"/>
      <c r="B1122" s="88"/>
      <c r="C1122" s="16"/>
      <c r="D1122" s="116"/>
      <c r="E1122" s="88"/>
      <c r="F1122" s="88"/>
      <c r="G1122" s="88"/>
      <c r="H1122" s="88"/>
      <c r="I1122" s="88"/>
      <c r="J1122" s="88"/>
      <c r="K1122" s="88"/>
      <c r="L1122" s="88"/>
      <c r="M1122" s="88"/>
      <c r="N1122" s="88"/>
      <c r="O1122" s="88"/>
      <c r="P1122" s="88"/>
      <c r="Q1122" s="88"/>
      <c r="R1122" s="88"/>
      <c r="S1122" s="88"/>
      <c r="T1122" s="88"/>
      <c r="U1122" s="88"/>
      <c r="V1122" s="88"/>
      <c r="W1122" s="16"/>
      <c r="X1122" s="98"/>
      <c r="Y1122" s="168"/>
      <c r="Z1122" s="98"/>
      <c r="AA1122" s="102"/>
      <c r="AB1122" s="102"/>
      <c r="AC1122" s="168" t="e">
        <f>CONCATENATE(E1122," color: ",IF(VLOOKUP(C1122,Colores!H:I,2,0)&gt;1,"Varios colores",Tabla5[[#This Row],[Caract: Color tapiz]]),IF(H1122="","",CONCATENATE(", Tapiz: ",H1122)),IF(I1122="","",CONCATENATE(",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22" s="102"/>
      <c r="AE1122" s="102" t="str">
        <f>CONCATENATE("&lt;p&gt;¿Cómo lavar un mueble con tapiz: ",X1122,"?","&lt;p&gt;",CHAR(10),IFERROR(VLOOKUP(G1122,'Base de datos'!A:B,2,0),"Humedecer un paño de tela y frotar la estructura del producto&lt;p&gt;"))</f>
        <v>&lt;p&gt;¿Cómo lavar un mueble con tapiz: ?&lt;p&gt;
Humedecer un paño de tela y frotar la estructura del producto&lt;p&gt;</v>
      </c>
      <c r="AF1122" s="102"/>
      <c r="AG1122" s="79"/>
      <c r="AH1122" s="102"/>
    </row>
    <row r="1123" spans="1:34" ht="51" x14ac:dyDescent="0.2">
      <c r="A1123" s="88"/>
      <c r="B1123" s="88"/>
      <c r="C1123" s="16"/>
      <c r="D1123" s="116"/>
      <c r="E1123" s="88"/>
      <c r="F1123" s="88"/>
      <c r="G1123" s="88"/>
      <c r="H1123" s="88"/>
      <c r="I1123" s="88"/>
      <c r="J1123" s="88"/>
      <c r="K1123" s="88"/>
      <c r="L1123" s="88"/>
      <c r="M1123" s="88"/>
      <c r="N1123" s="88"/>
      <c r="O1123" s="88"/>
      <c r="P1123" s="88"/>
      <c r="Q1123" s="88"/>
      <c r="R1123" s="88"/>
      <c r="S1123" s="88"/>
      <c r="T1123" s="88"/>
      <c r="U1123" s="88"/>
      <c r="V1123" s="88"/>
      <c r="W1123" s="16"/>
      <c r="X1123" s="98"/>
      <c r="Y1123" s="168"/>
      <c r="Z1123" s="98"/>
      <c r="AA1123" s="102"/>
      <c r="AB1123" s="102"/>
      <c r="AC1123" s="168" t="e">
        <f>CONCATENATE(E1123," color: ",IF(VLOOKUP(C1123,Colores!H:I,2,0)&gt;1,"Varios colores",Tabla5[[#This Row],[Caract: Color tapiz]]),IF(H1123="","",CONCATENATE(", Tapiz: ",H1123)),IF(I1123="","",CONCATENATE(",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23" s="102"/>
      <c r="AE1123" s="102" t="str">
        <f>CONCATENATE("&lt;p&gt;¿Cómo lavar un mueble con tapiz: ",X1123,"?","&lt;p&gt;",CHAR(10),IFERROR(VLOOKUP(G1123,'Base de datos'!A:B,2,0),"Humedecer un paño de tela y frotar la estructura del producto&lt;p&gt;"))</f>
        <v>&lt;p&gt;¿Cómo lavar un mueble con tapiz: ?&lt;p&gt;
Humedecer un paño de tela y frotar la estructura del producto&lt;p&gt;</v>
      </c>
      <c r="AF1123" s="102"/>
      <c r="AG1123" s="79"/>
      <c r="AH1123" s="102"/>
    </row>
    <row r="1124" spans="1:34" ht="51" x14ac:dyDescent="0.2">
      <c r="A1124" s="88"/>
      <c r="B1124" s="88"/>
      <c r="C1124" s="16"/>
      <c r="D1124" s="116"/>
      <c r="E1124" s="88"/>
      <c r="F1124" s="88"/>
      <c r="G1124" s="88"/>
      <c r="H1124" s="88"/>
      <c r="I1124" s="88"/>
      <c r="J1124" s="88"/>
      <c r="K1124" s="88"/>
      <c r="L1124" s="88"/>
      <c r="M1124" s="88"/>
      <c r="N1124" s="88"/>
      <c r="O1124" s="88"/>
      <c r="P1124" s="88"/>
      <c r="Q1124" s="88"/>
      <c r="R1124" s="88"/>
      <c r="S1124" s="88"/>
      <c r="T1124" s="88"/>
      <c r="U1124" s="88"/>
      <c r="V1124" s="88"/>
      <c r="W1124" s="16"/>
      <c r="X1124" s="98"/>
      <c r="Y1124" s="168"/>
      <c r="Z1124" s="98"/>
      <c r="AA1124" s="102"/>
      <c r="AB1124" s="102"/>
      <c r="AC1124" s="168" t="e">
        <f>CONCATENATE(E1124," color: ",IF(VLOOKUP(C1124,Colores!H:I,2,0)&gt;1,"Varios colores",Tabla5[[#This Row],[Caract: Color tapiz]]),IF(H1124="","",CONCATENATE(", Tapiz: ",H1124)),IF(I1124="","",CONCATENATE(",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24" s="102"/>
      <c r="AE1124" s="102" t="str">
        <f>CONCATENATE("&lt;p&gt;¿Cómo lavar un mueble con tapiz: ",X1124,"?","&lt;p&gt;",CHAR(10),IFERROR(VLOOKUP(G1124,'Base de datos'!A:B,2,0),"Humedecer un paño de tela y frotar la estructura del producto&lt;p&gt;"))</f>
        <v>&lt;p&gt;¿Cómo lavar un mueble con tapiz: ?&lt;p&gt;
Humedecer un paño de tela y frotar la estructura del producto&lt;p&gt;</v>
      </c>
      <c r="AF1124" s="102"/>
      <c r="AG1124" s="79"/>
      <c r="AH1124" s="102"/>
    </row>
    <row r="1125" spans="1:34" ht="51" x14ac:dyDescent="0.2">
      <c r="A1125" s="88"/>
      <c r="B1125" s="88"/>
      <c r="C1125" s="16"/>
      <c r="D1125" s="116"/>
      <c r="E1125" s="88"/>
      <c r="F1125" s="88"/>
      <c r="G1125" s="88"/>
      <c r="H1125" s="88"/>
      <c r="I1125" s="88"/>
      <c r="J1125" s="88"/>
      <c r="K1125" s="88"/>
      <c r="L1125" s="88"/>
      <c r="M1125" s="88"/>
      <c r="N1125" s="88"/>
      <c r="O1125" s="88"/>
      <c r="P1125" s="88"/>
      <c r="Q1125" s="88"/>
      <c r="R1125" s="88"/>
      <c r="S1125" s="88"/>
      <c r="T1125" s="88"/>
      <c r="U1125" s="88"/>
      <c r="V1125" s="88"/>
      <c r="W1125" s="16"/>
      <c r="X1125" s="98"/>
      <c r="Y1125" s="168"/>
      <c r="Z1125" s="98"/>
      <c r="AA1125" s="102"/>
      <c r="AB1125" s="102"/>
      <c r="AC1125" s="168" t="e">
        <f>CONCATENATE(E1125," color: ",IF(VLOOKUP(C1125,Colores!H:I,2,0)&gt;1,"Varios colores",Tabla5[[#This Row],[Caract: Color tapiz]]),IF(H1125="","",CONCATENATE(", Tapiz: ",H1125)),IF(I1125="","",CONCATENATE(",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25" s="102"/>
      <c r="AE1125" s="102" t="str">
        <f>CONCATENATE("&lt;p&gt;¿Cómo lavar un mueble con tapiz: ",X1125,"?","&lt;p&gt;",CHAR(10),IFERROR(VLOOKUP(G1125,'Base de datos'!A:B,2,0),"Humedecer un paño de tela y frotar la estructura del producto&lt;p&gt;"))</f>
        <v>&lt;p&gt;¿Cómo lavar un mueble con tapiz: ?&lt;p&gt;
Humedecer un paño de tela y frotar la estructura del producto&lt;p&gt;</v>
      </c>
      <c r="AF1125" s="102"/>
      <c r="AG1125" s="79"/>
      <c r="AH1125" s="102"/>
    </row>
    <row r="1126" spans="1:34" ht="51" x14ac:dyDescent="0.2">
      <c r="A1126" s="88"/>
      <c r="B1126" s="88"/>
      <c r="C1126" s="16"/>
      <c r="D1126" s="116"/>
      <c r="E1126" s="88"/>
      <c r="F1126" s="88"/>
      <c r="G1126" s="88"/>
      <c r="H1126" s="88"/>
      <c r="I1126" s="88"/>
      <c r="J1126" s="88"/>
      <c r="K1126" s="88"/>
      <c r="L1126" s="88"/>
      <c r="M1126" s="88"/>
      <c r="N1126" s="88"/>
      <c r="O1126" s="88"/>
      <c r="P1126" s="88"/>
      <c r="Q1126" s="88"/>
      <c r="R1126" s="88"/>
      <c r="S1126" s="88"/>
      <c r="T1126" s="88"/>
      <c r="U1126" s="88"/>
      <c r="V1126" s="88"/>
      <c r="W1126" s="16"/>
      <c r="X1126" s="98"/>
      <c r="Y1126" s="168"/>
      <c r="Z1126" s="98"/>
      <c r="AA1126" s="102"/>
      <c r="AB1126" s="102"/>
      <c r="AC1126" s="168" t="e">
        <f>CONCATENATE(E1126," color: ",IF(VLOOKUP(C1126,Colores!H:I,2,0)&gt;1,"Varios colores",Tabla5[[#This Row],[Caract: Color tapiz]]),IF(H1126="","",CONCATENATE(", Tapiz: ",H1126)),IF(I1126="","",CONCATENATE(",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26" s="102"/>
      <c r="AE1126" s="102" t="str">
        <f>CONCATENATE("&lt;p&gt;¿Cómo lavar un mueble con tapiz: ",X1126,"?","&lt;p&gt;",CHAR(10),IFERROR(VLOOKUP(G1126,'Base de datos'!A:B,2,0),"Humedecer un paño de tela y frotar la estructura del producto&lt;p&gt;"))</f>
        <v>&lt;p&gt;¿Cómo lavar un mueble con tapiz: ?&lt;p&gt;
Humedecer un paño de tela y frotar la estructura del producto&lt;p&gt;</v>
      </c>
      <c r="AF1126" s="102"/>
      <c r="AG1126" s="79"/>
      <c r="AH1126" s="102"/>
    </row>
    <row r="1127" spans="1:34" ht="51" x14ac:dyDescent="0.2">
      <c r="A1127" s="88"/>
      <c r="B1127" s="88"/>
      <c r="C1127" s="16"/>
      <c r="D1127" s="116"/>
      <c r="E1127" s="88"/>
      <c r="F1127" s="88"/>
      <c r="G1127" s="88"/>
      <c r="H1127" s="88"/>
      <c r="I1127" s="88"/>
      <c r="J1127" s="88"/>
      <c r="K1127" s="88"/>
      <c r="L1127" s="88"/>
      <c r="M1127" s="88"/>
      <c r="N1127" s="88"/>
      <c r="O1127" s="88"/>
      <c r="P1127" s="88"/>
      <c r="Q1127" s="88"/>
      <c r="R1127" s="88"/>
      <c r="S1127" s="88"/>
      <c r="T1127" s="88"/>
      <c r="U1127" s="88"/>
      <c r="V1127" s="88"/>
      <c r="W1127" s="16"/>
      <c r="X1127" s="98"/>
      <c r="Y1127" s="168"/>
      <c r="Z1127" s="98"/>
      <c r="AA1127" s="102"/>
      <c r="AB1127" s="102"/>
      <c r="AC1127" s="168" t="e">
        <f>CONCATENATE(E1127," color: ",IF(VLOOKUP(C1127,Colores!H:I,2,0)&gt;1,"Varios colores",Tabla5[[#This Row],[Caract: Color tapiz]]),IF(H1127="","",CONCATENATE(", Tapiz: ",H1127)),IF(I1127="","",CONCATENATE(",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27" s="102"/>
      <c r="AE1127" s="102" t="str">
        <f>CONCATENATE("&lt;p&gt;¿Cómo lavar un mueble con tapiz: ",X1127,"?","&lt;p&gt;",CHAR(10),IFERROR(VLOOKUP(G1127,'Base de datos'!A:B,2,0),"Humedecer un paño de tela y frotar la estructura del producto&lt;p&gt;"))</f>
        <v>&lt;p&gt;¿Cómo lavar un mueble con tapiz: ?&lt;p&gt;
Humedecer un paño de tela y frotar la estructura del producto&lt;p&gt;</v>
      </c>
      <c r="AF1127" s="102"/>
      <c r="AG1127" s="79"/>
      <c r="AH1127" s="102"/>
    </row>
    <row r="1128" spans="1:34" ht="51" x14ac:dyDescent="0.2">
      <c r="A1128" s="88"/>
      <c r="B1128" s="88"/>
      <c r="C1128" s="16"/>
      <c r="D1128" s="116"/>
      <c r="E1128" s="88"/>
      <c r="F1128" s="88"/>
      <c r="G1128" s="88"/>
      <c r="H1128" s="88"/>
      <c r="I1128" s="88"/>
      <c r="J1128" s="88"/>
      <c r="K1128" s="88"/>
      <c r="L1128" s="88"/>
      <c r="M1128" s="88"/>
      <c r="N1128" s="88"/>
      <c r="O1128" s="88"/>
      <c r="P1128" s="88"/>
      <c r="Q1128" s="88"/>
      <c r="R1128" s="88"/>
      <c r="S1128" s="88"/>
      <c r="T1128" s="88"/>
      <c r="U1128" s="88"/>
      <c r="V1128" s="88"/>
      <c r="W1128" s="16"/>
      <c r="X1128" s="98"/>
      <c r="Y1128" s="168"/>
      <c r="Z1128" s="98"/>
      <c r="AA1128" s="102"/>
      <c r="AB1128" s="102"/>
      <c r="AC1128" s="168" t="e">
        <f>CONCATENATE(E1128," color: ",IF(VLOOKUP(C1128,Colores!H:I,2,0)&gt;1,"Varios colores",Tabla5[[#This Row],[Caract: Color tapiz]]),IF(H1128="","",CONCATENATE(", Tapiz: ",H1128)),IF(I1128="","",CONCATENATE(",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28" s="102"/>
      <c r="AE1128" s="102" t="str">
        <f>CONCATENATE("&lt;p&gt;¿Cómo lavar un mueble con tapiz: ",X1128,"?","&lt;p&gt;",CHAR(10),IFERROR(VLOOKUP(G1128,'Base de datos'!A:B,2,0),"Humedecer un paño de tela y frotar la estructura del producto&lt;p&gt;"))</f>
        <v>&lt;p&gt;¿Cómo lavar un mueble con tapiz: ?&lt;p&gt;
Humedecer un paño de tela y frotar la estructura del producto&lt;p&gt;</v>
      </c>
      <c r="AF1128" s="102"/>
      <c r="AG1128" s="79"/>
      <c r="AH1128" s="102"/>
    </row>
    <row r="1129" spans="1:34" ht="51" x14ac:dyDescent="0.2">
      <c r="A1129" s="88"/>
      <c r="B1129" s="88"/>
      <c r="C1129" s="16"/>
      <c r="D1129" s="116"/>
      <c r="E1129" s="88"/>
      <c r="F1129" s="88"/>
      <c r="G1129" s="88"/>
      <c r="H1129" s="88"/>
      <c r="I1129" s="88"/>
      <c r="J1129" s="88"/>
      <c r="K1129" s="88"/>
      <c r="L1129" s="88"/>
      <c r="M1129" s="88"/>
      <c r="N1129" s="88"/>
      <c r="O1129" s="88"/>
      <c r="P1129" s="88"/>
      <c r="Q1129" s="88"/>
      <c r="R1129" s="88"/>
      <c r="S1129" s="88"/>
      <c r="T1129" s="88"/>
      <c r="U1129" s="88"/>
      <c r="V1129" s="88"/>
      <c r="W1129" s="16"/>
      <c r="X1129" s="98"/>
      <c r="Y1129" s="168"/>
      <c r="Z1129" s="98"/>
      <c r="AA1129" s="102"/>
      <c r="AB1129" s="102"/>
      <c r="AC1129" s="168" t="e">
        <f>CONCATENATE(E1129," color: ",IF(VLOOKUP(C1129,Colores!H:I,2,0)&gt;1,"Varios colores",Tabla5[[#This Row],[Caract: Color tapiz]]),IF(H1129="","",CONCATENATE(", Tapiz: ",H1129)),IF(I1129="","",CONCATENATE(",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29" s="102"/>
      <c r="AE1129" s="102" t="str">
        <f>CONCATENATE("&lt;p&gt;¿Cómo lavar un mueble con tapiz: ",X1129,"?","&lt;p&gt;",CHAR(10),IFERROR(VLOOKUP(G1129,'Base de datos'!A:B,2,0),"Humedecer un paño de tela y frotar la estructura del producto&lt;p&gt;"))</f>
        <v>&lt;p&gt;¿Cómo lavar un mueble con tapiz: ?&lt;p&gt;
Humedecer un paño de tela y frotar la estructura del producto&lt;p&gt;</v>
      </c>
      <c r="AF1129" s="102"/>
      <c r="AG1129" s="79"/>
      <c r="AH1129" s="102"/>
    </row>
    <row r="1130" spans="1:34" ht="51" x14ac:dyDescent="0.2">
      <c r="A1130" s="88"/>
      <c r="B1130" s="88"/>
      <c r="C1130" s="16"/>
      <c r="D1130" s="116"/>
      <c r="E1130" s="88"/>
      <c r="F1130" s="88"/>
      <c r="G1130" s="88"/>
      <c r="H1130" s="88"/>
      <c r="I1130" s="88"/>
      <c r="J1130" s="88"/>
      <c r="K1130" s="88"/>
      <c r="L1130" s="88"/>
      <c r="M1130" s="88"/>
      <c r="N1130" s="88"/>
      <c r="O1130" s="88"/>
      <c r="P1130" s="88"/>
      <c r="Q1130" s="88"/>
      <c r="R1130" s="88"/>
      <c r="S1130" s="88"/>
      <c r="T1130" s="88"/>
      <c r="U1130" s="88"/>
      <c r="V1130" s="88"/>
      <c r="W1130" s="16"/>
      <c r="X1130" s="98"/>
      <c r="Y1130" s="168"/>
      <c r="Z1130" s="98"/>
      <c r="AA1130" s="102"/>
      <c r="AB1130" s="102"/>
      <c r="AC1130" s="168" t="e">
        <f>CONCATENATE(E1130," color: ",IF(VLOOKUP(C1130,Colores!H:I,2,0)&gt;1,"Varios colores",Tabla5[[#This Row],[Caract: Color tapiz]]),IF(H1130="","",CONCATENATE(", Tapiz: ",H1130)),IF(I1130="","",CONCATENATE(",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30" s="102"/>
      <c r="AE1130" s="102" t="str">
        <f>CONCATENATE("&lt;p&gt;¿Cómo lavar un mueble con tapiz: ",X1130,"?","&lt;p&gt;",CHAR(10),IFERROR(VLOOKUP(G1130,'Base de datos'!A:B,2,0),"Humedecer un paño de tela y frotar la estructura del producto&lt;p&gt;"))</f>
        <v>&lt;p&gt;¿Cómo lavar un mueble con tapiz: ?&lt;p&gt;
Humedecer un paño de tela y frotar la estructura del producto&lt;p&gt;</v>
      </c>
      <c r="AF1130" s="102"/>
      <c r="AG1130" s="79"/>
      <c r="AH1130" s="102"/>
    </row>
    <row r="1131" spans="1:34" ht="51" x14ac:dyDescent="0.2">
      <c r="A1131" s="88"/>
      <c r="B1131" s="88"/>
      <c r="C1131" s="16"/>
      <c r="D1131" s="116"/>
      <c r="E1131" s="88"/>
      <c r="F1131" s="88"/>
      <c r="G1131" s="88"/>
      <c r="H1131" s="88"/>
      <c r="I1131" s="88"/>
      <c r="J1131" s="88"/>
      <c r="K1131" s="88"/>
      <c r="L1131" s="88"/>
      <c r="M1131" s="88"/>
      <c r="N1131" s="88"/>
      <c r="O1131" s="88"/>
      <c r="P1131" s="88"/>
      <c r="Q1131" s="88"/>
      <c r="R1131" s="88"/>
      <c r="S1131" s="88"/>
      <c r="T1131" s="88"/>
      <c r="U1131" s="88"/>
      <c r="V1131" s="88"/>
      <c r="W1131" s="16"/>
      <c r="X1131" s="98"/>
      <c r="Y1131" s="168"/>
      <c r="Z1131" s="98"/>
      <c r="AA1131" s="102"/>
      <c r="AB1131" s="102"/>
      <c r="AC1131" s="168" t="e">
        <f>CONCATENATE(E1131," color: ",IF(VLOOKUP(C1131,Colores!H:I,2,0)&gt;1,"Varios colores",Tabla5[[#This Row],[Caract: Color tapiz]]),IF(H1131="","",CONCATENATE(", Tapiz: ",H1131)),IF(I1131="","",CONCATENATE(",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#N/A</v>
      </c>
      <c r="AD1131" s="102"/>
      <c r="AE1131" s="102" t="str">
        <f>CONCATENATE("&lt;p&gt;¿Cómo lavar un mueble con tapiz: ",X1131,"?","&lt;p&gt;",CHAR(10),IFERROR(VLOOKUP(G1131,'Base de datos'!A:B,2,0),"Humedecer un paño de tela y frotar la estructura del producto&lt;p&gt;"))</f>
        <v>&lt;p&gt;¿Cómo lavar un mueble con tapiz: ?&lt;p&gt;
Humedecer un paño de tela y frotar la estructura del producto&lt;p&gt;</v>
      </c>
      <c r="AF1131" s="102"/>
      <c r="AG1131" s="79"/>
      <c r="AH1131" s="102"/>
    </row>
  </sheetData>
  <conditionalFormatting sqref="C1">
    <cfRule type="duplicateValues" dxfId="398" priority="182"/>
  </conditionalFormatting>
  <conditionalFormatting sqref="A1:B1">
    <cfRule type="duplicateValues" dxfId="397" priority="181"/>
  </conditionalFormatting>
  <conditionalFormatting sqref="E1:V1">
    <cfRule type="duplicateValues" dxfId="396" priority="180"/>
  </conditionalFormatting>
  <conditionalFormatting sqref="D1">
    <cfRule type="duplicateValues" dxfId="395" priority="179"/>
  </conditionalFormatting>
  <conditionalFormatting sqref="A29">
    <cfRule type="duplicateValues" dxfId="394" priority="74"/>
  </conditionalFormatting>
  <conditionalFormatting sqref="A2">
    <cfRule type="duplicateValues" dxfId="393" priority="68"/>
  </conditionalFormatting>
  <conditionalFormatting sqref="A3:A4">
    <cfRule type="duplicateValues" dxfId="392" priority="64"/>
  </conditionalFormatting>
  <conditionalFormatting sqref="A5">
    <cfRule type="duplicateValues" dxfId="391" priority="62"/>
  </conditionalFormatting>
  <conditionalFormatting sqref="A5">
    <cfRule type="duplicateValues" dxfId="390" priority="60"/>
    <cfRule type="duplicateValues" dxfId="389" priority="61"/>
  </conditionalFormatting>
  <conditionalFormatting sqref="A5">
    <cfRule type="duplicateValues" dxfId="388" priority="63"/>
  </conditionalFormatting>
  <conditionalFormatting sqref="A6">
    <cfRule type="duplicateValues" dxfId="387" priority="58"/>
  </conditionalFormatting>
  <conditionalFormatting sqref="A6">
    <cfRule type="duplicateValues" dxfId="386" priority="56"/>
    <cfRule type="duplicateValues" dxfId="385" priority="57"/>
  </conditionalFormatting>
  <conditionalFormatting sqref="A6">
    <cfRule type="duplicateValues" dxfId="384" priority="59"/>
  </conditionalFormatting>
  <conditionalFormatting sqref="A7:A9">
    <cfRule type="duplicateValues" dxfId="383" priority="54"/>
  </conditionalFormatting>
  <conditionalFormatting sqref="A7:A9">
    <cfRule type="duplicateValues" dxfId="382" priority="52"/>
    <cfRule type="duplicateValues" dxfId="381" priority="53"/>
  </conditionalFormatting>
  <conditionalFormatting sqref="A7:A9">
    <cfRule type="duplicateValues" dxfId="380" priority="55"/>
  </conditionalFormatting>
  <conditionalFormatting sqref="A10:A11">
    <cfRule type="duplicateValues" dxfId="379" priority="50"/>
  </conditionalFormatting>
  <conditionalFormatting sqref="A10:A11">
    <cfRule type="duplicateValues" dxfId="378" priority="48"/>
    <cfRule type="duplicateValues" dxfId="377" priority="49"/>
  </conditionalFormatting>
  <conditionalFormatting sqref="A10:A11">
    <cfRule type="duplicateValues" dxfId="376" priority="51"/>
  </conditionalFormatting>
  <conditionalFormatting sqref="A12:A14">
    <cfRule type="duplicateValues" dxfId="375" priority="46"/>
  </conditionalFormatting>
  <conditionalFormatting sqref="A12:A14">
    <cfRule type="duplicateValues" dxfId="374" priority="44"/>
    <cfRule type="duplicateValues" dxfId="373" priority="45"/>
  </conditionalFormatting>
  <conditionalFormatting sqref="A12:A14">
    <cfRule type="duplicateValues" dxfId="372" priority="47"/>
  </conditionalFormatting>
  <conditionalFormatting sqref="A15:A17">
    <cfRule type="duplicateValues" dxfId="371" priority="42"/>
  </conditionalFormatting>
  <conditionalFormatting sqref="A15:A17">
    <cfRule type="duplicateValues" dxfId="370" priority="40"/>
    <cfRule type="duplicateValues" dxfId="369" priority="41"/>
  </conditionalFormatting>
  <conditionalFormatting sqref="A15:A17">
    <cfRule type="duplicateValues" dxfId="368" priority="43"/>
  </conditionalFormatting>
  <conditionalFormatting sqref="A18:A20">
    <cfRule type="duplicateValues" dxfId="367" priority="38"/>
  </conditionalFormatting>
  <conditionalFormatting sqref="A18:A20">
    <cfRule type="duplicateValues" dxfId="366" priority="36"/>
    <cfRule type="duplicateValues" dxfId="365" priority="37"/>
  </conditionalFormatting>
  <conditionalFormatting sqref="A18:A20">
    <cfRule type="duplicateValues" dxfId="364" priority="39"/>
  </conditionalFormatting>
  <conditionalFormatting sqref="A21:A23">
    <cfRule type="duplicateValues" dxfId="363" priority="34"/>
  </conditionalFormatting>
  <conditionalFormatting sqref="A21:A23">
    <cfRule type="duplicateValues" dxfId="362" priority="32"/>
    <cfRule type="duplicateValues" dxfId="361" priority="33"/>
  </conditionalFormatting>
  <conditionalFormatting sqref="A21:A23">
    <cfRule type="duplicateValues" dxfId="360" priority="35"/>
  </conditionalFormatting>
  <conditionalFormatting sqref="A24:A25">
    <cfRule type="duplicateValues" dxfId="359" priority="30"/>
  </conditionalFormatting>
  <conditionalFormatting sqref="A24:A25">
    <cfRule type="duplicateValues" dxfId="358" priority="28"/>
    <cfRule type="duplicateValues" dxfId="357" priority="29"/>
  </conditionalFormatting>
  <conditionalFormatting sqref="A24:A25">
    <cfRule type="duplicateValues" dxfId="356" priority="31"/>
  </conditionalFormatting>
  <conditionalFormatting sqref="A26:A28">
    <cfRule type="duplicateValues" dxfId="355" priority="26"/>
  </conditionalFormatting>
  <conditionalFormatting sqref="A26:A28">
    <cfRule type="duplicateValues" dxfId="354" priority="24"/>
    <cfRule type="duplicateValues" dxfId="353" priority="25"/>
  </conditionalFormatting>
  <conditionalFormatting sqref="A26:A28">
    <cfRule type="duplicateValues" dxfId="352" priority="27"/>
  </conditionalFormatting>
  <conditionalFormatting sqref="A32:A34">
    <cfRule type="duplicateValues" dxfId="351" priority="22"/>
  </conditionalFormatting>
  <conditionalFormatting sqref="A32:A34">
    <cfRule type="duplicateValues" dxfId="350" priority="20"/>
    <cfRule type="duplicateValues" dxfId="349" priority="21"/>
  </conditionalFormatting>
  <conditionalFormatting sqref="A30:A31">
    <cfRule type="duplicateValues" dxfId="348" priority="19"/>
  </conditionalFormatting>
  <conditionalFormatting sqref="A35:A37">
    <cfRule type="duplicateValues" dxfId="347" priority="18"/>
  </conditionalFormatting>
  <conditionalFormatting sqref="A35:A37">
    <cfRule type="duplicateValues" dxfId="346" priority="16"/>
    <cfRule type="duplicateValues" dxfId="345" priority="17"/>
  </conditionalFormatting>
  <conditionalFormatting sqref="A38:A41">
    <cfRule type="duplicateValues" dxfId="344" priority="15"/>
  </conditionalFormatting>
  <conditionalFormatting sqref="A38:A41">
    <cfRule type="duplicateValues" dxfId="343" priority="13"/>
    <cfRule type="duplicateValues" dxfId="342" priority="14"/>
  </conditionalFormatting>
  <conditionalFormatting sqref="A42:A44">
    <cfRule type="duplicateValues" dxfId="341" priority="12"/>
  </conditionalFormatting>
  <conditionalFormatting sqref="A42:A44">
    <cfRule type="duplicateValues" dxfId="340" priority="10"/>
    <cfRule type="duplicateValues" dxfId="339" priority="11"/>
  </conditionalFormatting>
  <conditionalFormatting sqref="A45:A47">
    <cfRule type="duplicateValues" dxfId="338" priority="9"/>
  </conditionalFormatting>
  <conditionalFormatting sqref="A45:A47">
    <cfRule type="duplicateValues" dxfId="337" priority="7"/>
    <cfRule type="duplicateValues" dxfId="336" priority="8"/>
  </conditionalFormatting>
  <conditionalFormatting sqref="A48:A50">
    <cfRule type="duplicateValues" dxfId="335" priority="6"/>
  </conditionalFormatting>
  <conditionalFormatting sqref="A48:A50">
    <cfRule type="duplicateValues" dxfId="334" priority="4"/>
    <cfRule type="duplicateValues" dxfId="333" priority="5"/>
  </conditionalFormatting>
  <conditionalFormatting sqref="A51:A53">
    <cfRule type="duplicateValues" dxfId="332" priority="3"/>
  </conditionalFormatting>
  <conditionalFormatting sqref="A51:A53">
    <cfRule type="duplicateValues" dxfId="331" priority="1"/>
    <cfRule type="duplicateValues" dxfId="330" priority="2"/>
  </conditionalFormatting>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x14:formula1>
            <xm:f>'Base de datos'!$D$2:$D$14</xm:f>
          </x14:formula1>
          <xm:sqref>F2:F54</xm:sqref>
        </x14:dataValidation>
        <x14:dataValidation type="list" allowBlank="1" showInputMessage="1" showErrorMessage="1">
          <x14:formula1>
            <xm:f>'Base de datos'!$D$2:$D$14</xm:f>
          </x14:formula1>
          <xm:sqref>F55:F696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84"/>
  <sheetViews>
    <sheetView zoomScale="80" zoomScaleNormal="80" workbookViewId="0">
      <pane xSplit="2" ySplit="1" topLeftCell="AB74" activePane="bottomRight" state="frozen"/>
      <selection pane="topRight" activeCell="C1" sqref="C1"/>
      <selection pane="bottomLeft" activeCell="A2" sqref="A2"/>
      <selection pane="bottomRight" activeCell="AJ79" sqref="AJ79"/>
    </sheetView>
  </sheetViews>
  <sheetFormatPr baseColWidth="10" defaultRowHeight="18.75" customHeight="1" x14ac:dyDescent="0.2"/>
  <cols>
    <col min="1" max="1" width="8.28515625" style="100" customWidth="1"/>
    <col min="2" max="2" width="19.85546875" style="100" customWidth="1"/>
    <col min="3" max="3" width="8.140625" style="92" customWidth="1"/>
    <col min="4" max="4" width="11.42578125" style="92" customWidth="1"/>
    <col min="5" max="6" width="16.85546875" style="90" customWidth="1"/>
    <col min="7" max="7" width="19.7109375" style="90" customWidth="1"/>
    <col min="8" max="8" width="18.7109375" style="90" customWidth="1"/>
    <col min="9" max="9" width="26.28515625" style="90" bestFit="1" customWidth="1"/>
    <col min="10" max="10" width="24" style="90" customWidth="1"/>
    <col min="11" max="11" width="23.28515625" style="90" customWidth="1"/>
    <col min="12" max="13" width="16.85546875" style="90" customWidth="1"/>
    <col min="14" max="14" width="21.140625" style="90" customWidth="1"/>
    <col min="15" max="15" width="16.85546875" style="90" customWidth="1"/>
    <col min="16" max="16" width="12.5703125" style="90" customWidth="1"/>
    <col min="17" max="17" width="19.28515625" style="90" customWidth="1"/>
    <col min="18" max="19" width="16.85546875" style="100" customWidth="1"/>
    <col min="20" max="20" width="16.85546875" style="90" customWidth="1"/>
    <col min="21" max="21" width="17.5703125" style="90" customWidth="1"/>
    <col min="22" max="22" width="20" style="90" customWidth="1"/>
    <col min="23" max="23" width="12.5703125" style="92" customWidth="1"/>
    <col min="24" max="24" width="20.85546875" style="92" bestFit="1" customWidth="1"/>
    <col min="25" max="25" width="92.5703125" style="92" customWidth="1"/>
    <col min="26" max="26" width="29.140625" style="92" customWidth="1"/>
    <col min="27" max="27" width="37.5703125" style="92" customWidth="1"/>
    <col min="28" max="28" width="26" style="92" customWidth="1"/>
    <col min="29" max="29" width="38.140625" style="92" customWidth="1"/>
    <col min="30" max="30" width="39.42578125" style="92" customWidth="1"/>
    <col min="31" max="31" width="32.140625" style="92" customWidth="1"/>
    <col min="32" max="16384" width="11.42578125" style="92"/>
  </cols>
  <sheetData>
    <row r="1" spans="1:34" s="5" customFormat="1" ht="18.75" customHeight="1" x14ac:dyDescent="0.2">
      <c r="A1" s="99" t="s">
        <v>29</v>
      </c>
      <c r="B1" s="99" t="s">
        <v>46</v>
      </c>
      <c r="C1" s="5" t="s">
        <v>40</v>
      </c>
      <c r="D1" s="89" t="s">
        <v>226</v>
      </c>
      <c r="E1" s="89" t="s">
        <v>41</v>
      </c>
      <c r="F1" s="89" t="s">
        <v>3</v>
      </c>
      <c r="G1" s="89" t="s">
        <v>4</v>
      </c>
      <c r="H1" s="89" t="s">
        <v>5</v>
      </c>
      <c r="I1" s="89" t="s">
        <v>6</v>
      </c>
      <c r="J1" s="89" t="s">
        <v>7</v>
      </c>
      <c r="K1" s="89" t="s">
        <v>15</v>
      </c>
      <c r="L1" s="89" t="s">
        <v>8</v>
      </c>
      <c r="M1" s="89" t="s">
        <v>9</v>
      </c>
      <c r="N1" s="89" t="s">
        <v>10</v>
      </c>
      <c r="O1" s="89" t="s">
        <v>11</v>
      </c>
      <c r="P1" s="89" t="s">
        <v>68</v>
      </c>
      <c r="Q1" s="89" t="s">
        <v>16</v>
      </c>
      <c r="R1" s="99" t="s">
        <v>57</v>
      </c>
      <c r="S1" s="99" t="s">
        <v>58</v>
      </c>
      <c r="T1" s="89" t="s">
        <v>71</v>
      </c>
      <c r="U1" s="89" t="s">
        <v>370</v>
      </c>
      <c r="V1" s="89" t="s">
        <v>164</v>
      </c>
      <c r="W1" s="17" t="s">
        <v>204</v>
      </c>
      <c r="X1" s="5" t="s">
        <v>111</v>
      </c>
      <c r="Y1" s="12" t="s">
        <v>110</v>
      </c>
      <c r="Z1" s="5" t="s">
        <v>227</v>
      </c>
      <c r="AA1" s="5" t="s">
        <v>205</v>
      </c>
      <c r="AB1" s="5" t="s">
        <v>206</v>
      </c>
      <c r="AC1" s="5" t="s">
        <v>228</v>
      </c>
      <c r="AD1" s="5" t="s">
        <v>374</v>
      </c>
      <c r="AE1" s="17" t="s">
        <v>375</v>
      </c>
      <c r="AF1" s="17" t="s">
        <v>420</v>
      </c>
    </row>
    <row r="2" spans="1:34" ht="18.75" customHeight="1" x14ac:dyDescent="0.2">
      <c r="A2" s="1" t="s">
        <v>559</v>
      </c>
      <c r="B2" s="81" t="s">
        <v>475</v>
      </c>
      <c r="C2" s="97">
        <f>VLOOKUP(Tabla3[[#This Row],[sku proveedor-web]],Tabla6[[sku proveedor-web]:[codigo]],2,0)</f>
        <v>1</v>
      </c>
      <c r="D2" s="91">
        <f>Tabla3[[#This Row],[Codigo]]+0.1</f>
        <v>1.1000000000000001</v>
      </c>
      <c r="E2" s="90" t="s">
        <v>424</v>
      </c>
      <c r="F2" s="90" t="s">
        <v>432</v>
      </c>
      <c r="G2" s="90" t="s">
        <v>431</v>
      </c>
      <c r="H2" s="90" t="s">
        <v>50</v>
      </c>
      <c r="I2" s="90" t="s">
        <v>890</v>
      </c>
      <c r="J2" s="90" t="s">
        <v>423</v>
      </c>
      <c r="K2" s="96" t="s">
        <v>45</v>
      </c>
      <c r="L2" s="96">
        <v>85</v>
      </c>
      <c r="M2" s="96">
        <v>60</v>
      </c>
      <c r="N2" s="96">
        <v>55</v>
      </c>
      <c r="O2" s="96">
        <v>12</v>
      </c>
      <c r="P2" s="96">
        <v>12</v>
      </c>
      <c r="Q2" s="96">
        <v>1</v>
      </c>
      <c r="R2" s="100" t="s">
        <v>894</v>
      </c>
      <c r="S2" s="101"/>
      <c r="T2" s="96"/>
      <c r="U2" s="96">
        <v>1</v>
      </c>
      <c r="V2" s="96">
        <v>10</v>
      </c>
      <c r="W2" s="91">
        <v>1</v>
      </c>
      <c r="X2" s="98" t="str">
        <f t="shared" ref="X2:X33" si="0">IF(H2="",F2,H2)</f>
        <v>Ultracuero</v>
      </c>
      <c r="Y2" s="79" t="str">
        <f>CONCATENATE("En HOGAR &amp; SPACIOS encontraras lo mejor para tu hogar con este excelente ",VLOOKUP(C2,Detalle!B:F,4,0)," con un acabado detallista al estilo ",F2,"&lt;/p&gt;",CHAR(10),CHAR(10),":&lt;p&gt;&lt;strong&gt;&lt;span style=text-decoration: underline;&gt;Detalle:&lt;/span&gt;&lt;/strong&gt;&lt;/p&gt;",CHAR(10),AA2,CHAR(10),Tabla3[[#This Row],[Parte 5]],CHAR(10),CHAR(10),"Medidas aproximadas: ","&lt;p&gt; ",CHAR(10),Z2,"&lt;p&gt; &lt;/li&gt;",CHAR(10),CHAR(10),AC2,CHAR(10),CHAR(10),AB2)</f>
        <v>En HOGAR &amp; SPACIOS encontraras lo mejor para tu hogar con este excelente  con un acabado detallista al estilo Egipcio&lt;/p&gt;
:&lt;p&gt;&lt;strong&gt;&lt;span style=text-decoration: underline;&gt;Detalle:&lt;/span&gt;&lt;/strong&gt;&lt;/p&gt;
Chaise Lounge color: Varios colores, Tapiz: Ultracuero, relleno: Espuma paraiso, algodón, resortes y estructura: Madera tornillo
&lt;p&gt;Característica: &lt;ul&gt;&lt;li&gt;
Patas aceradas&lt;/li&gt; 
&lt;/li&gt;
&lt;/ul&gt;&lt;/il&gt;
Medidas aproximadas: &lt;p&gt; 
Chaise Lounge: &lt;p&gt;&lt;li&gt;Altura(cm): 85&lt;/li&gt;&lt;li&gt; Ancho(cm): 60&lt;/li&gt;&lt;li&gt; Profundo(cm): 55&lt;/li&gt;&lt;/ul&gt;&lt;p&gt;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 Ultracuero?&lt;p&gt;
Aspirar el polvo y luego limpiar con un trapo húmedecido en silicona frotar levemente el tapiz</v>
      </c>
      <c r="Z2" s="79" t="str">
        <f t="shared" ref="Z2:Z33" si="1">CONCATENATE(E2,": &lt;p&gt;&lt;li&gt;Altura(cm): ",L2,"&lt;/li&gt;&lt;li&gt; Ancho(cm): ",M2,"&lt;/li&gt;&lt;li&gt; Profundo(cm): ",N2,"&lt;/li&gt;&lt;/ul&gt;" )</f>
        <v>Chaise Lounge: &lt;p&gt;&lt;li&gt;Altura(cm): 85&lt;/li&gt;&lt;li&gt; Ancho(cm): 60&lt;/li&gt;&lt;li&gt; Profundo(cm): 55&lt;/li&gt;&lt;/ul&gt;</v>
      </c>
      <c r="AA2" s="79" t="str">
        <f>CONCATENATE(E2," color: ",IF(VLOOKUP(C2,Colores!H:I,2,0)&gt;1,"Varios colores",G2),IF(H2="","",CONCATENATE(", Tapiz: ",H2)),IF(I2="","",CONCATENATE(", relleno: ",I2)),IF(J2="","",CONCATENATE(" y estructura: ",J2)),CHAR(10))</f>
        <v xml:space="preserve">Chaise Lounge color: Varios colores, Tapiz: Ultracuero, relleno: Espuma paraiso, algodón, resortes y estructura: Madera tornillo
</v>
      </c>
      <c r="AB2" s="79" t="str">
        <f>CONCATENATE("&lt;p&gt;¿Cómo lavar este producto ",VLOOKUP(Tabla3[[#This Row],[Codigo]],Detalle!B:F,4,0),": ",H2,"?","&lt;p&gt;",CHAR(10),IFERROR(VLOOKUP(H2,'Base de datos'!A:B,2,0),"Humedecer un paño de tela y frotar la estructura del producto&lt;p&gt;"))</f>
        <v>&lt;p&gt;¿Cómo lavar este producto : Ultracuero?&lt;p&gt;
Aspirar el polvo y luego limpiar con un trapo húmedecido en silicona frotar levemente el tapiz</v>
      </c>
      <c r="AC2" s="79" t="str">
        <f t="shared" ref="AC2:AC33" si="2">CONCATENATE("&lt;strong&gt;Condiciones:&lt;/strong&gt;",CHAR(10),"&lt;ol&gt;&lt;li&gt;&lt;strong&gt;No hay devolución por cambio de opinión&lt;/strong&gt;",CHAR(10),"&lt;/li&gt;&lt;li&gt;&lt;strong&gt;Tiempo de entrega: &lt;/strong&gt;",V2,"&lt;strong&gt; días hábiles &lt;/span&gt;",CHAR(10),"&lt;/li&gt;&lt;li&gt;&lt;strong&gt;Garantía: ",P2," meses",CHAR(10),"&lt;/li&gt;&lt;li&gt;&lt;strong&gt;Estado: Nuevo&lt;/strong&gt;&lt;/li&gt;&lt;/ol&gt;")</f>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2"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aceradas&lt;/li&gt; 
&lt;/li&gt;
&lt;/ul&gt;&lt;/il&gt;</v>
      </c>
      <c r="AE2" s="79"/>
      <c r="AF2" s="102"/>
      <c r="AH2" s="92" t="str">
        <f>CONCATENATE("INSERT INTO combos VALUES(NULL,",CHAR(34),A2,CHAR(34),",",CHAR(34),B2,CHAR(34),",",IF(C2="","0",C2),",",IF(D2="","0",D2),",",CHAR(34),E2,CHAR(34),",",CHAR(34),F2,CHAR(34),",",CHAR(34),G2,CHAR(34),",",CHAR(34),H2,CHAR(34),",",CHAR(34),I2,CHAR(34),",",CHAR(34),J2,CHAR(34),",",CHAR(34),K2,CHAR(34),",",IF(L2="","0",L2),",",IF(M2="","0",M2),",",IF(N2="","0",N2),",",IF(O2="","0",O2),",",IF(P2="","0",P2),",",IF(Q2="","0",Q2),",",CHAR(34),R2,CHAR(34),",",CHAR(34),S2,CHAR(34),",",CHAR(34),T2,CHAR(34),",",CHAR(34),U2,CHAR(34),",",V2,",",CHAR(34),W2,CHAR(34),");")</f>
        <v>INSERT INTO combos VALUES(NULL,"Mody48","Sillón swan",1,1.1,"Chaise Lounge","Egipcio","Variado","Ultracuero","Espuma paraiso, algodón, resortes","Madera tornillo","No",85,60,55,12,12,1,"Patas aceradas","","","1",10,"1");</v>
      </c>
    </row>
    <row r="3" spans="1:34" ht="24.75" customHeight="1" x14ac:dyDescent="0.2">
      <c r="A3" s="1" t="s">
        <v>433</v>
      </c>
      <c r="B3" s="81" t="s">
        <v>434</v>
      </c>
      <c r="C3" s="97">
        <f>VLOOKUP(Tabla3[[#This Row],[sku proveedor-web]],Tabla6[[sku proveedor-web]:[codigo]],2,0)</f>
        <v>2</v>
      </c>
      <c r="D3" s="91">
        <f>Tabla3[[#This Row],[Codigo]]+0.1</f>
        <v>2.1</v>
      </c>
      <c r="E3" s="81" t="s">
        <v>436</v>
      </c>
      <c r="F3" s="90" t="s">
        <v>421</v>
      </c>
      <c r="G3" s="90" t="s">
        <v>431</v>
      </c>
      <c r="H3" s="90" t="s">
        <v>422</v>
      </c>
      <c r="I3" s="90" t="s">
        <v>890</v>
      </c>
      <c r="J3" s="90" t="s">
        <v>423</v>
      </c>
      <c r="K3" s="96" t="s">
        <v>45</v>
      </c>
      <c r="L3" s="96">
        <v>80</v>
      </c>
      <c r="M3" s="96">
        <v>140</v>
      </c>
      <c r="N3" s="96">
        <v>75</v>
      </c>
      <c r="O3" s="96">
        <v>25</v>
      </c>
      <c r="P3" s="96">
        <v>12</v>
      </c>
      <c r="Q3" s="96">
        <v>1</v>
      </c>
      <c r="R3" s="100" t="s">
        <v>895</v>
      </c>
      <c r="S3" s="101"/>
      <c r="T3" s="96"/>
      <c r="U3" s="96">
        <v>1</v>
      </c>
      <c r="V3" s="96">
        <v>10</v>
      </c>
      <c r="W3" s="91">
        <v>1</v>
      </c>
      <c r="X3" s="98" t="str">
        <f t="shared" si="0"/>
        <v>Dubai</v>
      </c>
      <c r="Y3" s="79" t="str">
        <f>CONCATENATE("En HOGAR &amp; SPACIOS encontraras lo mejor para tu hogar con este excelente ",VLOOKUP(C3,Detalle!B:F,4,0)," con un acabado detallista al estilo ",F3,"&lt;/p&gt;",CHAR(10),CHAR(10),":&lt;p&gt;&lt;strong&gt;&lt;span style=text-decoration: underline;&gt;Detalle:&lt;/span&gt;&lt;/strong&gt;&lt;/p&gt;",CHAR(10),AA3,CHAR(10),Tabla3[[#This Row],[Parte 5]],CHAR(10),CHAR(10),"Medidas aproximadas: ","&lt;p&gt; ",CHAR(10),Z3,"&lt;p&gt; &lt;/li&gt;",CHAR(10),CHAR(10),AC3,CHAR(10),CHAR(10),AB3)</f>
        <v>En HOGAR &amp; SPACIOS encontraras lo mejor para tu hogar con este excelente Vintage con un acabado detallista al estilo Vintage&lt;/p&gt;
:&lt;p&gt;&lt;strong&gt;&lt;span style=text-decoration: underline;&gt;Detalle:&lt;/span&gt;&lt;/strong&gt;&lt;/p&gt;
Sofa 2 cuerpos color: Varios colores, Tapiz: Dubai, relleno: Espuma paraiso, algodón, resortes y estructura: Madera tornillo
&lt;p&gt;Característica: &lt;ul&gt;&lt;li&gt;
Patas contorneadas&lt;/li&gt; 
&lt;/li&gt;
&lt;/ul&gt;&lt;/il&gt;
Medidas aproximadas: &lt;p&gt; 
Sofa 2 cuerpos: &lt;p&gt;&lt;li&gt;Altura(cm): 80&lt;/li&gt;&lt;li&gt; Ancho(cm): 140&lt;/li&gt;&lt;li&gt;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3" s="79" t="str">
        <f t="shared" si="1"/>
        <v>Sofa 2 cuerpos: &lt;p&gt;&lt;li&gt;Altura(cm): 80&lt;/li&gt;&lt;li&gt; Ancho(cm): 140&lt;/li&gt;&lt;li&gt; Profundo(cm): 75&lt;/li&gt;&lt;/ul&gt;</v>
      </c>
      <c r="AA3" s="79" t="str">
        <f>CONCATENATE(E3," color: ",IF(VLOOKUP(C3,Colores!H:I,2,0)&gt;1,"Varios colores",G3),IF(H3="","",CONCATENATE(", Tapiz: ",H3)),IF(I3="","",CONCATENATE(", relleno: ",I3)),IF(J3="","",CONCATENATE(" y estructura: ",J3)),CHAR(10))</f>
        <v xml:space="preserve">Sofa 2 cuerpos color: Varios colores, Tapiz: Dubai, relleno: Espuma paraiso, algodón, resortes y estructura: Madera tornillo
</v>
      </c>
      <c r="AB3" s="79" t="str">
        <f>CONCATENATE("&lt;p&gt;¿Cómo lavar este producto ",VLOOKUP(Tabla3[[#This Row],[Codigo]],Detalle!B:F,4,0),": ",H3,"?","&lt;p&gt;",CHAR(10),IFERROR(VLOOKUP(H3,'Base de datos'!A:B,2,0),"Humedecer un paño de tela y frotar la estructura del producto&lt;p&gt;"))</f>
        <v>&lt;p&gt;¿Cómo lavar este producto Vintage: Dubai?&lt;p&gt;
Aspiradora y cepillo suave para retirar el polvo, luego usar una esponja con agua fría y jabón líquido bien excurrido</v>
      </c>
      <c r="AC3"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3"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3" s="79"/>
      <c r="AF3" s="102"/>
      <c r="AH3" s="92" t="str">
        <f t="shared" ref="AH3:AH66" si="3">CONCATENATE("INSERT INTO combos VALUES(NULL,",CHAR(34),A3,CHAR(34),",",CHAR(34),B3,CHAR(34),",",IF(C3="","0",C3),",",IF(D3="","0",D3),",",CHAR(34),E3,CHAR(34),",",CHAR(34),F3,CHAR(34),",",CHAR(34),G3,CHAR(34),",",CHAR(34),H3,CHAR(34),",",CHAR(34),I3,CHAR(34),",",CHAR(34),J3,CHAR(34),",",CHAR(34),K3,CHAR(34),",",IF(L3="","0",L3),",",IF(M3="","0",M3),",",IF(N3="","0",N3),",",IF(O3="","0",O3),",",IF(P3="","0",P3),",",IF(Q3="","0",Q3),",",CHAR(34),R3,CHAR(34),",",CHAR(34),S3,CHAR(34),",",CHAR(34),T3,CHAR(34),",",CHAR(34),U3,CHAR(34),",",V3,",",CHAR(34),W3,CHAR(34),");")</f>
        <v>INSERT INTO combos VALUES(NULL,"Mody1","Sofa 2 cuerpos botoneado",2,2.1,"Sofa 2 cuerpos","Vintage","Variado","Dubai","Espuma paraiso, algodón, resortes","Madera tornillo","No",80,140,75,25,12,1,"Patas contorneadas","","","1",10,"1");</v>
      </c>
    </row>
    <row r="4" spans="1:34" ht="18.75" customHeight="1" x14ac:dyDescent="0.2">
      <c r="A4" s="1" t="s">
        <v>438</v>
      </c>
      <c r="B4" s="81" t="s">
        <v>439</v>
      </c>
      <c r="C4" s="97">
        <f>VLOOKUP(Tabla3[[#This Row],[sku proveedor-web]],Tabla6[[sku proveedor-web]:[codigo]],2,0)</f>
        <v>3</v>
      </c>
      <c r="D4" s="91">
        <f>Tabla3[[#This Row],[Codigo]]+0.1</f>
        <v>3.1</v>
      </c>
      <c r="E4" s="81" t="s">
        <v>440</v>
      </c>
      <c r="F4" s="90" t="s">
        <v>421</v>
      </c>
      <c r="G4" s="90" t="s">
        <v>431</v>
      </c>
      <c r="H4" s="90" t="s">
        <v>422</v>
      </c>
      <c r="I4" s="90" t="s">
        <v>890</v>
      </c>
      <c r="J4" s="90" t="s">
        <v>423</v>
      </c>
      <c r="K4" s="96" t="s">
        <v>45</v>
      </c>
      <c r="L4" s="96">
        <v>80</v>
      </c>
      <c r="M4" s="96">
        <v>180</v>
      </c>
      <c r="N4" s="96">
        <v>75</v>
      </c>
      <c r="O4" s="96">
        <v>32</v>
      </c>
      <c r="P4" s="96">
        <v>12</v>
      </c>
      <c r="Q4" s="96">
        <v>1</v>
      </c>
      <c r="R4" s="100" t="s">
        <v>895</v>
      </c>
      <c r="T4" s="96"/>
      <c r="U4" s="96">
        <v>1</v>
      </c>
      <c r="V4" s="96">
        <v>10</v>
      </c>
      <c r="W4" s="91">
        <v>1</v>
      </c>
      <c r="X4" s="98" t="str">
        <f t="shared" si="0"/>
        <v>Dubai</v>
      </c>
      <c r="Y4" s="79" t="str">
        <f>CONCATENATE("En HOGAR &amp; SPACIOS encontraras lo mejor para tu hogar con este excelente ",VLOOKUP(C4,Detalle!B:F,4,0)," con un acabado detallista al estilo ",F4,"&lt;/p&gt;",CHAR(10),CHAR(10),":&lt;p&gt;&lt;strong&gt;&lt;span style=text-decoration: underline;&gt;Detalle:&lt;/span&gt;&lt;/strong&gt;&lt;/p&gt;",CHAR(10),AA4,CHAR(10),Tabla3[[#This Row],[Parte 5]],CHAR(10),CHAR(10),"Medidas aproximadas: ","&lt;p&gt; ",CHAR(10),Z4,"&lt;p&gt; &lt;/li&gt;",CHAR(10),CHAR(10),AC4,CHAR(10),CHAR(10),AB4)</f>
        <v>En HOGAR &amp; SPACIOS encontraras lo mejor para tu hogar con este excelente Vintage con un acabado detallista al estilo Vintage&lt;/p&gt;
:&lt;p&gt;&lt;strong&gt;&lt;span style=text-decoration: underline;&gt;Detalle:&lt;/span&gt;&lt;/strong&gt;&lt;/p&gt;
Sofa 3 cuerpos color: Varios colores, Tapiz: Dubai, relleno: Espuma paraiso, algodón, resortes y estructura: Madera tornillo
&lt;p&gt;Característica: &lt;ul&gt;&lt;li&gt;
Patas contorneadas&lt;/li&gt; 
&lt;/li&gt;
&lt;/ul&gt;&lt;/il&gt;
Medidas aproximadas: &lt;p&gt; 
Sofa 3 cuerpos: &lt;p&gt;&lt;li&gt;Altura(cm): 80&lt;/li&gt;&lt;li&gt; Ancho(cm): 180&lt;/li&gt;&lt;li&gt;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4" s="79" t="str">
        <f t="shared" si="1"/>
        <v>Sofa 3 cuerpos: &lt;p&gt;&lt;li&gt;Altura(cm): 80&lt;/li&gt;&lt;li&gt; Ancho(cm): 180&lt;/li&gt;&lt;li&gt; Profundo(cm): 75&lt;/li&gt;&lt;/ul&gt;</v>
      </c>
      <c r="AA4" s="79" t="str">
        <f>CONCATENATE(E4," color: ",IF(VLOOKUP(C4,Colores!H:I,2,0)&gt;1,"Varios colores",G4),IF(H4="","",CONCATENATE(", Tapiz: ",H4)),IF(I4="","",CONCATENATE(", relleno: ",I4)),IF(J4="","",CONCATENATE(" y estructura: ",J4)),CHAR(10))</f>
        <v xml:space="preserve">Sofa 3 cuerpos color: Varios colores, Tapiz: Dubai, relleno: Espuma paraiso, algodón, resortes y estructura: Madera tornillo
</v>
      </c>
      <c r="AB4" s="79" t="str">
        <f>CONCATENATE("&lt;p&gt;¿Cómo lavar este producto ",VLOOKUP(Tabla3[[#This Row],[Codigo]],Detalle!B:F,4,0),": ",H4,"?","&lt;p&gt;",CHAR(10),IFERROR(VLOOKUP(H4,'Base de datos'!A:B,2,0),"Humedecer un paño de tela y frotar la estructura del producto&lt;p&gt;"))</f>
        <v>&lt;p&gt;¿Cómo lavar este producto Vintage: Dubai?&lt;p&gt;
Aspiradora y cepillo suave para retirar el polvo, luego usar una esponja con agua fría y jabón líquido bien excurrido</v>
      </c>
      <c r="AC4"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4"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4" s="79"/>
      <c r="AF4" s="102"/>
      <c r="AH4" s="92" t="str">
        <f t="shared" si="3"/>
        <v>INSERT INTO combos VALUES(NULL,"Mody2","Sofa 3 cuerpos botoneado",3,3.1,"Sofa 3 cuerpos","Vintage","Variado","Dubai","Espuma paraiso, algodón, resortes","Madera tornillo","No",80,180,75,32,12,1,"Patas contorneadas","","","1",10,"1");</v>
      </c>
    </row>
    <row r="5" spans="1:34" ht="18.75" customHeight="1" x14ac:dyDescent="0.2">
      <c r="A5" s="1" t="s">
        <v>441</v>
      </c>
      <c r="B5" s="81" t="s">
        <v>442</v>
      </c>
      <c r="C5" s="97">
        <f>VLOOKUP(Tabla3[[#This Row],[sku proveedor-web]],Tabla6[[sku proveedor-web]:[codigo]],2,0)</f>
        <v>4</v>
      </c>
      <c r="D5" s="91">
        <f>Tabla3[[#This Row],[Codigo]]+0.1</f>
        <v>4.0999999999999996</v>
      </c>
      <c r="E5" s="81" t="s">
        <v>436</v>
      </c>
      <c r="F5" s="90" t="s">
        <v>421</v>
      </c>
      <c r="G5" s="90" t="s">
        <v>446</v>
      </c>
      <c r="H5" s="90" t="s">
        <v>422</v>
      </c>
      <c r="I5" s="90" t="s">
        <v>890</v>
      </c>
      <c r="J5" s="90" t="s">
        <v>423</v>
      </c>
      <c r="K5" s="96" t="s">
        <v>45</v>
      </c>
      <c r="L5" s="96">
        <v>85</v>
      </c>
      <c r="M5" s="96">
        <v>140</v>
      </c>
      <c r="N5" s="96">
        <v>75</v>
      </c>
      <c r="O5" s="96">
        <v>25</v>
      </c>
      <c r="P5" s="96">
        <v>12</v>
      </c>
      <c r="Q5" s="96">
        <v>1</v>
      </c>
      <c r="R5" s="100" t="s">
        <v>895</v>
      </c>
      <c r="S5" s="101"/>
      <c r="T5" s="96"/>
      <c r="U5" s="96">
        <v>1</v>
      </c>
      <c r="V5" s="96">
        <v>10</v>
      </c>
      <c r="W5" s="91">
        <v>1</v>
      </c>
      <c r="X5" s="98" t="str">
        <f t="shared" si="0"/>
        <v>Dubai</v>
      </c>
      <c r="Y5" s="79" t="str">
        <f>CONCATENATE("En HOGAR &amp; SPACIOS encontraras lo mejor para tu hogar con este excelente ",VLOOKUP(C5,Detalle!B:F,4,0)," con un acabado detallista al estilo ",F5,"&lt;/p&gt;",CHAR(10),CHAR(10),":&lt;p&gt;&lt;strong&gt;&lt;span style=text-decoration: underline;&gt;Detalle:&lt;/span&gt;&lt;/strong&gt;&lt;/p&gt;",CHAR(10),AA5,CHAR(10),Tabla3[[#This Row],[Parte 5]],CHAR(10),CHAR(10),"Medidas aproximadas: ","&lt;p&gt; ",CHAR(10),Z5,"&lt;p&gt; &lt;/li&gt;",CHAR(10),CHAR(10),AC5,CHAR(10),CHAR(10),AB5)</f>
        <v>En HOGAR &amp; SPACIOS encontraras lo mejor para tu hogar con este excelente Vintage con un acabado detallista al estilo Vintage&lt;/p&gt;
:&lt;p&gt;&lt;strong&gt;&lt;span style=text-decoration: underline;&gt;Detalle:&lt;/span&gt;&lt;/strong&gt;&lt;/p&gt;
Sofa 2 cuerpos color: Plomo, Tapiz: Dubai, relleno: Espuma paraiso, algodón, resortes y estructura: Madera tornillo
&lt;p&gt;Característica: &lt;ul&gt;&lt;li&gt;
Patas contorneadas&lt;/li&gt; 
&lt;/li&gt;
&lt;/ul&gt;&lt;/il&gt;
Medidas aproximadas: &lt;p&gt; 
Sofa 2 cuerpos: &lt;p&gt;&lt;li&gt;Altura(cm): 85&lt;/li&gt;&lt;li&gt; Ancho(cm): 140&lt;/li&gt;&lt;li&gt;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5" s="79" t="str">
        <f t="shared" si="1"/>
        <v>Sofa 2 cuerpos: &lt;p&gt;&lt;li&gt;Altura(cm): 85&lt;/li&gt;&lt;li&gt; Ancho(cm): 140&lt;/li&gt;&lt;li&gt; Profundo(cm): 75&lt;/li&gt;&lt;/ul&gt;</v>
      </c>
      <c r="AA5" s="79" t="str">
        <f>CONCATENATE(E5," color: ",IF(VLOOKUP(C5,Colores!H:I,2,0)&gt;1,"Varios colores",G5),IF(H5="","",CONCATENATE(", Tapiz: ",H5)),IF(I5="","",CONCATENATE(", relleno: ",I5)),IF(J5="","",CONCATENATE(" y estructura: ",J5)),CHAR(10))</f>
        <v xml:space="preserve">Sofa 2 cuerpos color: Plomo, Tapiz: Dubai, relleno: Espuma paraiso, algodón, resortes y estructura: Madera tornillo
</v>
      </c>
      <c r="AB5" s="79" t="str">
        <f>CONCATENATE("&lt;p&gt;¿Cómo lavar este producto ",VLOOKUP(Tabla3[[#This Row],[Codigo]],Detalle!B:F,4,0),": ",H5,"?","&lt;p&gt;",CHAR(10),IFERROR(VLOOKUP(H5,'Base de datos'!A:B,2,0),"Humedecer un paño de tela y frotar la estructura del producto&lt;p&gt;"))</f>
        <v>&lt;p&gt;¿Cómo lavar este producto Vintage: Dubai?&lt;p&gt;
Aspiradora y cepillo suave para retirar el polvo, luego usar una esponja con agua fría y jabón líquido bien excurrido</v>
      </c>
      <c r="AC5"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5"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5" s="79"/>
      <c r="AF5" s="102"/>
      <c r="AH5" s="92" t="str">
        <f t="shared" si="3"/>
        <v>INSERT INTO combos VALUES(NULL,"Mody3","Sofa 2 cuerpos louis",4,4.1,"Sofa 2 cuerpos","Vintage","Plomo","Dubai","Espuma paraiso, algodón, resortes","Madera tornillo","No",85,140,75,25,12,1,"Patas contorneadas","","","1",10,"1");</v>
      </c>
    </row>
    <row r="6" spans="1:34" ht="18.75" customHeight="1" x14ac:dyDescent="0.2">
      <c r="A6" s="1" t="s">
        <v>443</v>
      </c>
      <c r="B6" s="81" t="s">
        <v>444</v>
      </c>
      <c r="C6" s="97">
        <f>VLOOKUP(Tabla3[[#This Row],[sku proveedor-web]],Tabla6[[sku proveedor-web]:[codigo]],2,0)</f>
        <v>5</v>
      </c>
      <c r="D6" s="91">
        <f>Tabla3[[#This Row],[Codigo]]+0.1</f>
        <v>5.0999999999999996</v>
      </c>
      <c r="E6" s="81" t="s">
        <v>440</v>
      </c>
      <c r="F6" s="90" t="s">
        <v>421</v>
      </c>
      <c r="G6" s="90" t="s">
        <v>446</v>
      </c>
      <c r="H6" s="90" t="s">
        <v>422</v>
      </c>
      <c r="I6" s="90" t="s">
        <v>890</v>
      </c>
      <c r="J6" s="90" t="s">
        <v>423</v>
      </c>
      <c r="K6" s="96" t="s">
        <v>45</v>
      </c>
      <c r="L6" s="96">
        <v>80</v>
      </c>
      <c r="M6" s="96">
        <v>180</v>
      </c>
      <c r="N6" s="96">
        <v>75</v>
      </c>
      <c r="O6" s="96">
        <v>30</v>
      </c>
      <c r="P6" s="96">
        <v>12</v>
      </c>
      <c r="Q6" s="96">
        <v>1</v>
      </c>
      <c r="R6" s="100" t="s">
        <v>895</v>
      </c>
      <c r="S6" s="101"/>
      <c r="T6" s="96"/>
      <c r="U6" s="96">
        <v>1</v>
      </c>
      <c r="V6" s="96">
        <v>10</v>
      </c>
      <c r="W6" s="91">
        <v>1</v>
      </c>
      <c r="X6" s="98" t="str">
        <f t="shared" si="0"/>
        <v>Dubai</v>
      </c>
      <c r="Y6" s="79" t="str">
        <f>CONCATENATE("En HOGAR &amp; SPACIOS encontraras lo mejor para tu hogar con este excelente ",VLOOKUP(C6,Detalle!B:F,4,0)," con un acabado detallista al estilo ",F6,"&lt;/p&gt;",CHAR(10),CHAR(10),":&lt;p&gt;&lt;strong&gt;&lt;span style=text-decoration: underline;&gt;Detalle:&lt;/span&gt;&lt;/strong&gt;&lt;/p&gt;",CHAR(10),AA6,CHAR(10),Tabla3[[#This Row],[Parte 5]],CHAR(10),CHAR(10),"Medidas aproximadas: ","&lt;p&gt; ",CHAR(10),Z6,"&lt;p&gt; &lt;/li&gt;",CHAR(10),CHAR(10),AC6,CHAR(10),CHAR(10),AB6)</f>
        <v>En HOGAR &amp; SPACIOS encontraras lo mejor para tu hogar con este excelente Vintage con un acabado detallista al estilo Vintage&lt;/p&gt;
:&lt;p&gt;&lt;strong&gt;&lt;span style=text-decoration: underline;&gt;Detalle:&lt;/span&gt;&lt;/strong&gt;&lt;/p&gt;
Sofa 3 cuerpos color: Plomo, Tapiz: Dubai, relleno: Espuma paraiso, algodón, resortes y estructura: Madera tornillo
&lt;p&gt;Característica: &lt;ul&gt;&lt;li&gt;
Patas contorneadas&lt;/li&gt; 
&lt;/li&gt;
&lt;/ul&gt;&lt;/il&gt;
Medidas aproximadas: &lt;p&gt; 
Sofa 3 cuerpos: &lt;p&gt;&lt;li&gt;Altura(cm): 80&lt;/li&gt;&lt;li&gt; Ancho(cm): 180&lt;/li&gt;&lt;li&gt;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6" s="79" t="str">
        <f t="shared" si="1"/>
        <v>Sofa 3 cuerpos: &lt;p&gt;&lt;li&gt;Altura(cm): 80&lt;/li&gt;&lt;li&gt; Ancho(cm): 180&lt;/li&gt;&lt;li&gt; Profundo(cm): 75&lt;/li&gt;&lt;/ul&gt;</v>
      </c>
      <c r="AA6" s="79" t="str">
        <f>CONCATENATE(E6," color: ",IF(VLOOKUP(C6,Colores!H:I,2,0)&gt;1,"Varios colores",G6),IF(H6="","",CONCATENATE(", Tapiz: ",H6)),IF(I6="","",CONCATENATE(", relleno: ",I6)),IF(J6="","",CONCATENATE(" y estructura: ",J6)),CHAR(10))</f>
        <v xml:space="preserve">Sofa 3 cuerpos color: Plomo, Tapiz: Dubai, relleno: Espuma paraiso, algodón, resortes y estructura: Madera tornillo
</v>
      </c>
      <c r="AB6" s="79" t="str">
        <f>CONCATENATE("&lt;p&gt;¿Cómo lavar este producto ",VLOOKUP(Tabla3[[#This Row],[Codigo]],Detalle!B:F,4,0),": ",H6,"?","&lt;p&gt;",CHAR(10),IFERROR(VLOOKUP(H6,'Base de datos'!A:B,2,0),"Humedecer un paño de tela y frotar la estructura del producto&lt;p&gt;"))</f>
        <v>&lt;p&gt;¿Cómo lavar este producto Vintage: Dubai?&lt;p&gt;
Aspiradora y cepillo suave para retirar el polvo, luego usar una esponja con agua fría y jabón líquido bien excurrido</v>
      </c>
      <c r="AC6"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6"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6" s="79"/>
      <c r="AF6" s="102"/>
      <c r="AH6" s="92" t="str">
        <f t="shared" si="3"/>
        <v>INSERT INTO combos VALUES(NULL,"Mody4","Sofa 3 cuerpos louis",5,5.1,"Sofa 3 cuerpos","Vintage","Plomo","Dubai","Espuma paraiso, algodón, resortes","Madera tornillo","No",80,180,75,30,12,1,"Patas contorneadas","","","1",10,"1");</v>
      </c>
    </row>
    <row r="7" spans="1:34" ht="18.75" customHeight="1" x14ac:dyDescent="0.2">
      <c r="A7" s="1" t="s">
        <v>447</v>
      </c>
      <c r="B7" s="81" t="s">
        <v>451</v>
      </c>
      <c r="C7" s="97">
        <f>VLOOKUP(Tabla3[[#This Row],[sku proveedor-web]],Tabla6[[sku proveedor-web]:[codigo]],2,0)</f>
        <v>6</v>
      </c>
      <c r="D7" s="91">
        <f>Tabla3[[#This Row],[Codigo]]+0.1</f>
        <v>6.1</v>
      </c>
      <c r="E7" s="81" t="s">
        <v>440</v>
      </c>
      <c r="F7" s="90" t="s">
        <v>421</v>
      </c>
      <c r="G7" s="90" t="s">
        <v>446</v>
      </c>
      <c r="H7" s="90" t="s">
        <v>422</v>
      </c>
      <c r="I7" s="90" t="s">
        <v>890</v>
      </c>
      <c r="J7" s="90" t="s">
        <v>423</v>
      </c>
      <c r="K7" s="96" t="s">
        <v>45</v>
      </c>
      <c r="L7" s="96">
        <v>80</v>
      </c>
      <c r="M7" s="96">
        <v>180</v>
      </c>
      <c r="N7" s="96">
        <v>70</v>
      </c>
      <c r="O7" s="96">
        <v>30</v>
      </c>
      <c r="P7" s="96">
        <v>12</v>
      </c>
      <c r="Q7" s="96">
        <v>1</v>
      </c>
      <c r="R7" s="100" t="s">
        <v>895</v>
      </c>
      <c r="S7" s="101"/>
      <c r="T7" s="96"/>
      <c r="U7" s="96">
        <v>1</v>
      </c>
      <c r="V7" s="96">
        <v>10</v>
      </c>
      <c r="W7" s="91">
        <v>1</v>
      </c>
      <c r="X7" s="98" t="str">
        <f t="shared" si="0"/>
        <v>Dubai</v>
      </c>
      <c r="Y7" s="79" t="str">
        <f>CONCATENATE("En HOGAR &amp; SPACIOS encontraras lo mejor para tu hogar con este excelente ",VLOOKUP(C7,Detalle!B:F,4,0)," con un acabado detallista al estilo ",F7,"&lt;/p&gt;",CHAR(10),CHAR(10),":&lt;p&gt;&lt;strong&gt;&lt;span style=text-decoration: underline;&gt;Detalle:&lt;/span&gt;&lt;/strong&gt;&lt;/p&gt;",CHAR(10),AA7,CHAR(10),Tabla3[[#This Row],[Parte 5]],CHAR(10),CHAR(10),"Medidas aproximadas: ","&lt;p&gt; ",CHAR(10),Z7,"&lt;p&gt; &lt;/li&gt;",CHAR(10),CHAR(10),AC7,CHAR(10),CHAR(10),AB7)</f>
        <v>En HOGAR &amp; SPACIOS encontraras lo mejor para tu hogar con este excelente Vintage con un acabado detallista al estilo Vintage&lt;/p&gt;
:&lt;p&gt;&lt;strong&gt;&lt;span style=text-decoration: underline;&gt;Detalle:&lt;/span&gt;&lt;/strong&gt;&lt;/p&gt;
Sofa 3 cuerpos color: Plomo, Tapiz: Dubai, relleno: Espuma paraiso, algodón, resortes y estructura: Madera tornillo
&lt;p&gt;Característica: &lt;ul&gt;&lt;li&gt;
Patas contorneadas&lt;/li&gt; 
&lt;/li&gt;
&lt;/ul&gt;&lt;/il&gt;
Medidas aproximadas: &lt;p&gt; 
Sofa 3 cuerpos: &lt;p&gt;&lt;li&gt;Altura(cm): 80&lt;/li&gt;&lt;li&gt; Ancho(cm): 180&lt;/li&gt;&lt;li&gt;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7" s="79" t="str">
        <f t="shared" si="1"/>
        <v>Sofa 3 cuerpos: &lt;p&gt;&lt;li&gt;Altura(cm): 80&lt;/li&gt;&lt;li&gt; Ancho(cm): 180&lt;/li&gt;&lt;li&gt; Profundo(cm): 70&lt;/li&gt;&lt;/ul&gt;</v>
      </c>
      <c r="AA7" s="79" t="str">
        <f>CONCATENATE(E7," color: ",IF(VLOOKUP(C7,Colores!H:I,2,0)&gt;1,"Varios colores",G7),IF(H7="","",CONCATENATE(", Tapiz: ",H7)),IF(I7="","",CONCATENATE(", relleno: ",I7)),IF(J7="","",CONCATENATE(" y estructura: ",J7)),CHAR(10))</f>
        <v xml:space="preserve">Sofa 3 cuerpos color: Plomo, Tapiz: Dubai, relleno: Espuma paraiso, algodón, resortes y estructura: Madera tornillo
</v>
      </c>
      <c r="AB7" s="79" t="str">
        <f>CONCATENATE("&lt;p&gt;¿Cómo lavar este producto ",VLOOKUP(Tabla3[[#This Row],[Codigo]],Detalle!B:F,4,0),": ",H7,"?","&lt;p&gt;",CHAR(10),IFERROR(VLOOKUP(H7,'Base de datos'!A:B,2,0),"Humedecer un paño de tela y frotar la estructura del producto&lt;p&gt;"))</f>
        <v>&lt;p&gt;¿Cómo lavar este producto Vintage: Dubai?&lt;p&gt;
Aspiradora y cepillo suave para retirar el polvo, luego usar una esponja con agua fría y jabón líquido bien excurrido</v>
      </c>
      <c r="AC7"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7"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7" s="79"/>
      <c r="AF7" s="102"/>
      <c r="AH7" s="92" t="str">
        <f t="shared" si="3"/>
        <v>INSERT INTO combos VALUES(NULL,"Mody5","Sofa 3 cuerpos Martin",6,6.1,"Sofa 3 cuerpos","Vintage","Plomo","Dubai","Espuma paraiso, algodón, resortes","Madera tornillo","No",80,180,70,30,12,1,"Patas contorneadas","","","1",10,"1");</v>
      </c>
    </row>
    <row r="8" spans="1:34" ht="18.75" customHeight="1" x14ac:dyDescent="0.2">
      <c r="A8" s="1" t="s">
        <v>448</v>
      </c>
      <c r="B8" s="81" t="s">
        <v>452</v>
      </c>
      <c r="C8" s="97">
        <f>VLOOKUP(Tabla3[[#This Row],[sku proveedor-web]],Tabla6[[sku proveedor-web]:[codigo]],2,0)</f>
        <v>7</v>
      </c>
      <c r="D8" s="91">
        <f>Tabla3[[#This Row],[Codigo]]+0.1</f>
        <v>7.1</v>
      </c>
      <c r="E8" s="81" t="s">
        <v>440</v>
      </c>
      <c r="F8" s="90" t="s">
        <v>421</v>
      </c>
      <c r="G8" s="90" t="s">
        <v>868</v>
      </c>
      <c r="H8" s="90" t="s">
        <v>422</v>
      </c>
      <c r="I8" s="90" t="s">
        <v>890</v>
      </c>
      <c r="J8" s="90" t="s">
        <v>423</v>
      </c>
      <c r="K8" s="96" t="s">
        <v>45</v>
      </c>
      <c r="L8" s="96">
        <v>80</v>
      </c>
      <c r="M8" s="96">
        <v>190</v>
      </c>
      <c r="N8" s="96">
        <v>70</v>
      </c>
      <c r="O8" s="96">
        <v>30</v>
      </c>
      <c r="P8" s="96">
        <v>12</v>
      </c>
      <c r="Q8" s="96">
        <v>1</v>
      </c>
      <c r="R8" s="100" t="s">
        <v>895</v>
      </c>
      <c r="S8" s="101"/>
      <c r="T8" s="96"/>
      <c r="U8" s="96">
        <v>1</v>
      </c>
      <c r="V8" s="96">
        <v>10</v>
      </c>
      <c r="W8" s="91">
        <v>1</v>
      </c>
      <c r="X8" s="98" t="str">
        <f t="shared" si="0"/>
        <v>Dubai</v>
      </c>
      <c r="Y8" s="79" t="str">
        <f>CONCATENATE("En HOGAR &amp; SPACIOS encontraras lo mejor para tu hogar con este excelente ",VLOOKUP(C8,Detalle!B:F,4,0)," con un acabado detallista al estilo ",F8,"&lt;/p&gt;",CHAR(10),CHAR(10),":&lt;p&gt;&lt;strong&gt;&lt;span style=text-decoration: underline;&gt;Detalle:&lt;/span&gt;&lt;/strong&gt;&lt;/p&gt;",CHAR(10),AA8,CHAR(10),Tabla3[[#This Row],[Parte 5]],CHAR(10),CHAR(10),"Medidas aproximadas: ","&lt;p&gt; ",CHAR(10),Z8,"&lt;p&gt; &lt;/li&gt;",CHAR(10),CHAR(10),AC8,CHAR(10),CHAR(10),AB8)</f>
        <v>En HOGAR &amp; SPACIOS encontraras lo mejor para tu hogar con este excelente Vintage con un acabado detallista al estilo Vintage&lt;/p&gt;
:&lt;p&gt;&lt;strong&gt;&lt;span style=text-decoration: underline;&gt;Detalle:&lt;/span&gt;&lt;/strong&gt;&lt;/p&gt;
Sofa 3 cuerpos color: Turquesa, Tapiz: Dubai, relleno: Espuma paraiso, algodón, resortes y estructura: Madera tornillo
&lt;p&gt;Característica: &lt;ul&gt;&lt;li&gt;
Patas contorneadas&lt;/li&gt; 
&lt;/li&gt;
&lt;/ul&gt;&lt;/il&gt;
Medidas aproximadas: &lt;p&gt; 
Sofa 3 cuerpos: &lt;p&gt;&lt;li&gt;Altura(cm): 80&lt;/li&gt;&lt;li&gt; Ancho(cm): 190&lt;/li&gt;&lt;li&gt;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8" s="79" t="str">
        <f t="shared" si="1"/>
        <v>Sofa 3 cuerpos: &lt;p&gt;&lt;li&gt;Altura(cm): 80&lt;/li&gt;&lt;li&gt; Ancho(cm): 190&lt;/li&gt;&lt;li&gt; Profundo(cm): 70&lt;/li&gt;&lt;/ul&gt;</v>
      </c>
      <c r="AA8" s="79" t="str">
        <f>CONCATENATE(E8," color: ",IF(VLOOKUP(C8,Colores!H:I,2,0)&gt;1,"Varios colores",G8),IF(H8="","",CONCATENATE(", Tapiz: ",H8)),IF(I8="","",CONCATENATE(", relleno: ",I8)),IF(J8="","",CONCATENATE(" y estructura: ",J8)),CHAR(10))</f>
        <v xml:space="preserve">Sofa 3 cuerpos color: Turquesa, Tapiz: Dubai, relleno: Espuma paraiso, algodón, resortes y estructura: Madera tornillo
</v>
      </c>
      <c r="AB8" s="79" t="str">
        <f>CONCATENATE("&lt;p&gt;¿Cómo lavar este producto ",VLOOKUP(Tabla3[[#This Row],[Codigo]],Detalle!B:F,4,0),": ",H8,"?","&lt;p&gt;",CHAR(10),IFERROR(VLOOKUP(H8,'Base de datos'!A:B,2,0),"Humedecer un paño de tela y frotar la estructura del producto&lt;p&gt;"))</f>
        <v>&lt;p&gt;¿Cómo lavar este producto Vintage: Dubai?&lt;p&gt;
Aspiradora y cepillo suave para retirar el polvo, luego usar una esponja con agua fría y jabón líquido bien excurrido</v>
      </c>
      <c r="AC8"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8"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8" s="79"/>
      <c r="AF8" s="102"/>
      <c r="AH8" s="92" t="str">
        <f t="shared" si="3"/>
        <v>INSERT INTO combos VALUES(NULL,"Mody6","Sofa 3 cuerpos Kali",7,7.1,"Sofa 3 cuerpos","Vintage","Turquesa","Dubai","Espuma paraiso, algodón, resortes","Madera tornillo","No",80,190,70,30,12,1,"Patas contorneadas","","","1",10,"1");</v>
      </c>
    </row>
    <row r="9" spans="1:34" ht="18.75" customHeight="1" x14ac:dyDescent="0.2">
      <c r="A9" s="1" t="s">
        <v>449</v>
      </c>
      <c r="B9" s="81" t="s">
        <v>453</v>
      </c>
      <c r="C9" s="97">
        <f>VLOOKUP(Tabla3[[#This Row],[sku proveedor-web]],Tabla6[[sku proveedor-web]:[codigo]],2,0)</f>
        <v>8</v>
      </c>
      <c r="D9" s="91">
        <f>Tabla3[[#This Row],[Codigo]]+0.1</f>
        <v>8.1</v>
      </c>
      <c r="E9" s="81" t="s">
        <v>436</v>
      </c>
      <c r="F9" s="90" t="s">
        <v>421</v>
      </c>
      <c r="G9" s="90" t="s">
        <v>446</v>
      </c>
      <c r="H9" s="90" t="s">
        <v>422</v>
      </c>
      <c r="I9" s="90" t="s">
        <v>890</v>
      </c>
      <c r="J9" s="90" t="s">
        <v>423</v>
      </c>
      <c r="K9" s="96" t="s">
        <v>45</v>
      </c>
      <c r="L9" s="96">
        <v>85</v>
      </c>
      <c r="M9" s="96">
        <v>150</v>
      </c>
      <c r="N9" s="96">
        <v>70</v>
      </c>
      <c r="O9" s="96">
        <v>22</v>
      </c>
      <c r="P9" s="96">
        <v>12</v>
      </c>
      <c r="Q9" s="96">
        <v>1</v>
      </c>
      <c r="R9" s="100" t="s">
        <v>895</v>
      </c>
      <c r="S9" s="101"/>
      <c r="T9" s="96"/>
      <c r="U9" s="96">
        <v>1</v>
      </c>
      <c r="V9" s="96">
        <v>10</v>
      </c>
      <c r="W9" s="91">
        <v>1</v>
      </c>
      <c r="X9" s="98" t="str">
        <f t="shared" si="0"/>
        <v>Dubai</v>
      </c>
      <c r="Y9" s="79" t="str">
        <f>CONCATENATE("En HOGAR &amp; SPACIOS encontraras lo mejor para tu hogar con este excelente ",VLOOKUP(C9,Detalle!B:F,4,0)," con un acabado detallista al estilo ",F9,"&lt;/p&gt;",CHAR(10),CHAR(10),":&lt;p&gt;&lt;strong&gt;&lt;span style=text-decoration: underline;&gt;Detalle:&lt;/span&gt;&lt;/strong&gt;&lt;/p&gt;",CHAR(10),AA9,CHAR(10),Tabla3[[#This Row],[Parte 5]],CHAR(10),CHAR(10),"Medidas aproximadas: ","&lt;p&gt; ",CHAR(10),Z9,"&lt;p&gt; &lt;/li&gt;",CHAR(10),CHAR(10),AC9,CHAR(10),CHAR(10),AB9)</f>
        <v>En HOGAR &amp; SPACIOS encontraras lo mejor para tu hogar con este excelente Vintage con un acabado detallista al estilo Vintage&lt;/p&gt;
:&lt;p&gt;&lt;strong&gt;&lt;span style=text-decoration: underline;&gt;Detalle:&lt;/span&gt;&lt;/strong&gt;&lt;/p&gt;
Sofa 2 cuerpos color: Plomo, Tapiz: Dubai, relleno: Espuma paraiso, algodón, resortes y estructura: Madera tornillo
&lt;p&gt;Característica: &lt;ul&gt;&lt;li&gt;
Patas contorneadas&lt;/li&gt; 
&lt;/li&gt;
&lt;/ul&gt;&lt;/il&gt;
Medidas aproximadas: &lt;p&gt; 
Sofa 2 cuerpos: &lt;p&gt;&lt;li&gt;Altura(cm): 85&lt;/li&gt;&lt;li&gt; Ancho(cm): 150&lt;/li&gt;&lt;li&gt;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9" s="79" t="str">
        <f t="shared" si="1"/>
        <v>Sofa 2 cuerpos: &lt;p&gt;&lt;li&gt;Altura(cm): 85&lt;/li&gt;&lt;li&gt; Ancho(cm): 150&lt;/li&gt;&lt;li&gt; Profundo(cm): 70&lt;/li&gt;&lt;/ul&gt;</v>
      </c>
      <c r="AA9" s="79" t="str">
        <f>CONCATENATE(E9," color: ",IF(VLOOKUP(C9,Colores!H:I,2,0)&gt;1,"Varios colores",G9),IF(H9="","",CONCATENATE(", Tapiz: ",H9)),IF(I9="","",CONCATENATE(", relleno: ",I9)),IF(J9="","",CONCATENATE(" y estructura: ",J9)),CHAR(10))</f>
        <v xml:space="preserve">Sofa 2 cuerpos color: Plomo, Tapiz: Dubai, relleno: Espuma paraiso, algodón, resortes y estructura: Madera tornillo
</v>
      </c>
      <c r="AB9" s="79" t="str">
        <f>CONCATENATE("&lt;p&gt;¿Cómo lavar este producto ",VLOOKUP(Tabla3[[#This Row],[Codigo]],Detalle!B:F,4,0),": ",H9,"?","&lt;p&gt;",CHAR(10),IFERROR(VLOOKUP(H9,'Base de datos'!A:B,2,0),"Humedecer un paño de tela y frotar la estructura del producto&lt;p&gt;"))</f>
        <v>&lt;p&gt;¿Cómo lavar este producto Vintage: Dubai?&lt;p&gt;
Aspiradora y cepillo suave para retirar el polvo, luego usar una esponja con agua fría y jabón líquido bien excurrido</v>
      </c>
      <c r="AC9"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9"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9" s="79"/>
      <c r="AF9" s="102"/>
      <c r="AH9" s="92" t="str">
        <f t="shared" si="3"/>
        <v>INSERT INTO combos VALUES(NULL,"Mody7","Sofa 2 cuerpos Bali",8,8.1,"Sofa 2 cuerpos","Vintage","Plomo","Dubai","Espuma paraiso, algodón, resortes","Madera tornillo","No",85,150,70,22,12,1,"Patas contorneadas","","","1",10,"1");</v>
      </c>
    </row>
    <row r="10" spans="1:34" ht="18.75" customHeight="1" x14ac:dyDescent="0.2">
      <c r="A10" s="1" t="s">
        <v>450</v>
      </c>
      <c r="B10" s="81" t="s">
        <v>454</v>
      </c>
      <c r="C10" s="97">
        <f>VLOOKUP(Tabla3[[#This Row],[sku proveedor-web]],Tabla6[[sku proveedor-web]:[codigo]],2,0)</f>
        <v>9</v>
      </c>
      <c r="D10" s="91">
        <f>Tabla3[[#This Row],[Codigo]]+0.1</f>
        <v>9.1</v>
      </c>
      <c r="E10" s="90" t="s">
        <v>462</v>
      </c>
      <c r="F10" s="90" t="s">
        <v>421</v>
      </c>
      <c r="G10" s="90" t="s">
        <v>431</v>
      </c>
      <c r="H10" s="90" t="s">
        <v>44</v>
      </c>
      <c r="I10" s="90" t="s">
        <v>890</v>
      </c>
      <c r="J10" s="90" t="s">
        <v>423</v>
      </c>
      <c r="K10" s="96" t="s">
        <v>45</v>
      </c>
      <c r="L10" s="96">
        <v>90</v>
      </c>
      <c r="M10" s="96">
        <v>60</v>
      </c>
      <c r="N10" s="96">
        <v>55</v>
      </c>
      <c r="O10" s="96">
        <v>13</v>
      </c>
      <c r="P10" s="96">
        <v>12</v>
      </c>
      <c r="Q10" s="96">
        <v>1</v>
      </c>
      <c r="R10" s="100" t="s">
        <v>895</v>
      </c>
      <c r="S10" s="101"/>
      <c r="T10" s="96"/>
      <c r="U10" s="96">
        <v>1</v>
      </c>
      <c r="V10" s="96">
        <v>10</v>
      </c>
      <c r="W10" s="91">
        <v>1</v>
      </c>
      <c r="X10" s="98" t="str">
        <f t="shared" si="0"/>
        <v>Microfibra</v>
      </c>
      <c r="Y10" s="79" t="str">
        <f>CONCATENATE("En HOGAR &amp; SPACIOS encontraras lo mejor para tu hogar con este excelente ",VLOOKUP(C10,Detalle!B:F,4,0)," con un acabado detallista al estilo ",F10,"&lt;/p&gt;",CHAR(10),CHAR(10),":&lt;p&gt;&lt;strong&gt;&lt;span style=text-decoration: underline;&gt;Detalle:&lt;/span&gt;&lt;/strong&gt;&lt;/p&gt;",CHAR(10),AA10,CHAR(10),Tabla3[[#This Row],[Parte 5]],CHAR(10),CHAR(10),"Medidas aproximadas: ","&lt;p&gt; ",CHAR(10),Z10,"&lt;p&gt; &lt;/li&gt;",CHAR(10),CHAR(10),AC10,CHAR(10),CHAR(10),AB10)</f>
        <v>En HOGAR &amp; SPACIOS encontraras lo mejor para tu hogar con este excelente Vintage con un acabado detallista al estilo Vintage&lt;/p&gt;
:&lt;p&gt;&lt;strong&gt;&lt;span style=text-decoration: underline;&gt;Detalle:&lt;/span&gt;&lt;/strong&gt;&lt;/p&gt;
Sillón color: Varios colores, Tapiz: Microfibra, relleno: Espuma paraiso, algodón, resortes y estructura: Madera tornillo
&lt;p&gt;Característica: &lt;ul&gt;&lt;li&gt;
Patas contorneadas&lt;/li&gt; 
&lt;/li&gt;
&lt;/ul&gt;&lt;/il&gt;
Medidas aproximadas: &lt;p&gt; 
Sillón: &lt;p&gt;&lt;li&gt;Altura(cm): 90&lt;/li&gt;&lt;li&gt; Ancho(cm): 60&lt;/li&gt;&lt;li&gt; Profundo(cm): 55&lt;/li&gt;&lt;/ul&gt;&lt;p&gt;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10" s="79" t="str">
        <f t="shared" si="1"/>
        <v>Sillón: &lt;p&gt;&lt;li&gt;Altura(cm): 90&lt;/li&gt;&lt;li&gt; Ancho(cm): 60&lt;/li&gt;&lt;li&gt; Profundo(cm): 55&lt;/li&gt;&lt;/ul&gt;</v>
      </c>
      <c r="AA10" s="79" t="str">
        <f>CONCATENATE(E10," color: ",IF(VLOOKUP(C10,Colores!H:I,2,0)&gt;1,"Varios colores",G10),IF(H10="","",CONCATENATE(", Tapiz: ",H10)),IF(I10="","",CONCATENATE(", relleno: ",I10)),IF(J10="","",CONCATENATE(" y estructura: ",J10)),CHAR(10))</f>
        <v xml:space="preserve">Sillón color: Varios colores, Tapiz: Microfibra, relleno: Espuma paraiso, algodón, resortes y estructura: Madera tornillo
</v>
      </c>
      <c r="AB10" s="79" t="str">
        <f>CONCATENATE("&lt;p&gt;¿Cómo lavar este producto ",VLOOKUP(Tabla3[[#This Row],[Codigo]],Detalle!B:F,4,0),": ",H10,"?","&lt;p&gt;",CHAR(10),IFERROR(VLOOKUP(H10,'Base de datos'!A:B,2,0),"Humedecer un paño de tela y frotar la estructura del producto&lt;p&gt;"))</f>
        <v>&lt;p&gt;¿Cómo lavar este producto Vintage: Microfibra?&lt;p&gt;
Aspirador y cepillar suave para retirar el polvo, luego usar una esponja con agua fría y jabón líquido bien excurrido</v>
      </c>
      <c r="AC10"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0"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0" s="79"/>
      <c r="AF10" s="102"/>
      <c r="AH10" s="92" t="str">
        <f t="shared" si="3"/>
        <v>INSERT INTO combos VALUES(NULL,"Mody8","Sillón angel botoneado",9,9.1,"Sillón","Vintage","Variado","Microfibra","Espuma paraiso, algodón, resortes","Madera tornillo","No",90,60,55,13,12,1,"Patas contorneadas","","","1",10,"1");</v>
      </c>
    </row>
    <row r="11" spans="1:34" ht="18.75" customHeight="1" x14ac:dyDescent="0.2">
      <c r="A11" s="1" t="s">
        <v>460</v>
      </c>
      <c r="B11" s="81" t="s">
        <v>461</v>
      </c>
      <c r="C11" s="97">
        <f>VLOOKUP(Tabla3[[#This Row],[sku proveedor-web]],Tabla6[[sku proveedor-web]:[codigo]],2,0)</f>
        <v>10</v>
      </c>
      <c r="D11" s="91">
        <f>Tabla3[[#This Row],[Codigo]]+0.1</f>
        <v>10.1</v>
      </c>
      <c r="E11" s="90" t="s">
        <v>462</v>
      </c>
      <c r="F11" s="90" t="s">
        <v>421</v>
      </c>
      <c r="G11" s="90" t="s">
        <v>232</v>
      </c>
      <c r="H11" s="90" t="s">
        <v>44</v>
      </c>
      <c r="I11" s="90" t="s">
        <v>890</v>
      </c>
      <c r="J11" s="90" t="s">
        <v>423</v>
      </c>
      <c r="K11" s="96" t="s">
        <v>45</v>
      </c>
      <c r="L11" s="96">
        <v>90</v>
      </c>
      <c r="M11" s="96">
        <v>45</v>
      </c>
      <c r="N11" s="96">
        <v>70</v>
      </c>
      <c r="O11" s="96">
        <v>13</v>
      </c>
      <c r="P11" s="96">
        <v>12</v>
      </c>
      <c r="Q11" s="96">
        <v>1</v>
      </c>
      <c r="R11" s="100" t="s">
        <v>895</v>
      </c>
      <c r="S11" s="101"/>
      <c r="T11" s="96"/>
      <c r="U11" s="96">
        <v>1</v>
      </c>
      <c r="V11" s="96">
        <v>10</v>
      </c>
      <c r="W11" s="91">
        <v>1</v>
      </c>
      <c r="X11" s="98" t="str">
        <f t="shared" si="0"/>
        <v>Microfibra</v>
      </c>
      <c r="Y11" s="79" t="str">
        <f>CONCATENATE("En HOGAR &amp; SPACIOS encontraras lo mejor para tu hogar con este excelente ",VLOOKUP(C11,Detalle!B:F,4,0)," con un acabado detallista al estilo ",F11,"&lt;/p&gt;",CHAR(10),CHAR(10),":&lt;p&gt;&lt;strong&gt;&lt;span style=text-decoration: underline;&gt;Detalle:&lt;/span&gt;&lt;/strong&gt;&lt;/p&gt;",CHAR(10),AA11,CHAR(10),Tabla3[[#This Row],[Parte 5]],CHAR(10),CHAR(10),"Medidas aproximadas: ","&lt;p&gt; ",CHAR(10),Z11,"&lt;p&gt; &lt;/li&gt;",CHAR(10),CHAR(10),AC11,CHAR(10),CHAR(10),AB11)</f>
        <v>En HOGAR &amp; SPACIOS encontraras lo mejor para tu hogar con este excelente Vintage con un acabado detallista al estilo Vintage&lt;/p&gt;
:&lt;p&gt;&lt;strong&gt;&lt;span style=text-decoration: underline;&gt;Detalle:&lt;/span&gt;&lt;/strong&gt;&lt;/p&gt;
Sillón color: Verde oscuro, Tapiz: Microfibra, relleno: Espuma paraiso, algodón, resortes y estructura: Madera tornillo
&lt;p&gt;Característica: &lt;ul&gt;&lt;li&gt;
Patas contorneadas&lt;/li&gt; 
&lt;/li&gt;
&lt;/ul&gt;&lt;/il&gt;
Medidas aproximadas: &lt;p&gt; 
Sillón: &lt;p&gt;&lt;li&gt;Altura(cm): 90&lt;/li&gt;&lt;li&gt; Ancho(cm): 45&lt;/li&gt;&lt;li&gt;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11" s="79" t="str">
        <f t="shared" si="1"/>
        <v>Sillón: &lt;p&gt;&lt;li&gt;Altura(cm): 90&lt;/li&gt;&lt;li&gt; Ancho(cm): 45&lt;/li&gt;&lt;li&gt; Profundo(cm): 70&lt;/li&gt;&lt;/ul&gt;</v>
      </c>
      <c r="AA11" s="79" t="str">
        <f>CONCATENATE(E11," color: ",IF(VLOOKUP(C11,Colores!H:I,2,0)&gt;1,"Varios colores",G11),IF(H11="","",CONCATENATE(", Tapiz: ",H11)),IF(I11="","",CONCATENATE(", relleno: ",I11)),IF(J11="","",CONCATENATE(" y estructura: ",J11)),CHAR(10))</f>
        <v xml:space="preserve">Sillón color: Verde oscuro, Tapiz: Microfibra, relleno: Espuma paraiso, algodón, resortes y estructura: Madera tornillo
</v>
      </c>
      <c r="AB11" s="79" t="str">
        <f>CONCATENATE("&lt;p&gt;¿Cómo lavar este producto ",VLOOKUP(Tabla3[[#This Row],[Codigo]],Detalle!B:F,4,0),": ",H11,"?","&lt;p&gt;",CHAR(10),IFERROR(VLOOKUP(H11,'Base de datos'!A:B,2,0),"Humedecer un paño de tela y frotar la estructura del producto&lt;p&gt;"))</f>
        <v>&lt;p&gt;¿Cómo lavar este producto Vintage: Microfibra?&lt;p&gt;
Aspirador y cepillar suave para retirar el polvo, luego usar una esponja con agua fría y jabón líquido bien excurrido</v>
      </c>
      <c r="AC11"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1"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1" s="79"/>
      <c r="AF11" s="102"/>
      <c r="AH11" s="92" t="str">
        <f t="shared" si="3"/>
        <v>INSERT INTO combos VALUES(NULL,"Mody12","Sillón mili capitoneado",10,10.1,"Sillón","Vintage","Verde oscuro","Microfibra","Espuma paraiso, algodón, resortes","Madera tornillo","No",90,45,70,13,12,1,"Patas contorneadas","","","1",10,"1");</v>
      </c>
    </row>
    <row r="12" spans="1:34" ht="18.75" customHeight="1" x14ac:dyDescent="0.2">
      <c r="A12" s="1" t="s">
        <v>463</v>
      </c>
      <c r="B12" s="81" t="s">
        <v>464</v>
      </c>
      <c r="C12" s="97">
        <f>VLOOKUP(Tabla3[[#This Row],[sku proveedor-web]],Tabla6[[sku proveedor-web]:[codigo]],2,0)</f>
        <v>11</v>
      </c>
      <c r="D12" s="91">
        <f>Tabla3[[#This Row],[Codigo]]+0.1</f>
        <v>11.1</v>
      </c>
      <c r="E12" s="90" t="s">
        <v>462</v>
      </c>
      <c r="F12" s="90" t="s">
        <v>421</v>
      </c>
      <c r="G12" s="90" t="s">
        <v>36</v>
      </c>
      <c r="H12" s="90" t="s">
        <v>422</v>
      </c>
      <c r="I12" s="90" t="s">
        <v>890</v>
      </c>
      <c r="J12" s="90" t="s">
        <v>423</v>
      </c>
      <c r="K12" s="96" t="s">
        <v>45</v>
      </c>
      <c r="L12" s="96">
        <v>80</v>
      </c>
      <c r="M12" s="96">
        <v>50</v>
      </c>
      <c r="N12" s="96">
        <v>75</v>
      </c>
      <c r="O12" s="96">
        <v>15</v>
      </c>
      <c r="P12" s="96">
        <v>12</v>
      </c>
      <c r="Q12" s="96">
        <v>1</v>
      </c>
      <c r="R12" s="100" t="s">
        <v>895</v>
      </c>
      <c r="T12" s="96"/>
      <c r="U12" s="96">
        <v>1</v>
      </c>
      <c r="V12" s="96">
        <v>10</v>
      </c>
      <c r="W12" s="91">
        <v>1</v>
      </c>
      <c r="X12" s="98" t="str">
        <f t="shared" si="0"/>
        <v>Dubai</v>
      </c>
      <c r="Y12" s="79" t="str">
        <f>CONCATENATE("En HOGAR &amp; SPACIOS encontraras lo mejor para tu hogar con este excelente ",VLOOKUP(C12,Detalle!B:F,4,0)," con un acabado detallista al estilo ",F12,"&lt;/p&gt;",CHAR(10),CHAR(10),":&lt;p&gt;&lt;strong&gt;&lt;span style=text-decoration: underline;&gt;Detalle:&lt;/span&gt;&lt;/strong&gt;&lt;/p&gt;",CHAR(10),AA12,CHAR(10),Tabla3[[#This Row],[Parte 5]],CHAR(10),CHAR(10),"Medidas aproximadas: ","&lt;p&gt; ",CHAR(10),Z12,"&lt;p&gt; &lt;/li&gt;",CHAR(10),CHAR(10),AC12,CHAR(10),CHAR(10),AB12)</f>
        <v>En HOGAR &amp; SPACIOS encontraras lo mejor para tu hogar con este excelente Vintage con un acabado detallista al estilo Vintage&lt;/p&gt;
:&lt;p&gt;&lt;strong&gt;&lt;span style=text-decoration: underline;&gt;Detalle:&lt;/span&gt;&lt;/strong&gt;&lt;/p&gt;
Sillón color: Naranja, Tapiz: Dubai, relleno: Espuma paraiso, algodón, resortes y estructura: Madera tornillo
&lt;p&gt;Característica: &lt;ul&gt;&lt;li&gt;
Patas contorneadas&lt;/li&gt; 
&lt;/li&gt;
&lt;/ul&gt;&lt;/il&gt;
Medidas aproximadas: &lt;p&gt; 
Sillón: &lt;p&gt;&lt;li&gt;Altura(cm): 80&lt;/li&gt;&lt;li&gt; Ancho(cm): 50&lt;/li&gt;&lt;li&gt;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12" s="79" t="str">
        <f t="shared" si="1"/>
        <v>Sillón: &lt;p&gt;&lt;li&gt;Altura(cm): 80&lt;/li&gt;&lt;li&gt; Ancho(cm): 50&lt;/li&gt;&lt;li&gt; Profundo(cm): 75&lt;/li&gt;&lt;/ul&gt;</v>
      </c>
      <c r="AA12" s="79" t="str">
        <f>CONCATENATE(E12," color: ",IF(VLOOKUP(C12,Colores!H:I,2,0)&gt;1,"Varios colores",G12),IF(H12="","",CONCATENATE(", Tapiz: ",H12)),IF(I12="","",CONCATENATE(", relleno: ",I12)),IF(J12="","",CONCATENATE(" y estructura: ",J12)),CHAR(10))</f>
        <v xml:space="preserve">Sillón color: Naranja, Tapiz: Dubai, relleno: Espuma paraiso, algodón, resortes y estructura: Madera tornillo
</v>
      </c>
      <c r="AB12" s="79" t="str">
        <f>CONCATENATE("&lt;p&gt;¿Cómo lavar este producto ",VLOOKUP(Tabla3[[#This Row],[Codigo]],Detalle!B:F,4,0),": ",H12,"?","&lt;p&gt;",CHAR(10),IFERROR(VLOOKUP(H12,'Base de datos'!A:B,2,0),"Humedecer un paño de tela y frotar la estructura del producto&lt;p&gt;"))</f>
        <v>&lt;p&gt;¿Cómo lavar este producto Vintage: Dubai?&lt;p&gt;
Aspiradora y cepillo suave para retirar el polvo, luego usar una esponja con agua fría y jabón líquido bien excurrido</v>
      </c>
      <c r="AC12"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2"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2" s="79"/>
      <c r="AF12" s="102"/>
      <c r="AH12" s="92" t="str">
        <f t="shared" si="3"/>
        <v>INSERT INTO combos VALUES(NULL,"Mody13","Sillón Brau capitoneado",11,11.1,"Sillón","Vintage","Naranja","Dubai","Espuma paraiso, algodón, resortes","Madera tornillo","No",80,50,75,15,12,1,"Patas contorneadas","","","1",10,"1");</v>
      </c>
    </row>
    <row r="13" spans="1:34" ht="18.75" customHeight="1" x14ac:dyDescent="0.2">
      <c r="A13" s="1" t="s">
        <v>465</v>
      </c>
      <c r="B13" s="81" t="s">
        <v>466</v>
      </c>
      <c r="C13" s="97">
        <f>VLOOKUP(Tabla3[[#This Row],[sku proveedor-web]],Tabla6[[sku proveedor-web]:[codigo]],2,0)</f>
        <v>12</v>
      </c>
      <c r="D13" s="91">
        <f>Tabla3[[#This Row],[Codigo]]+0.1</f>
        <v>12.1</v>
      </c>
      <c r="E13" s="90" t="s">
        <v>462</v>
      </c>
      <c r="F13" s="90" t="s">
        <v>421</v>
      </c>
      <c r="G13" s="90" t="s">
        <v>431</v>
      </c>
      <c r="H13" s="90" t="s">
        <v>44</v>
      </c>
      <c r="I13" s="90" t="s">
        <v>890</v>
      </c>
      <c r="J13" s="90" t="s">
        <v>423</v>
      </c>
      <c r="K13" s="96" t="s">
        <v>45</v>
      </c>
      <c r="L13" s="96">
        <v>80</v>
      </c>
      <c r="M13" s="96">
        <v>55</v>
      </c>
      <c r="N13" s="96">
        <v>75</v>
      </c>
      <c r="O13" s="96">
        <v>15</v>
      </c>
      <c r="P13" s="96">
        <v>12</v>
      </c>
      <c r="Q13" s="96">
        <v>1</v>
      </c>
      <c r="R13" s="100" t="s">
        <v>895</v>
      </c>
      <c r="S13" s="101"/>
      <c r="T13" s="96"/>
      <c r="U13" s="96">
        <v>1</v>
      </c>
      <c r="V13" s="96">
        <v>10</v>
      </c>
      <c r="W13" s="91">
        <v>1</v>
      </c>
      <c r="X13" s="98" t="str">
        <f t="shared" si="0"/>
        <v>Microfibra</v>
      </c>
      <c r="Y13" s="79" t="str">
        <f>CONCATENATE("En HOGAR &amp; SPACIOS encontraras lo mejor para tu hogar con este excelente ",VLOOKUP(C13,Detalle!B:F,4,0)," con un acabado detallista al estilo ",F13,"&lt;/p&gt;",CHAR(10),CHAR(10),":&lt;p&gt;&lt;strong&gt;&lt;span style=text-decoration: underline;&gt;Detalle:&lt;/span&gt;&lt;/strong&gt;&lt;/p&gt;",CHAR(10),AA13,CHAR(10),Tabla3[[#This Row],[Parte 5]],CHAR(10),CHAR(10),"Medidas aproximadas: ","&lt;p&gt; ",CHAR(10),Z13,"&lt;p&gt; &lt;/li&gt;",CHAR(10),CHAR(10),AC13,CHAR(10),CHAR(10),AB13)</f>
        <v>En HOGAR &amp; SPACIOS encontraras lo mejor para tu hogar con este excelente Vintage con un acabado detallista al estilo Vintage&lt;/p&gt;
:&lt;p&gt;&lt;strong&gt;&lt;span style=text-decoration: underline;&gt;Detalle:&lt;/span&gt;&lt;/strong&gt;&lt;/p&gt;
Sillón color: Varios colores, Tapiz: Microfibra, relleno: Espuma paraiso, algodón, resortes y estructura: Madera tornillo
&lt;p&gt;Característica: &lt;ul&gt;&lt;li&gt;
Patas contorneadas&lt;/li&gt; 
&lt;/li&gt;
&lt;/ul&gt;&lt;/il&gt;
Medidas aproximadas: &lt;p&gt; 
Sillón: &lt;p&gt;&lt;li&gt;Altura(cm): 80&lt;/li&gt;&lt;li&gt; Ancho(cm): 55&lt;/li&gt;&lt;li&gt;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13" s="79" t="str">
        <f t="shared" si="1"/>
        <v>Sillón: &lt;p&gt;&lt;li&gt;Altura(cm): 80&lt;/li&gt;&lt;li&gt; Ancho(cm): 55&lt;/li&gt;&lt;li&gt; Profundo(cm): 75&lt;/li&gt;&lt;/ul&gt;</v>
      </c>
      <c r="AA13" s="79" t="str">
        <f>CONCATENATE(E13," color: ",IF(VLOOKUP(C13,Colores!H:I,2,0)&gt;1,"Varios colores",G13),IF(H13="","",CONCATENATE(", Tapiz: ",H13)),IF(I13="","",CONCATENATE(", relleno: ",I13)),IF(J13="","",CONCATENATE(" y estructura: ",J13)),CHAR(10))</f>
        <v xml:space="preserve">Sillón color: Varios colores, Tapiz: Microfibra, relleno: Espuma paraiso, algodón, resortes y estructura: Madera tornillo
</v>
      </c>
      <c r="AB13" s="79" t="str">
        <f>CONCATENATE("&lt;p&gt;¿Cómo lavar este producto ",VLOOKUP(Tabla3[[#This Row],[Codigo]],Detalle!B:F,4,0),": ",H13,"?","&lt;p&gt;",CHAR(10),IFERROR(VLOOKUP(H13,'Base de datos'!A:B,2,0),"Humedecer un paño de tela y frotar la estructura del producto&lt;p&gt;"))</f>
        <v>&lt;p&gt;¿Cómo lavar este producto Vintage: Microfibra?&lt;p&gt;
Aspirador y cepillar suave para retirar el polvo, luego usar una esponja con agua fría y jabón líquido bien excurrido</v>
      </c>
      <c r="AC13"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3"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3" s="79"/>
      <c r="AF13" s="102"/>
      <c r="AH13" s="92" t="str">
        <f t="shared" si="3"/>
        <v>INSERT INTO combos VALUES(NULL,"Mody14","Sillón Velarde ",12,12.1,"Sillón","Vintage","Variado","Microfibra","Espuma paraiso, algodón, resortes","Madera tornillo","No",80,55,75,15,12,1,"Patas contorneadas","","","1",10,"1");</v>
      </c>
    </row>
    <row r="14" spans="1:34" ht="18.75" customHeight="1" x14ac:dyDescent="0.2">
      <c r="A14" s="1" t="s">
        <v>470</v>
      </c>
      <c r="B14" s="81" t="s">
        <v>471</v>
      </c>
      <c r="C14" s="97">
        <f>VLOOKUP(Tabla3[[#This Row],[sku proveedor-web]],Tabla6[[sku proveedor-web]:[codigo]],2,0)</f>
        <v>13</v>
      </c>
      <c r="D14" s="91">
        <f>Tabla3[[#This Row],[Codigo]]+0.1</f>
        <v>13.1</v>
      </c>
      <c r="E14" s="90" t="s">
        <v>462</v>
      </c>
      <c r="F14" s="90" t="s">
        <v>421</v>
      </c>
      <c r="G14" s="90" t="s">
        <v>446</v>
      </c>
      <c r="H14" s="90" t="s">
        <v>44</v>
      </c>
      <c r="I14" s="90" t="s">
        <v>890</v>
      </c>
      <c r="J14" s="90" t="s">
        <v>423</v>
      </c>
      <c r="K14" s="96" t="s">
        <v>45</v>
      </c>
      <c r="L14" s="96">
        <v>80</v>
      </c>
      <c r="M14" s="96">
        <v>50</v>
      </c>
      <c r="N14" s="96">
        <v>45</v>
      </c>
      <c r="O14" s="96">
        <v>8</v>
      </c>
      <c r="P14" s="96">
        <v>12</v>
      </c>
      <c r="Q14" s="96">
        <v>1</v>
      </c>
      <c r="R14" s="100" t="s">
        <v>895</v>
      </c>
      <c r="S14" s="101"/>
      <c r="T14" s="96"/>
      <c r="U14" s="96">
        <v>1</v>
      </c>
      <c r="V14" s="96">
        <v>10</v>
      </c>
      <c r="W14" s="91">
        <v>1</v>
      </c>
      <c r="X14" s="98" t="str">
        <f t="shared" si="0"/>
        <v>Microfibra</v>
      </c>
      <c r="Y14" s="79" t="str">
        <f>CONCATENATE("En HOGAR &amp; SPACIOS encontraras lo mejor para tu hogar con este excelente ",VLOOKUP(C14,Detalle!B:F,4,0)," con un acabado detallista al estilo ",F14,"&lt;/p&gt;",CHAR(10),CHAR(10),":&lt;p&gt;&lt;strong&gt;&lt;span style=text-decoration: underline;&gt;Detalle:&lt;/span&gt;&lt;/strong&gt;&lt;/p&gt;",CHAR(10),AA14,CHAR(10),Tabla3[[#This Row],[Parte 5]],CHAR(10),CHAR(10),"Medidas aproximadas: ","&lt;p&gt; ",CHAR(10),Z14,"&lt;p&gt; &lt;/li&gt;",CHAR(10),CHAR(10),AC14,CHAR(10),CHAR(10),AB14)</f>
        <v>En HOGAR &amp; SPACIOS encontraras lo mejor para tu hogar con este excelente Vintage con un acabado detallista al estilo Vintage&lt;/p&gt;
:&lt;p&gt;&lt;strong&gt;&lt;span style=text-decoration: underline;&gt;Detalle:&lt;/span&gt;&lt;/strong&gt;&lt;/p&gt;
Sillón color: Plomo, Tapiz: Microfibra, relleno: Espuma paraiso, algodón, resortes y estructura: Madera tornillo
&lt;p&gt;Característica: &lt;ul&gt;&lt;li&gt;
Patas contorneadas&lt;/li&gt; 
&lt;/li&gt;
&lt;/ul&gt;&lt;/il&gt;
Medidas aproximadas: &lt;p&gt; 
Sillón: &lt;p&gt;&lt;li&gt;Altura(cm): 80&lt;/li&gt;&lt;li&gt; Ancho(cm): 50&lt;/li&gt;&lt;li&gt;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14" s="79" t="str">
        <f t="shared" si="1"/>
        <v>Sillón: &lt;p&gt;&lt;li&gt;Altura(cm): 80&lt;/li&gt;&lt;li&gt; Ancho(cm): 50&lt;/li&gt;&lt;li&gt; Profundo(cm): 45&lt;/li&gt;&lt;/ul&gt;</v>
      </c>
      <c r="AA14" s="79" t="str">
        <f>CONCATENATE(E14," color: ",IF(VLOOKUP(C14,Colores!H:I,2,0)&gt;1,"Varios colores",G14),IF(H14="","",CONCATENATE(", Tapiz: ",H14)),IF(I14="","",CONCATENATE(", relleno: ",I14)),IF(J14="","",CONCATENATE(" y estructura: ",J14)),CHAR(10))</f>
        <v xml:space="preserve">Sillón color: Plomo, Tapiz: Microfibra, relleno: Espuma paraiso, algodón, resortes y estructura: Madera tornillo
</v>
      </c>
      <c r="AB14" s="79" t="str">
        <f>CONCATENATE("&lt;p&gt;¿Cómo lavar este producto ",VLOOKUP(Tabla3[[#This Row],[Codigo]],Detalle!B:F,4,0),": ",H14,"?","&lt;p&gt;",CHAR(10),IFERROR(VLOOKUP(H14,'Base de datos'!A:B,2,0),"Humedecer un paño de tela y frotar la estructura del producto&lt;p&gt;"))</f>
        <v>&lt;p&gt;¿Cómo lavar este producto Vintage: Microfibra?&lt;p&gt;
Aspirador y cepillar suave para retirar el polvo, luego usar una esponja con agua fría y jabón líquido bien excurrido</v>
      </c>
      <c r="AC14"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4"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4" s="79"/>
      <c r="AF14" s="102"/>
      <c r="AH14" s="92" t="str">
        <f t="shared" si="3"/>
        <v>INSERT INTO combos VALUES(NULL,"Mody15","Sillón leaf",13,13.1,"Sillón","Vintage","Plomo","Microfibra","Espuma paraiso, algodón, resortes","Madera tornillo","No",80,50,45,8,12,1,"Patas contorneadas","","","1",10,"1");</v>
      </c>
    </row>
    <row r="15" spans="1:34" ht="18.75" customHeight="1" x14ac:dyDescent="0.2">
      <c r="A15" s="1" t="s">
        <v>472</v>
      </c>
      <c r="B15" s="81" t="s">
        <v>474</v>
      </c>
      <c r="C15" s="97">
        <f>VLOOKUP(Tabla3[[#This Row],[sku proveedor-web]],Tabla6[[sku proveedor-web]:[codigo]],2,0)</f>
        <v>14</v>
      </c>
      <c r="D15" s="91">
        <f>Tabla3[[#This Row],[Codigo]]+0.1</f>
        <v>14.1</v>
      </c>
      <c r="E15" s="90" t="s">
        <v>462</v>
      </c>
      <c r="F15" s="90" t="s">
        <v>421</v>
      </c>
      <c r="G15" s="90" t="s">
        <v>431</v>
      </c>
      <c r="H15" s="90" t="s">
        <v>422</v>
      </c>
      <c r="I15" s="90" t="s">
        <v>890</v>
      </c>
      <c r="J15" s="90" t="s">
        <v>423</v>
      </c>
      <c r="K15" s="96" t="s">
        <v>45</v>
      </c>
      <c r="L15" s="96">
        <v>75</v>
      </c>
      <c r="M15" s="96">
        <v>50</v>
      </c>
      <c r="N15" s="96">
        <v>60</v>
      </c>
      <c r="O15" s="96">
        <v>15</v>
      </c>
      <c r="P15" s="96">
        <v>12</v>
      </c>
      <c r="Q15" s="96">
        <v>1</v>
      </c>
      <c r="R15" s="100" t="s">
        <v>895</v>
      </c>
      <c r="S15" s="101"/>
      <c r="T15" s="96"/>
      <c r="U15" s="96">
        <v>1</v>
      </c>
      <c r="V15" s="96">
        <v>10</v>
      </c>
      <c r="W15" s="91">
        <v>1</v>
      </c>
      <c r="X15" s="98" t="str">
        <f t="shared" si="0"/>
        <v>Dubai</v>
      </c>
      <c r="Y15" s="79" t="str">
        <f>CONCATENATE("En HOGAR &amp; SPACIOS encontraras lo mejor para tu hogar con este excelente ",VLOOKUP(C15,Detalle!B:F,4,0)," con un acabado detallista al estilo ",F15,"&lt;/p&gt;",CHAR(10),CHAR(10),":&lt;p&gt;&lt;strong&gt;&lt;span style=text-decoration: underline;&gt;Detalle:&lt;/span&gt;&lt;/strong&gt;&lt;/p&gt;",CHAR(10),AA15,CHAR(10),Tabla3[[#This Row],[Parte 5]],CHAR(10),CHAR(10),"Medidas aproximadas: ","&lt;p&gt; ",CHAR(10),Z15,"&lt;p&gt; &lt;/li&gt;",CHAR(10),CHAR(10),AC15,CHAR(10),CHAR(10),AB15)</f>
        <v>En HOGAR &amp; SPACIOS encontraras lo mejor para tu hogar con este excelente Vintage con un acabado detallista al estilo Vintage&lt;/p&gt;
:&lt;p&gt;&lt;strong&gt;&lt;span style=text-decoration: underline;&gt;Detalle:&lt;/span&gt;&lt;/strong&gt;&lt;/p&gt;
Sillón color: Varios colores, Tapiz: Dubai, relleno: Espuma paraiso, algodón, resortes y estructura: Madera tornillo
&lt;p&gt;Característica: &lt;ul&gt;&lt;li&gt;
Patas contorneadas&lt;/li&gt; 
&lt;/li&gt;
&lt;/ul&gt;&lt;/il&gt;
Medidas aproximadas: &lt;p&gt; 
Sillón: &lt;p&gt;&lt;li&gt;Altura(cm): 75&lt;/li&gt;&lt;li&gt; Ancho(cm): 50&lt;/li&gt;&lt;li&gt; Profundo(cm): 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15" s="79" t="str">
        <f t="shared" si="1"/>
        <v>Sillón: &lt;p&gt;&lt;li&gt;Altura(cm): 75&lt;/li&gt;&lt;li&gt; Ancho(cm): 50&lt;/li&gt;&lt;li&gt; Profundo(cm): 60&lt;/li&gt;&lt;/ul&gt;</v>
      </c>
      <c r="AA15" s="79" t="str">
        <f>CONCATENATE(E15," color: ",IF(VLOOKUP(C15,Colores!H:I,2,0)&gt;1,"Varios colores",G15),IF(H15="","",CONCATENATE(", Tapiz: ",H15)),IF(I15="","",CONCATENATE(", relleno: ",I15)),IF(J15="","",CONCATENATE(" y estructura: ",J15)),CHAR(10))</f>
        <v xml:space="preserve">Sillón color: Varios colores, Tapiz: Dubai, relleno: Espuma paraiso, algodón, resortes y estructura: Madera tornillo
</v>
      </c>
      <c r="AB15" s="79" t="str">
        <f>CONCATENATE("&lt;p&gt;¿Cómo lavar este producto ",VLOOKUP(Tabla3[[#This Row],[Codigo]],Detalle!B:F,4,0),": ",H15,"?","&lt;p&gt;",CHAR(10),IFERROR(VLOOKUP(H15,'Base de datos'!A:B,2,0),"Humedecer un paño de tela y frotar la estructura del producto&lt;p&gt;"))</f>
        <v>&lt;p&gt;¿Cómo lavar este producto Vintage: Dubai?&lt;p&gt;
Aspiradora y cepillo suave para retirar el polvo, luego usar una esponja con agua fría y jabón líquido bien excurrido</v>
      </c>
      <c r="AC15"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5"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5" s="79"/>
      <c r="AF15" s="102"/>
      <c r="AH15" s="92" t="str">
        <f t="shared" si="3"/>
        <v>INSERT INTO combos VALUES(NULL,"Mody16","Sillón Laz vintage",14,14.1,"Sillón","Vintage","Variado","Dubai","Espuma paraiso, algodón, resortes","Madera tornillo","No",75,50,60,15,12,1,"Patas contorneadas","","","1",10,"1");</v>
      </c>
    </row>
    <row r="16" spans="1:34" ht="18.75" customHeight="1" x14ac:dyDescent="0.2">
      <c r="A16" s="1" t="s">
        <v>473</v>
      </c>
      <c r="B16" s="81" t="s">
        <v>480</v>
      </c>
      <c r="C16" s="97">
        <f>VLOOKUP(Tabla3[[#This Row],[sku proveedor-web]],Tabla6[[sku proveedor-web]:[codigo]],2,0)</f>
        <v>15</v>
      </c>
      <c r="D16" s="91">
        <f>Tabla3[[#This Row],[Codigo]]+0.1</f>
        <v>15.1</v>
      </c>
      <c r="E16" s="90" t="s">
        <v>440</v>
      </c>
      <c r="F16" s="90" t="s">
        <v>421</v>
      </c>
      <c r="G16" s="90" t="s">
        <v>39</v>
      </c>
      <c r="H16" s="90" t="s">
        <v>422</v>
      </c>
      <c r="I16" s="90" t="s">
        <v>890</v>
      </c>
      <c r="J16" s="90" t="s">
        <v>423</v>
      </c>
      <c r="K16" s="96" t="s">
        <v>45</v>
      </c>
      <c r="L16" s="96">
        <v>80</v>
      </c>
      <c r="M16" s="96">
        <v>190</v>
      </c>
      <c r="N16" s="96">
        <v>70</v>
      </c>
      <c r="O16" s="96">
        <v>38</v>
      </c>
      <c r="P16" s="96">
        <v>12</v>
      </c>
      <c r="Q16" s="96">
        <v>1</v>
      </c>
      <c r="R16" s="100" t="s">
        <v>895</v>
      </c>
      <c r="S16" s="101"/>
      <c r="T16" s="96"/>
      <c r="U16" s="96">
        <v>1</v>
      </c>
      <c r="V16" s="96">
        <v>10</v>
      </c>
      <c r="W16" s="91">
        <v>1</v>
      </c>
      <c r="X16" s="98" t="str">
        <f t="shared" si="0"/>
        <v>Dubai</v>
      </c>
      <c r="Y16" s="79" t="str">
        <f>CONCATENATE("En HOGAR &amp; SPACIOS encontraras lo mejor para tu hogar con este excelente ",VLOOKUP(C16,Detalle!B:F,4,0)," con un acabado detallista al estilo ",F16,"&lt;/p&gt;",CHAR(10),CHAR(10),":&lt;p&gt;&lt;strong&gt;&lt;span style=text-decoration: underline;&gt;Detalle:&lt;/span&gt;&lt;/strong&gt;&lt;/p&gt;",CHAR(10),AA16,CHAR(10),Tabla3[[#This Row],[Parte 5]],CHAR(10),CHAR(10),"Medidas aproximadas: ","&lt;p&gt; ",CHAR(10),Z16,"&lt;p&gt; &lt;/li&gt;",CHAR(10),CHAR(10),AC16,CHAR(10),CHAR(10),AB16)</f>
        <v>En HOGAR &amp; SPACIOS encontraras lo mejor para tu hogar con este excelente Vintage con un acabado detallista al estilo Vintage&lt;/p&gt;
:&lt;p&gt;&lt;strong&gt;&lt;span style=text-decoration: underline;&gt;Detalle:&lt;/span&gt;&lt;/strong&gt;&lt;/p&gt;
Sofa 3 cuerpos color: Amarillo, Tapiz: Dubai, relleno: Espuma paraiso, algodón, resortes y estructura: Madera tornillo
&lt;p&gt;Característica: &lt;ul&gt;&lt;li&gt;
Patas contorneadas&lt;/li&gt; 
&lt;/li&gt;
&lt;/ul&gt;&lt;/il&gt;
Medidas aproximadas: &lt;p&gt; 
Sofa 3 cuerpos: &lt;p&gt;&lt;li&gt;Altura(cm): 80&lt;/li&gt;&lt;li&gt; Ancho(cm): 190&lt;/li&gt;&lt;li&gt;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16" s="79" t="str">
        <f t="shared" si="1"/>
        <v>Sofa 3 cuerpos: &lt;p&gt;&lt;li&gt;Altura(cm): 80&lt;/li&gt;&lt;li&gt; Ancho(cm): 190&lt;/li&gt;&lt;li&gt; Profundo(cm): 70&lt;/li&gt;&lt;/ul&gt;</v>
      </c>
      <c r="AA16" s="79" t="str">
        <f>CONCATENATE(E16," color: ",IF(VLOOKUP(C16,Colores!H:I,2,0)&gt;1,"Varios colores",G16),IF(H16="","",CONCATENATE(", Tapiz: ",H16)),IF(I16="","",CONCATENATE(", relleno: ",I16)),IF(J16="","",CONCATENATE(" y estructura: ",J16)),CHAR(10))</f>
        <v xml:space="preserve">Sofa 3 cuerpos color: Amarillo, Tapiz: Dubai, relleno: Espuma paraiso, algodón, resortes y estructura: Madera tornillo
</v>
      </c>
      <c r="AB16" s="79" t="str">
        <f>CONCATENATE("&lt;p&gt;¿Cómo lavar este producto ",VLOOKUP(Tabla3[[#This Row],[Codigo]],Detalle!B:F,4,0),": ",H16,"?","&lt;p&gt;",CHAR(10),IFERROR(VLOOKUP(H16,'Base de datos'!A:B,2,0),"Humedecer un paño de tela y frotar la estructura del producto&lt;p&gt;"))</f>
        <v>&lt;p&gt;¿Cómo lavar este producto Vintage: Dubai?&lt;p&gt;
Aspiradora y cepillo suave para retirar el polvo, luego usar una esponja con agua fría y jabón líquido bien excurrido</v>
      </c>
      <c r="AC16"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6"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6" s="79"/>
      <c r="AF16" s="102"/>
      <c r="AH16" s="92" t="str">
        <f t="shared" si="3"/>
        <v>INSERT INTO combos VALUES(NULL,"Mody18","Sofa 3 cuerpos Liliana",15,15.1,"Sofa 3 cuerpos","Vintage","Amarillo","Dubai","Espuma paraiso, algodón, resortes","Madera tornillo","No",80,190,70,38,12,1,"Patas contorneadas","","","1",10,"1");</v>
      </c>
    </row>
    <row r="17" spans="1:34" ht="18.75" customHeight="1" x14ac:dyDescent="0.2">
      <c r="A17" s="1" t="s">
        <v>487</v>
      </c>
      <c r="B17" s="80" t="s">
        <v>489</v>
      </c>
      <c r="C17" s="97">
        <f>VLOOKUP(Tabla3[[#This Row],[sku proveedor-web]],Tabla6[[sku proveedor-web]:[codigo]],2,0)</f>
        <v>16</v>
      </c>
      <c r="D17" s="91">
        <f>Tabla3[[#This Row],[Codigo]]+0.1</f>
        <v>16.100000000000001</v>
      </c>
      <c r="E17" s="90" t="s">
        <v>493</v>
      </c>
      <c r="F17" s="90" t="s">
        <v>421</v>
      </c>
      <c r="G17" s="90" t="s">
        <v>869</v>
      </c>
      <c r="H17" s="90" t="s">
        <v>422</v>
      </c>
      <c r="I17" s="90" t="s">
        <v>890</v>
      </c>
      <c r="J17" s="90" t="s">
        <v>423</v>
      </c>
      <c r="K17" s="96" t="s">
        <v>45</v>
      </c>
      <c r="L17" s="96">
        <v>80</v>
      </c>
      <c r="M17" s="96">
        <v>190</v>
      </c>
      <c r="N17" s="96">
        <v>160</v>
      </c>
      <c r="O17" s="96">
        <v>45</v>
      </c>
      <c r="P17" s="96">
        <v>12</v>
      </c>
      <c r="Q17" s="96">
        <v>1</v>
      </c>
      <c r="R17" s="100" t="s">
        <v>895</v>
      </c>
      <c r="S17" s="101"/>
      <c r="T17" s="96"/>
      <c r="U17" s="96">
        <v>1</v>
      </c>
      <c r="V17" s="96">
        <v>10</v>
      </c>
      <c r="W17" s="91">
        <v>1</v>
      </c>
      <c r="X17" s="98" t="str">
        <f t="shared" si="0"/>
        <v>Dubai</v>
      </c>
      <c r="Y17" s="79" t="str">
        <f>CONCATENATE("En HOGAR &amp; SPACIOS encontraras lo mejor para tu hogar con este excelente ",VLOOKUP(C17,Detalle!B:F,4,0)," con un acabado detallista al estilo ",F17,"&lt;/p&gt;",CHAR(10),CHAR(10),":&lt;p&gt;&lt;strong&gt;&lt;span style=text-decoration: underline;&gt;Detalle:&lt;/span&gt;&lt;/strong&gt;&lt;/p&gt;",CHAR(10),AA17,CHAR(10),Tabla3[[#This Row],[Parte 5]],CHAR(10),CHAR(10),"Medidas aproximadas: ","&lt;p&gt; ",CHAR(10),Z17,"&lt;p&gt; &lt;/li&gt;",CHAR(10),CHAR(10),AC17,CHAR(10),CHAR(10),AB17)</f>
        <v>En HOGAR &amp; SPACIOS encontraras lo mejor para tu hogar con este excelente Vintage con un acabado detallista al estilo Vintage&lt;/p&gt;
:&lt;p&gt;&lt;strong&gt;&lt;span style=text-decoration: underline;&gt;Detalle:&lt;/span&gt;&lt;/strong&gt;&lt;/p&gt;
Seccional derecho color: Maiz, Tapiz: Dubai, relleno: Espuma paraiso, algodón, resortes y estructura: Madera tornillo
&lt;p&gt;Característica: &lt;ul&gt;&lt;li&gt;
Patas contorneadas&lt;/li&gt; 
&lt;/li&gt;
&lt;/ul&gt;&lt;/il&gt;
Medidas aproximadas: &lt;p&gt; 
Seccional derecho: &lt;p&gt;&lt;li&gt;Altura(cm): 80&lt;/li&gt;&lt;li&gt; Ancho(cm): 190&lt;/li&gt;&lt;li&gt; Profundo(cm): 160&lt;/li&gt;&lt;/ul&gt;&lt;p&gt;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17" s="79" t="str">
        <f t="shared" si="1"/>
        <v>Seccional derecho: &lt;p&gt;&lt;li&gt;Altura(cm): 80&lt;/li&gt;&lt;li&gt; Ancho(cm): 190&lt;/li&gt;&lt;li&gt; Profundo(cm): 160&lt;/li&gt;&lt;/ul&gt;</v>
      </c>
      <c r="AA17" s="79" t="str">
        <f>CONCATENATE(E17," color: ",IF(VLOOKUP(C17,Colores!H:I,2,0)&gt;1,"Varios colores",G17),IF(H17="","",CONCATENATE(", Tapiz: ",H17)),IF(I17="","",CONCATENATE(", relleno: ",I17)),IF(J17="","",CONCATENATE(" y estructura: ",J17)),CHAR(10))</f>
        <v xml:space="preserve">Seccional derecho color: Maiz, Tapiz: Dubai, relleno: Espuma paraiso, algodón, resortes y estructura: Madera tornillo
</v>
      </c>
      <c r="AB17" s="79" t="str">
        <f>CONCATENATE("&lt;p&gt;¿Cómo lavar este producto ",VLOOKUP(Tabla3[[#This Row],[Codigo]],Detalle!B:F,4,0),": ",H17,"?","&lt;p&gt;",CHAR(10),IFERROR(VLOOKUP(H17,'Base de datos'!A:B,2,0),"Humedecer un paño de tela y frotar la estructura del producto&lt;p&gt;"))</f>
        <v>&lt;p&gt;¿Cómo lavar este producto Vintage: Dubai?&lt;p&gt;
Aspiradora y cepillo suave para retirar el polvo, luego usar una esponja con agua fría y jabón líquido bien excurrido</v>
      </c>
      <c r="AC17"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7"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7" s="79"/>
      <c r="AF17" s="102"/>
      <c r="AH17" s="92" t="str">
        <f t="shared" si="3"/>
        <v>INSERT INTO combos VALUES(NULL,"Mody19","Seccional derecho Seco",16,16.1,"Seccional derecho","Vintage","Maiz","Dubai","Espuma paraiso, algodón, resortes","Madera tornillo","No",80,190,160,45,12,1,"Patas contorneadas","","","1",10,"1");</v>
      </c>
    </row>
    <row r="18" spans="1:34" ht="18.75" customHeight="1" x14ac:dyDescent="0.2">
      <c r="A18" s="1" t="s">
        <v>488</v>
      </c>
      <c r="B18" s="80" t="s">
        <v>490</v>
      </c>
      <c r="C18" s="97">
        <f>VLOOKUP(Tabla3[[#This Row],[sku proveedor-web]],Tabla6[[sku proveedor-web]:[codigo]],2,0)</f>
        <v>17</v>
      </c>
      <c r="D18" s="91">
        <f>Tabla3[[#This Row],[Codigo]]+0.1</f>
        <v>17.100000000000001</v>
      </c>
      <c r="E18" s="90" t="s">
        <v>494</v>
      </c>
      <c r="F18" s="90" t="s">
        <v>421</v>
      </c>
      <c r="G18" s="90" t="s">
        <v>35</v>
      </c>
      <c r="H18" s="90" t="s">
        <v>422</v>
      </c>
      <c r="I18" s="90" t="s">
        <v>890</v>
      </c>
      <c r="J18" s="90" t="s">
        <v>423</v>
      </c>
      <c r="K18" s="96" t="s">
        <v>45</v>
      </c>
      <c r="L18" s="96">
        <v>80</v>
      </c>
      <c r="M18" s="96">
        <v>190</v>
      </c>
      <c r="N18" s="96">
        <v>160</v>
      </c>
      <c r="O18" s="96">
        <v>45</v>
      </c>
      <c r="P18" s="96">
        <v>12</v>
      </c>
      <c r="Q18" s="96">
        <v>1</v>
      </c>
      <c r="R18" s="100" t="s">
        <v>895</v>
      </c>
      <c r="S18" s="101"/>
      <c r="T18" s="96"/>
      <c r="U18" s="96">
        <v>1</v>
      </c>
      <c r="V18" s="96">
        <v>10</v>
      </c>
      <c r="W18" s="91">
        <v>1</v>
      </c>
      <c r="X18" s="98" t="str">
        <f t="shared" si="0"/>
        <v>Dubai</v>
      </c>
      <c r="Y18" s="79" t="str">
        <f>CONCATENATE("En HOGAR &amp; SPACIOS encontraras lo mejor para tu hogar con este excelente ",VLOOKUP(C18,Detalle!B:F,4,0)," con un acabado detallista al estilo ",F18,"&lt;/p&gt;",CHAR(10),CHAR(10),":&lt;p&gt;&lt;strong&gt;&lt;span style=text-decoration: underline;&gt;Detalle:&lt;/span&gt;&lt;/strong&gt;&lt;/p&gt;",CHAR(10),AA18,CHAR(10),Tabla3[[#This Row],[Parte 5]],CHAR(10),CHAR(10),"Medidas aproximadas: ","&lt;p&gt; ",CHAR(10),Z18,"&lt;p&gt; &lt;/li&gt;",CHAR(10),CHAR(10),AC18,CHAR(10),CHAR(10),AB18)</f>
        <v>En HOGAR &amp; SPACIOS encontraras lo mejor para tu hogar con este excelente Vintage con un acabado detallista al estilo Vintage&lt;/p&gt;
:&lt;p&gt;&lt;strong&gt;&lt;span style=text-decoration: underline;&gt;Detalle:&lt;/span&gt;&lt;/strong&gt;&lt;/p&gt;
Seccional izquierdo color: Blanco, Tapiz: Dubai, relleno: Espuma paraiso, algodón, resortes y estructura: Madera tornillo
&lt;p&gt;Característica: &lt;ul&gt;&lt;li&gt;
Patas contorneadas&lt;/li&gt; 
&lt;/li&gt;
&lt;/ul&gt;&lt;/il&gt;
Medidas aproximadas: &lt;p&gt; 
Seccional izquierdo: &lt;p&gt;&lt;li&gt;Altura(cm): 80&lt;/li&gt;&lt;li&gt; Ancho(cm): 190&lt;/li&gt;&lt;li&gt; Profundo(cm): 160&lt;/li&gt;&lt;/ul&gt;&lt;p&gt;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18" s="79" t="str">
        <f t="shared" si="1"/>
        <v>Seccional izquierdo: &lt;p&gt;&lt;li&gt;Altura(cm): 80&lt;/li&gt;&lt;li&gt; Ancho(cm): 190&lt;/li&gt;&lt;li&gt; Profundo(cm): 160&lt;/li&gt;&lt;/ul&gt;</v>
      </c>
      <c r="AA18" s="79" t="str">
        <f>CONCATENATE(E18," color: ",IF(VLOOKUP(C18,Colores!H:I,2,0)&gt;1,"Varios colores",G18),IF(H18="","",CONCATENATE(", Tapiz: ",H18)),IF(I18="","",CONCATENATE(", relleno: ",I18)),IF(J18="","",CONCATENATE(" y estructura: ",J18)),CHAR(10))</f>
        <v xml:space="preserve">Seccional izquierdo color: Blanco, Tapiz: Dubai, relleno: Espuma paraiso, algodón, resortes y estructura: Madera tornillo
</v>
      </c>
      <c r="AB18" s="79" t="str">
        <f>CONCATENATE("&lt;p&gt;¿Cómo lavar este producto ",VLOOKUP(Tabla3[[#This Row],[Codigo]],Detalle!B:F,4,0),": ",H18,"?","&lt;p&gt;",CHAR(10),IFERROR(VLOOKUP(H18,'Base de datos'!A:B,2,0),"Humedecer un paño de tela y frotar la estructura del producto&lt;p&gt;"))</f>
        <v>&lt;p&gt;¿Cómo lavar este producto Vintage: Dubai?&lt;p&gt;
Aspiradora y cepillo suave para retirar el polvo, luego usar una esponja con agua fría y jabón líquido bien excurrido</v>
      </c>
      <c r="AC18"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8"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8" s="79"/>
      <c r="AF18" s="102"/>
      <c r="AH18" s="92" t="str">
        <f t="shared" si="3"/>
        <v>INSERT INTO combos VALUES(NULL,"Mody20","Seccional izquiero Fer",17,17.1,"Seccional izquierdo","Vintage","Blanco","Dubai","Espuma paraiso, algodón, resortes","Madera tornillo","No",80,190,160,45,12,1,"Patas contorneadas","","","1",10,"1");</v>
      </c>
    </row>
    <row r="19" spans="1:34" ht="18.75" customHeight="1" x14ac:dyDescent="0.2">
      <c r="A19" s="1" t="s">
        <v>492</v>
      </c>
      <c r="B19" s="80" t="s">
        <v>491</v>
      </c>
      <c r="C19" s="97">
        <f>VLOOKUP(Tabla3[[#This Row],[sku proveedor-web]],Tabla6[[sku proveedor-web]:[codigo]],2,0)</f>
        <v>18</v>
      </c>
      <c r="D19" s="91">
        <f>Tabla3[[#This Row],[Codigo]]+0.1</f>
        <v>18.100000000000001</v>
      </c>
      <c r="E19" s="90" t="s">
        <v>494</v>
      </c>
      <c r="F19" s="90" t="s">
        <v>421</v>
      </c>
      <c r="G19" s="90" t="s">
        <v>446</v>
      </c>
      <c r="H19" s="90" t="s">
        <v>422</v>
      </c>
      <c r="I19" s="90" t="s">
        <v>890</v>
      </c>
      <c r="J19" s="90" t="s">
        <v>423</v>
      </c>
      <c r="K19" s="96" t="s">
        <v>45</v>
      </c>
      <c r="L19" s="96">
        <v>80</v>
      </c>
      <c r="M19" s="96">
        <v>190</v>
      </c>
      <c r="N19" s="96">
        <v>160</v>
      </c>
      <c r="O19" s="96">
        <v>45</v>
      </c>
      <c r="P19" s="96">
        <v>12</v>
      </c>
      <c r="Q19" s="96">
        <v>1</v>
      </c>
      <c r="R19" s="100" t="s">
        <v>895</v>
      </c>
      <c r="S19" s="101"/>
      <c r="T19" s="96"/>
      <c r="U19" s="96">
        <v>1</v>
      </c>
      <c r="V19" s="96">
        <v>10</v>
      </c>
      <c r="W19" s="91">
        <v>1</v>
      </c>
      <c r="X19" s="98" t="str">
        <f t="shared" si="0"/>
        <v>Dubai</v>
      </c>
      <c r="Y19" s="79" t="str">
        <f>CONCATENATE("En HOGAR &amp; SPACIOS encontraras lo mejor para tu hogar con este excelente ",VLOOKUP(C19,Detalle!B:F,4,0)," con un acabado detallista al estilo ",F19,"&lt;/p&gt;",CHAR(10),CHAR(10),":&lt;p&gt;&lt;strong&gt;&lt;span style=text-decoration: underline;&gt;Detalle:&lt;/span&gt;&lt;/strong&gt;&lt;/p&gt;",CHAR(10),AA19,CHAR(10),Tabla3[[#This Row],[Parte 5]],CHAR(10),CHAR(10),"Medidas aproximadas: ","&lt;p&gt; ",CHAR(10),Z19,"&lt;p&gt; &lt;/li&gt;",CHAR(10),CHAR(10),AC19,CHAR(10),CHAR(10),AB19)</f>
        <v>En HOGAR &amp; SPACIOS encontraras lo mejor para tu hogar con este excelente Vintage con un acabado detallista al estilo Vintage&lt;/p&gt;
:&lt;p&gt;&lt;strong&gt;&lt;span style=text-decoration: underline;&gt;Detalle:&lt;/span&gt;&lt;/strong&gt;&lt;/p&gt;
Seccional izquierdo color: Plomo, Tapiz: Dubai, relleno: Espuma paraiso, algodón, resortes y estructura: Madera tornillo
&lt;p&gt;Característica: &lt;ul&gt;&lt;li&gt;
Patas contorneadas&lt;/li&gt; 
&lt;/li&gt;
&lt;/ul&gt;&lt;/il&gt;
Medidas aproximadas: &lt;p&gt; 
Seccional izquierdo: &lt;p&gt;&lt;li&gt;Altura(cm): 80&lt;/li&gt;&lt;li&gt; Ancho(cm): 190&lt;/li&gt;&lt;li&gt; Profundo(cm): 160&lt;/li&gt;&lt;/ul&gt;&lt;p&gt;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19" s="79" t="str">
        <f t="shared" si="1"/>
        <v>Seccional izquierdo: &lt;p&gt;&lt;li&gt;Altura(cm): 80&lt;/li&gt;&lt;li&gt; Ancho(cm): 190&lt;/li&gt;&lt;li&gt; Profundo(cm): 160&lt;/li&gt;&lt;/ul&gt;</v>
      </c>
      <c r="AA19" s="79" t="str">
        <f>CONCATENATE(E19," color: ",IF(VLOOKUP(C19,Colores!H:I,2,0)&gt;1,"Varios colores",G19),IF(H19="","",CONCATENATE(", Tapiz: ",H19)),IF(I19="","",CONCATENATE(", relleno: ",I19)),IF(J19="","",CONCATENATE(" y estructura: ",J19)),CHAR(10))</f>
        <v xml:space="preserve">Seccional izquierdo color: Plomo, Tapiz: Dubai, relleno: Espuma paraiso, algodón, resortes y estructura: Madera tornillo
</v>
      </c>
      <c r="AB19" s="79" t="str">
        <f>CONCATENATE("&lt;p&gt;¿Cómo lavar este producto ",VLOOKUP(Tabla3[[#This Row],[Codigo]],Detalle!B:F,4,0),": ",H19,"?","&lt;p&gt;",CHAR(10),IFERROR(VLOOKUP(H19,'Base de datos'!A:B,2,0),"Humedecer un paño de tela y frotar la estructura del producto&lt;p&gt;"))</f>
        <v>&lt;p&gt;¿Cómo lavar este producto Vintage: Dubai?&lt;p&gt;
Aspiradora y cepillo suave para retirar el polvo, luego usar una esponja con agua fría y jabón líquido bien excurrido</v>
      </c>
      <c r="AC19"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9"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9" s="79"/>
      <c r="AF19" s="102"/>
      <c r="AH19" s="92" t="str">
        <f t="shared" si="3"/>
        <v>INSERT INTO combos VALUES(NULL,"Mody21","Seccional izquiero Enrique",18,18.1,"Seccional izquierdo","Vintage","Plomo","Dubai","Espuma paraiso, algodón, resortes","Madera tornillo","No",80,190,160,45,12,1,"Patas contorneadas","","","1",10,"1");</v>
      </c>
    </row>
    <row r="20" spans="1:34" ht="18.75" customHeight="1" x14ac:dyDescent="0.2">
      <c r="A20" s="1" t="s">
        <v>495</v>
      </c>
      <c r="B20" s="80" t="s">
        <v>498</v>
      </c>
      <c r="C20" s="97">
        <f>VLOOKUP(Tabla3[[#This Row],[sku proveedor-web]],Tabla6[[sku proveedor-web]:[codigo]],2,0)</f>
        <v>19</v>
      </c>
      <c r="D20" s="91">
        <f>Tabla3[[#This Row],[Codigo]]+0.1</f>
        <v>19.100000000000001</v>
      </c>
      <c r="E20" s="90" t="s">
        <v>494</v>
      </c>
      <c r="F20" s="90" t="s">
        <v>421</v>
      </c>
      <c r="G20" s="90" t="s">
        <v>38</v>
      </c>
      <c r="H20" s="90" t="s">
        <v>422</v>
      </c>
      <c r="I20" s="90" t="s">
        <v>890</v>
      </c>
      <c r="J20" s="90" t="s">
        <v>423</v>
      </c>
      <c r="K20" s="96" t="s">
        <v>45</v>
      </c>
      <c r="L20" s="96">
        <v>85</v>
      </c>
      <c r="M20" s="96">
        <v>190</v>
      </c>
      <c r="N20" s="96">
        <v>160</v>
      </c>
      <c r="O20" s="96">
        <v>45</v>
      </c>
      <c r="P20" s="96">
        <v>12</v>
      </c>
      <c r="Q20" s="96">
        <v>1</v>
      </c>
      <c r="R20" s="100" t="s">
        <v>920</v>
      </c>
      <c r="S20" s="101"/>
      <c r="T20" s="96"/>
      <c r="U20" s="96">
        <v>1</v>
      </c>
      <c r="V20" s="96">
        <v>10</v>
      </c>
      <c r="W20" s="91">
        <v>1</v>
      </c>
      <c r="X20" s="98" t="str">
        <f t="shared" si="0"/>
        <v>Dubai</v>
      </c>
      <c r="Y20" s="79" t="str">
        <f>CONCATENATE("En HOGAR &amp; SPACIOS encontraras lo mejor para tu hogar con este excelente ",VLOOKUP(C20,Detalle!B:F,4,0)," con un acabado detallista al estilo ",F20,"&lt;/p&gt;",CHAR(10),CHAR(10),":&lt;p&gt;&lt;strong&gt;&lt;span style=text-decoration: underline;&gt;Detalle:&lt;/span&gt;&lt;/strong&gt;&lt;/p&gt;",CHAR(10),AA20,CHAR(10),Tabla3[[#This Row],[Parte 5]],CHAR(10),CHAR(10),"Medidas aproximadas: ","&lt;p&gt; ",CHAR(10),Z20,"&lt;p&gt; &lt;/li&gt;",CHAR(10),CHAR(10),AC20,CHAR(10),CHAR(10),AB20)</f>
        <v>En HOGAR &amp; SPACIOS encontraras lo mejor para tu hogar con este excelente Vintage con un acabado detallista al estilo Vintage&lt;/p&gt;
:&lt;p&gt;&lt;strong&gt;&lt;span style=text-decoration: underline;&gt;Detalle:&lt;/span&gt;&lt;/strong&gt;&lt;/p&gt;
Seccional izquierdo color: Beige, Tapiz: Dubai, relleno: Espuma paraiso, algodón, resortes y estructura: Madera tornillo
&lt;p&gt;Característica: &lt;ul&gt;&lt;li&gt;
Patas cromadas&lt;/li&gt; 
&lt;/li&gt;
&lt;/ul&gt;&lt;/il&gt;
Medidas aproximadas: &lt;p&gt; 
Seccional izquierdo: &lt;p&gt;&lt;li&gt;Altura(cm): 85&lt;/li&gt;&lt;li&gt; Ancho(cm): 190&lt;/li&gt;&lt;li&gt; Profundo(cm): 160&lt;/li&gt;&lt;/ul&gt;&lt;p&gt;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20" s="79" t="str">
        <f t="shared" si="1"/>
        <v>Seccional izquierdo: &lt;p&gt;&lt;li&gt;Altura(cm): 85&lt;/li&gt;&lt;li&gt; Ancho(cm): 190&lt;/li&gt;&lt;li&gt; Profundo(cm): 160&lt;/li&gt;&lt;/ul&gt;</v>
      </c>
      <c r="AA20" s="79" t="str">
        <f>CONCATENATE(E20," color: ",IF(VLOOKUP(C20,Colores!H:I,2,0)&gt;1,"Varios colores",G20),IF(H20="","",CONCATENATE(", Tapiz: ",H20)),IF(I20="","",CONCATENATE(", relleno: ",I20)),IF(J20="","",CONCATENATE(" y estructura: ",J20)),CHAR(10))</f>
        <v xml:space="preserve">Seccional izquierdo color: Beige, Tapiz: Dubai, relleno: Espuma paraiso, algodón, resortes y estructura: Madera tornillo
</v>
      </c>
      <c r="AB20" s="79" t="str">
        <f>CONCATENATE("&lt;p&gt;¿Cómo lavar este producto ",VLOOKUP(Tabla3[[#This Row],[Codigo]],Detalle!B:F,4,0),": ",H20,"?","&lt;p&gt;",CHAR(10),IFERROR(VLOOKUP(H20,'Base de datos'!A:B,2,0),"Humedecer un paño de tela y frotar la estructura del producto&lt;p&gt;"))</f>
        <v>&lt;p&gt;¿Cómo lavar este producto Vintage: Dubai?&lt;p&gt;
Aspiradora y cepillo suave para retirar el polvo, luego usar una esponja con agua fría y jabón líquido bien excurrido</v>
      </c>
      <c r="AC20"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20"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cromadas&lt;/li&gt; 
&lt;/li&gt;
&lt;/ul&gt;&lt;/il&gt;</v>
      </c>
      <c r="AE20" s="79"/>
      <c r="AF20" s="102"/>
      <c r="AH20" s="92" t="str">
        <f t="shared" si="3"/>
        <v>INSERT INTO combos VALUES(NULL,"Mody22","Seccional izquierdo Richard",19,19.1,"Seccional izquierdo","Vintage","Beige","Dubai","Espuma paraiso, algodón, resortes","Madera tornillo","No",85,190,160,45,12,1,"Patas cromadas","","","1",10,"1");</v>
      </c>
    </row>
    <row r="21" spans="1:34" ht="18.75" customHeight="1" x14ac:dyDescent="0.2">
      <c r="A21" s="1" t="s">
        <v>496</v>
      </c>
      <c r="B21" s="80" t="s">
        <v>499</v>
      </c>
      <c r="C21" s="97">
        <f>VLOOKUP(Tabla3[[#This Row],[sku proveedor-web]],Tabla6[[sku proveedor-web]:[codigo]],2,0)</f>
        <v>20</v>
      </c>
      <c r="D21" s="91">
        <f>Tabla3[[#This Row],[Codigo]]+0.1</f>
        <v>20.100000000000001</v>
      </c>
      <c r="E21" s="90" t="s">
        <v>861</v>
      </c>
      <c r="F21" s="90" t="s">
        <v>421</v>
      </c>
      <c r="G21" s="90" t="s">
        <v>446</v>
      </c>
      <c r="H21" s="90" t="s">
        <v>44</v>
      </c>
      <c r="I21" s="90" t="s">
        <v>890</v>
      </c>
      <c r="J21" s="90" t="s">
        <v>423</v>
      </c>
      <c r="K21" s="96" t="s">
        <v>45</v>
      </c>
      <c r="L21" s="96">
        <v>85</v>
      </c>
      <c r="M21" s="96">
        <v>190</v>
      </c>
      <c r="N21" s="96">
        <v>70</v>
      </c>
      <c r="O21" s="96">
        <v>50</v>
      </c>
      <c r="P21" s="96">
        <v>12</v>
      </c>
      <c r="Q21" s="96">
        <v>1</v>
      </c>
      <c r="R21" s="100" t="s">
        <v>895</v>
      </c>
      <c r="S21" s="101"/>
      <c r="T21" s="96"/>
      <c r="U21" s="96">
        <v>1</v>
      </c>
      <c r="V21" s="96">
        <v>10</v>
      </c>
      <c r="W21" s="91">
        <v>1</v>
      </c>
      <c r="X21" s="98" t="str">
        <f t="shared" si="0"/>
        <v>Microfibra</v>
      </c>
      <c r="Y21" s="79" t="str">
        <f>CONCATENATE("En HOGAR &amp; SPACIOS encontraras lo mejor para tu hogar con este excelente ",VLOOKUP(C21,Detalle!B:F,4,0)," con un acabado detallista al estilo ",F21,"&lt;/p&gt;",CHAR(10),CHAR(10),":&lt;p&gt;&lt;strong&gt;&lt;span style=text-decoration: underline;&gt;Detalle:&lt;/span&gt;&lt;/strong&gt;&lt;/p&gt;",CHAR(10),AA21,CHAR(10),Tabla3[[#This Row],[Parte 5]],CHAR(10),CHAR(10),"Medidas aproximadas: ","&lt;p&gt; ",CHAR(10),Z21,"&lt;p&gt; &lt;/li&gt;",CHAR(10),CHAR(10),AC21,CHAR(10),CHAR(10),AB21)</f>
        <v>En HOGAR &amp; SPACIOS encontraras lo mejor para tu hogar con este excelente Vintage con un acabado detallista al estilo Vintage&lt;/p&gt;
:&lt;p&gt;&lt;strong&gt;&lt;span style=text-decoration: underline;&gt;Detalle:&lt;/span&gt;&lt;/strong&gt;&lt;/p&gt;
Sofa chesterfield color: Plomo, Tapiz: Microfibra, relleno: Espuma paraiso, algodón, resortes y estructura: Madera tornillo
&lt;p&gt;Característica: &lt;ul&gt;&lt;li&gt;
Patas contorneadas&lt;/li&gt; 
&lt;/li&gt;
&lt;/ul&gt;&lt;/il&gt;
Medidas aproximadas: &lt;p&gt; 
Sofa chesterfield: &lt;p&gt;&lt;li&gt;Altura(cm): 85&lt;/li&gt;&lt;li&gt; Ancho(cm): 190&lt;/li&gt;&lt;li&gt;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21" s="79" t="str">
        <f t="shared" si="1"/>
        <v>Sofa chesterfield: &lt;p&gt;&lt;li&gt;Altura(cm): 85&lt;/li&gt;&lt;li&gt; Ancho(cm): 190&lt;/li&gt;&lt;li&gt; Profundo(cm): 70&lt;/li&gt;&lt;/ul&gt;</v>
      </c>
      <c r="AA21" s="79" t="str">
        <f>CONCATENATE(E21," color: ",IF(VLOOKUP(C21,Colores!H:I,2,0)&gt;1,"Varios colores",G21),IF(H21="","",CONCATENATE(", Tapiz: ",H21)),IF(I21="","",CONCATENATE(", relleno: ",I21)),IF(J21="","",CONCATENATE(" y estructura: ",J21)),CHAR(10))</f>
        <v xml:space="preserve">Sofa chesterfield color: Plomo, Tapiz: Microfibra, relleno: Espuma paraiso, algodón, resortes y estructura: Madera tornillo
</v>
      </c>
      <c r="AB21" s="79" t="str">
        <f>CONCATENATE("&lt;p&gt;¿Cómo lavar este producto ",VLOOKUP(Tabla3[[#This Row],[Codigo]],Detalle!B:F,4,0),": ",H21,"?","&lt;p&gt;",CHAR(10),IFERROR(VLOOKUP(H21,'Base de datos'!A:B,2,0),"Humedecer un paño de tela y frotar la estructura del producto&lt;p&gt;"))</f>
        <v>&lt;p&gt;¿Cómo lavar este producto Vintage: Microfibra?&lt;p&gt;
Aspirador y cepillar suave para retirar el polvo, luego usar una esponja con agua fría y jabón líquido bien excurrido</v>
      </c>
      <c r="AC21"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21"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21" s="79"/>
      <c r="AF21" s="102"/>
      <c r="AH21" s="92" t="str">
        <f t="shared" si="3"/>
        <v>INSERT INTO combos VALUES(NULL,"Mody24","Sofa chesterfield Xime",20,20.1,"Sofa chesterfield","Vintage","Plomo","Microfibra","Espuma paraiso, algodón, resortes","Madera tornillo","No",85,190,70,50,12,1,"Patas contorneadas","","","1",10,"1");</v>
      </c>
    </row>
    <row r="22" spans="1:34" ht="18.75" customHeight="1" x14ac:dyDescent="0.2">
      <c r="A22" s="1" t="s">
        <v>500</v>
      </c>
      <c r="B22" s="81" t="s">
        <v>501</v>
      </c>
      <c r="C22" s="97">
        <f>VLOOKUP(Tabla3[[#This Row],[sku proveedor-web]],Tabla6[[sku proveedor-web]:[codigo]],2,0)</f>
        <v>21</v>
      </c>
      <c r="D22" s="91">
        <f>Tabla3[[#This Row],[Codigo]]+0.1</f>
        <v>21.1</v>
      </c>
      <c r="E22" s="90" t="s">
        <v>494</v>
      </c>
      <c r="F22" s="90" t="s">
        <v>421</v>
      </c>
      <c r="G22" s="90" t="s">
        <v>38</v>
      </c>
      <c r="H22" s="90" t="s">
        <v>422</v>
      </c>
      <c r="I22" s="90" t="s">
        <v>890</v>
      </c>
      <c r="J22" s="90" t="s">
        <v>423</v>
      </c>
      <c r="K22" s="96" t="s">
        <v>45</v>
      </c>
      <c r="L22" s="96">
        <v>80</v>
      </c>
      <c r="M22" s="96">
        <v>190</v>
      </c>
      <c r="N22" s="96">
        <v>160</v>
      </c>
      <c r="O22" s="96">
        <v>45</v>
      </c>
      <c r="P22" s="96">
        <v>12</v>
      </c>
      <c r="Q22" s="96">
        <v>1</v>
      </c>
      <c r="R22" s="100" t="s">
        <v>895</v>
      </c>
      <c r="S22" s="101"/>
      <c r="T22" s="96"/>
      <c r="U22" s="96">
        <v>1</v>
      </c>
      <c r="V22" s="96">
        <v>10</v>
      </c>
      <c r="W22" s="91">
        <v>1</v>
      </c>
      <c r="X22" s="98" t="str">
        <f t="shared" si="0"/>
        <v>Dubai</v>
      </c>
      <c r="Y22" s="79" t="str">
        <f>CONCATENATE("En HOGAR &amp; SPACIOS encontraras lo mejor para tu hogar con este excelente ",VLOOKUP(C22,Detalle!B:F,4,0)," con un acabado detallista al estilo ",F22,"&lt;/p&gt;",CHAR(10),CHAR(10),":&lt;p&gt;&lt;strong&gt;&lt;span style=text-decoration: underline;&gt;Detalle:&lt;/span&gt;&lt;/strong&gt;&lt;/p&gt;",CHAR(10),AA22,CHAR(10),Tabla3[[#This Row],[Parte 5]],CHAR(10),CHAR(10),"Medidas aproximadas: ","&lt;p&gt; ",CHAR(10),Z22,"&lt;p&gt; &lt;/li&gt;",CHAR(10),CHAR(10),AC22,CHAR(10),CHAR(10),AB22)</f>
        <v>En HOGAR &amp; SPACIOS encontraras lo mejor para tu hogar con este excelente Vintage con un acabado detallista al estilo Vintage&lt;/p&gt;
:&lt;p&gt;&lt;strong&gt;&lt;span style=text-decoration: underline;&gt;Detalle:&lt;/span&gt;&lt;/strong&gt;&lt;/p&gt;
Seccional izquierdo color: Beige, Tapiz: Dubai, relleno: Espuma paraiso, algodón, resortes y estructura: Madera tornillo
&lt;p&gt;Característica: &lt;ul&gt;&lt;li&gt;
Patas contorneadas&lt;/li&gt; 
&lt;/li&gt;
&lt;/ul&gt;&lt;/il&gt;
Medidas aproximadas: &lt;p&gt; 
Seccional izquierdo: &lt;p&gt;&lt;li&gt;Altura(cm): 80&lt;/li&gt;&lt;li&gt; Ancho(cm): 190&lt;/li&gt;&lt;li&gt; Profundo(cm): 160&lt;/li&gt;&lt;/ul&gt;&lt;p&gt;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22" s="79" t="str">
        <f t="shared" si="1"/>
        <v>Seccional izquierdo: &lt;p&gt;&lt;li&gt;Altura(cm): 80&lt;/li&gt;&lt;li&gt; Ancho(cm): 190&lt;/li&gt;&lt;li&gt; Profundo(cm): 160&lt;/li&gt;&lt;/ul&gt;</v>
      </c>
      <c r="AA22" s="79" t="str">
        <f>CONCATENATE(E22," color: ",IF(VLOOKUP(C22,Colores!H:I,2,0)&gt;1,"Varios colores",G22),IF(H22="","",CONCATENATE(", Tapiz: ",H22)),IF(I22="","",CONCATENATE(", relleno: ",I22)),IF(J22="","",CONCATENATE(" y estructura: ",J22)),CHAR(10))</f>
        <v xml:space="preserve">Seccional izquierdo color: Beige, Tapiz: Dubai, relleno: Espuma paraiso, algodón, resortes y estructura: Madera tornillo
</v>
      </c>
      <c r="AB22" s="79" t="str">
        <f>CONCATENATE("&lt;p&gt;¿Cómo lavar este producto ",VLOOKUP(Tabla3[[#This Row],[Codigo]],Detalle!B:F,4,0),": ",H22,"?","&lt;p&gt;",CHAR(10),IFERROR(VLOOKUP(H22,'Base de datos'!A:B,2,0),"Humedecer un paño de tela y frotar la estructura del producto&lt;p&gt;"))</f>
        <v>&lt;p&gt;¿Cómo lavar este producto Vintage: Dubai?&lt;p&gt;
Aspiradora y cepillo suave para retirar el polvo, luego usar una esponja con agua fría y jabón líquido bien excurrido</v>
      </c>
      <c r="AC22"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22"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22" s="79"/>
      <c r="AF22" s="102"/>
      <c r="AH22" s="92" t="str">
        <f t="shared" si="3"/>
        <v>INSERT INTO combos VALUES(NULL,"Mody25","Seccional izquierdo Chesterfield",21,21.1,"Seccional izquierdo","Vintage","Beige","Dubai","Espuma paraiso, algodón, resortes","Madera tornillo","No",80,190,160,45,12,1,"Patas contorneadas","","","1",10,"1");</v>
      </c>
    </row>
    <row r="23" spans="1:34" ht="18.75" customHeight="1" x14ac:dyDescent="0.2">
      <c r="A23" s="1" t="s">
        <v>503</v>
      </c>
      <c r="B23" s="81" t="s">
        <v>504</v>
      </c>
      <c r="C23" s="97">
        <f>VLOOKUP(Tabla3[[#This Row],[sku proveedor-web]],Tabla6[[sku proveedor-web]:[codigo]],2,0)</f>
        <v>22</v>
      </c>
      <c r="D23" s="91">
        <f>Tabla3[[#This Row],[Codigo]]+0.1</f>
        <v>22.1</v>
      </c>
      <c r="E23" s="90" t="s">
        <v>862</v>
      </c>
      <c r="F23" s="90" t="s">
        <v>421</v>
      </c>
      <c r="G23" s="90" t="s">
        <v>870</v>
      </c>
      <c r="H23" s="90" t="s">
        <v>44</v>
      </c>
      <c r="I23" s="90" t="s">
        <v>890</v>
      </c>
      <c r="J23" s="90" t="s">
        <v>423</v>
      </c>
      <c r="K23" s="96" t="s">
        <v>45</v>
      </c>
      <c r="L23" s="96">
        <v>80</v>
      </c>
      <c r="M23" s="96">
        <v>140</v>
      </c>
      <c r="N23" s="96">
        <v>60</v>
      </c>
      <c r="O23" s="96">
        <v>22</v>
      </c>
      <c r="P23" s="96">
        <v>12</v>
      </c>
      <c r="Q23" s="96">
        <v>1</v>
      </c>
      <c r="R23" s="100" t="s">
        <v>895</v>
      </c>
      <c r="S23" s="101"/>
      <c r="T23" s="96"/>
      <c r="U23" s="96">
        <v>1</v>
      </c>
      <c r="V23" s="96">
        <v>10</v>
      </c>
      <c r="W23" s="91">
        <v>1</v>
      </c>
      <c r="X23" s="98" t="str">
        <f t="shared" si="0"/>
        <v>Microfibra</v>
      </c>
      <c r="Y23" s="79" t="str">
        <f>CONCATENATE("En HOGAR &amp; SPACIOS encontraras lo mejor para tu hogar con este excelente ",VLOOKUP(C23,Detalle!B:F,4,0)," con un acabado detallista al estilo ",F23,"&lt;/p&gt;",CHAR(10),CHAR(10),":&lt;p&gt;&lt;strong&gt;&lt;span style=text-decoration: underline;&gt;Detalle:&lt;/span&gt;&lt;/strong&gt;&lt;/p&gt;",CHAR(10),AA23,CHAR(10),Tabla3[[#This Row],[Parte 5]],CHAR(10),CHAR(10),"Medidas aproximadas: ","&lt;p&gt; ",CHAR(10),Z23,"&lt;p&gt; &lt;/li&gt;",CHAR(10),CHAR(10),AC23,CHAR(10),CHAR(10),AB23)</f>
        <v>En HOGAR &amp; SPACIOS encontraras lo mejor para tu hogar con este excelente Vintage con un acabado detallista al estilo Vintage&lt;/p&gt;
:&lt;p&gt;&lt;strong&gt;&lt;span style=text-decoration: underline;&gt;Detalle:&lt;/span&gt;&lt;/strong&gt;&lt;/p&gt;
Banqueta capitoneado color: Verde claro, Tapiz: Microfibra, relleno: Espuma paraiso, algodón, resortes y estructura: Madera tornillo
&lt;p&gt;Característica: &lt;ul&gt;&lt;li&gt;
Patas contorneadas&lt;/li&gt; 
&lt;/li&gt;
&lt;/ul&gt;&lt;/il&gt;
Medidas aproximadas: &lt;p&gt; 
Banqueta capitoneado: &lt;p&gt;&lt;li&gt;Altura(cm): 80&lt;/li&gt;&lt;li&gt; Ancho(cm): 140&lt;/li&gt;&lt;li&gt; Profundo(cm): 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23" s="79" t="str">
        <f t="shared" si="1"/>
        <v>Banqueta capitoneado: &lt;p&gt;&lt;li&gt;Altura(cm): 80&lt;/li&gt;&lt;li&gt; Ancho(cm): 140&lt;/li&gt;&lt;li&gt; Profundo(cm): 60&lt;/li&gt;&lt;/ul&gt;</v>
      </c>
      <c r="AA23" s="79" t="str">
        <f>CONCATENATE(E23," color: ",IF(VLOOKUP(C23,Colores!H:I,2,0)&gt;1,"Varios colores",G23),IF(H23="","",CONCATENATE(", Tapiz: ",H23)),IF(I23="","",CONCATENATE(", relleno: ",I23)),IF(J23="","",CONCATENATE(" y estructura: ",J23)),CHAR(10))</f>
        <v xml:space="preserve">Banqueta capitoneado color: Verde claro, Tapiz: Microfibra, relleno: Espuma paraiso, algodón, resortes y estructura: Madera tornillo
</v>
      </c>
      <c r="AB23" s="79" t="str">
        <f>CONCATENATE("&lt;p&gt;¿Cómo lavar este producto ",VLOOKUP(Tabla3[[#This Row],[Codigo]],Detalle!B:F,4,0),": ",H23,"?","&lt;p&gt;",CHAR(10),IFERROR(VLOOKUP(H23,'Base de datos'!A:B,2,0),"Humedecer un paño de tela y frotar la estructura del producto&lt;p&gt;"))</f>
        <v>&lt;p&gt;¿Cómo lavar este producto Vintage: Microfibra?&lt;p&gt;
Aspirador y cepillar suave para retirar el polvo, luego usar una esponja con agua fría y jabón líquido bien excurrido</v>
      </c>
      <c r="AC23"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23"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23" s="79"/>
      <c r="AF23" s="102"/>
      <c r="AH23" s="92" t="str">
        <f t="shared" si="3"/>
        <v>INSERT INTO combos VALUES(NULL,"Mody26","Banqueta capitoneado Sophie",22,22.1,"Banqueta capitoneado","Vintage","Verde claro","Microfibra","Espuma paraiso, algodón, resortes","Madera tornillo","No",80,140,60,22,12,1,"Patas contorneadas","","","1",10,"1");</v>
      </c>
    </row>
    <row r="24" spans="1:34" ht="18.75" customHeight="1" x14ac:dyDescent="0.2">
      <c r="A24" s="1" t="s">
        <v>507</v>
      </c>
      <c r="B24" s="81" t="s">
        <v>509</v>
      </c>
      <c r="C24" s="97">
        <f>VLOOKUP(Tabla3[[#This Row],[sku proveedor-web]],Tabla6[[sku proveedor-web]:[codigo]],2,0)</f>
        <v>23</v>
      </c>
      <c r="D24" s="91">
        <f>Tabla3[[#This Row],[Codigo]]+0.1</f>
        <v>23.1</v>
      </c>
      <c r="E24" s="90" t="s">
        <v>440</v>
      </c>
      <c r="F24" s="90" t="s">
        <v>421</v>
      </c>
      <c r="G24" s="90" t="s">
        <v>871</v>
      </c>
      <c r="H24" s="90" t="s">
        <v>44</v>
      </c>
      <c r="I24" s="90" t="s">
        <v>890</v>
      </c>
      <c r="J24" s="90" t="s">
        <v>423</v>
      </c>
      <c r="K24" s="96" t="s">
        <v>45</v>
      </c>
      <c r="L24" s="96">
        <v>80</v>
      </c>
      <c r="M24" s="96">
        <v>190</v>
      </c>
      <c r="N24" s="96">
        <v>70</v>
      </c>
      <c r="O24" s="96">
        <v>32</v>
      </c>
      <c r="P24" s="96">
        <v>12</v>
      </c>
      <c r="Q24" s="96">
        <v>1</v>
      </c>
      <c r="R24" s="100" t="s">
        <v>895</v>
      </c>
      <c r="S24" s="101"/>
      <c r="T24" s="96"/>
      <c r="U24" s="96">
        <v>1</v>
      </c>
      <c r="V24" s="96">
        <v>10</v>
      </c>
      <c r="W24" s="91">
        <v>1</v>
      </c>
      <c r="X24" s="98" t="str">
        <f t="shared" si="0"/>
        <v>Microfibra</v>
      </c>
      <c r="Y24" s="79" t="str">
        <f>CONCATENATE("En HOGAR &amp; SPACIOS encontraras lo mejor para tu hogar con este excelente ",VLOOKUP(C24,Detalle!B:F,4,0)," con un acabado detallista al estilo ",F24,"&lt;/p&gt;",CHAR(10),CHAR(10),":&lt;p&gt;&lt;strong&gt;&lt;span style=text-decoration: underline;&gt;Detalle:&lt;/span&gt;&lt;/strong&gt;&lt;/p&gt;",CHAR(10),AA24,CHAR(10),Tabla3[[#This Row],[Parte 5]],CHAR(10),CHAR(10),"Medidas aproximadas: ","&lt;p&gt; ",CHAR(10),Z24,"&lt;p&gt; &lt;/li&gt;",CHAR(10),CHAR(10),AC24,CHAR(10),CHAR(10),AB24)</f>
        <v>En HOGAR &amp; SPACIOS encontraras lo mejor para tu hogar con este excelente Vintage con un acabado detallista al estilo Vintage&lt;/p&gt;
:&lt;p&gt;&lt;strong&gt;&lt;span style=text-decoration: underline;&gt;Detalle:&lt;/span&gt;&lt;/strong&gt;&lt;/p&gt;
Sofa 3 cuerpos color: Naranja , Tapiz: Microfibra, relleno: Espuma paraiso, algodón, resortes y estructura: Madera tornillo
&lt;p&gt;Característica: &lt;ul&gt;&lt;li&gt;
Patas contorneadas&lt;/li&gt; 
&lt;/li&gt;
&lt;/ul&gt;&lt;/il&gt;
Medidas aproximadas: &lt;p&gt; 
Sofa 3 cuerpos: &lt;p&gt;&lt;li&gt;Altura(cm): 80&lt;/li&gt;&lt;li&gt; Ancho(cm): 190&lt;/li&gt;&lt;li&gt;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24" s="79" t="str">
        <f t="shared" si="1"/>
        <v>Sofa 3 cuerpos: &lt;p&gt;&lt;li&gt;Altura(cm): 80&lt;/li&gt;&lt;li&gt; Ancho(cm): 190&lt;/li&gt;&lt;li&gt; Profundo(cm): 70&lt;/li&gt;&lt;/ul&gt;</v>
      </c>
      <c r="AA24" s="79" t="str">
        <f>CONCATENATE(E24," color: ",IF(VLOOKUP(C24,Colores!H:I,2,0)&gt;1,"Varios colores",G24),IF(H24="","",CONCATENATE(", Tapiz: ",H24)),IF(I24="","",CONCATENATE(", relleno: ",I24)),IF(J24="","",CONCATENATE(" y estructura: ",J24)),CHAR(10))</f>
        <v xml:space="preserve">Sofa 3 cuerpos color: Naranja , Tapiz: Microfibra, relleno: Espuma paraiso, algodón, resortes y estructura: Madera tornillo
</v>
      </c>
      <c r="AB24" s="79" t="str">
        <f>CONCATENATE("&lt;p&gt;¿Cómo lavar este producto ",VLOOKUP(Tabla3[[#This Row],[Codigo]],Detalle!B:F,4,0),": ",H24,"?","&lt;p&gt;",CHAR(10),IFERROR(VLOOKUP(H24,'Base de datos'!A:B,2,0),"Humedecer un paño de tela y frotar la estructura del producto&lt;p&gt;"))</f>
        <v>&lt;p&gt;¿Cómo lavar este producto Vintage: Microfibra?&lt;p&gt;
Aspirador y cepillar suave para retirar el polvo, luego usar una esponja con agua fría y jabón líquido bien excurrido</v>
      </c>
      <c r="AC24"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24"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24" s="79"/>
      <c r="AF24" s="102"/>
      <c r="AH24" s="92" t="str">
        <f t="shared" si="3"/>
        <v>INSERT INTO combos VALUES(NULL,"Mody27","Sofa 3 cuerpos capitoneado Flin",23,23.1,"Sofa 3 cuerpos","Vintage","Naranja ","Microfibra","Espuma paraiso, algodón, resortes","Madera tornillo","No",80,190,70,32,12,1,"Patas contorneadas","","","1",10,"1");</v>
      </c>
    </row>
    <row r="25" spans="1:34" ht="18.75" customHeight="1" x14ac:dyDescent="0.2">
      <c r="A25" s="1" t="s">
        <v>508</v>
      </c>
      <c r="B25" s="81" t="s">
        <v>510</v>
      </c>
      <c r="C25" s="97">
        <f>VLOOKUP(Tabla3[[#This Row],[sku proveedor-web]],Tabla6[[sku proveedor-web]:[codigo]],2,0)</f>
        <v>24</v>
      </c>
      <c r="D25" s="91">
        <f>Tabla3[[#This Row],[Codigo]]+0.1</f>
        <v>24.1</v>
      </c>
      <c r="E25" s="90" t="s">
        <v>440</v>
      </c>
      <c r="F25" s="90" t="s">
        <v>421</v>
      </c>
      <c r="G25" s="90" t="s">
        <v>872</v>
      </c>
      <c r="H25" s="90" t="s">
        <v>44</v>
      </c>
      <c r="I25" s="90" t="s">
        <v>890</v>
      </c>
      <c r="J25" s="90" t="s">
        <v>423</v>
      </c>
      <c r="K25" s="96" t="s">
        <v>45</v>
      </c>
      <c r="L25" s="96">
        <v>80</v>
      </c>
      <c r="M25" s="96">
        <v>190</v>
      </c>
      <c r="N25" s="96">
        <v>70</v>
      </c>
      <c r="O25" s="96">
        <v>32</v>
      </c>
      <c r="P25" s="96">
        <v>12</v>
      </c>
      <c r="Q25" s="96">
        <v>1</v>
      </c>
      <c r="R25" s="100" t="s">
        <v>895</v>
      </c>
      <c r="S25" s="101"/>
      <c r="T25" s="96"/>
      <c r="U25" s="96">
        <v>1</v>
      </c>
      <c r="V25" s="96">
        <v>10</v>
      </c>
      <c r="W25" s="91">
        <v>1</v>
      </c>
      <c r="X25" s="98" t="str">
        <f t="shared" si="0"/>
        <v>Microfibra</v>
      </c>
      <c r="Y25" s="79" t="str">
        <f>CONCATENATE("En HOGAR &amp; SPACIOS encontraras lo mejor para tu hogar con este excelente ",VLOOKUP(C25,Detalle!B:F,4,0)," con un acabado detallista al estilo ",F25,"&lt;/p&gt;",CHAR(10),CHAR(10),":&lt;p&gt;&lt;strong&gt;&lt;span style=text-decoration: underline;&gt;Detalle:&lt;/span&gt;&lt;/strong&gt;&lt;/p&gt;",CHAR(10),AA25,CHAR(10),Tabla3[[#This Row],[Parte 5]],CHAR(10),CHAR(10),"Medidas aproximadas: ","&lt;p&gt; ",CHAR(10),Z25,"&lt;p&gt; &lt;/li&gt;",CHAR(10),CHAR(10),AC25,CHAR(10),CHAR(10),AB25)</f>
        <v>En HOGAR &amp; SPACIOS encontraras lo mejor para tu hogar con este excelente Vintage con un acabado detallista al estilo Vintage&lt;/p&gt;
:&lt;p&gt;&lt;strong&gt;&lt;span style=text-decoration: underline;&gt;Detalle:&lt;/span&gt;&lt;/strong&gt;&lt;/p&gt;
Sofa 3 cuerpos color: Verde militar, Tapiz: Microfibra, relleno: Espuma paraiso, algodón, resortes y estructura: Madera tornillo
&lt;p&gt;Característica: &lt;ul&gt;&lt;li&gt;
Patas contorneadas&lt;/li&gt; 
&lt;/li&gt;
&lt;/ul&gt;&lt;/il&gt;
Medidas aproximadas: &lt;p&gt; 
Sofa 3 cuerpos: &lt;p&gt;&lt;li&gt;Altura(cm): 80&lt;/li&gt;&lt;li&gt; Ancho(cm): 190&lt;/li&gt;&lt;li&gt;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25" s="79" t="str">
        <f t="shared" si="1"/>
        <v>Sofa 3 cuerpos: &lt;p&gt;&lt;li&gt;Altura(cm): 80&lt;/li&gt;&lt;li&gt; Ancho(cm): 190&lt;/li&gt;&lt;li&gt; Profundo(cm): 70&lt;/li&gt;&lt;/ul&gt;</v>
      </c>
      <c r="AA25" s="79" t="str">
        <f>CONCATENATE(E25," color: ",IF(VLOOKUP(C25,Colores!H:I,2,0)&gt;1,"Varios colores",G25),IF(H25="","",CONCATENATE(", Tapiz: ",H25)),IF(I25="","",CONCATENATE(", relleno: ",I25)),IF(J25="","",CONCATENATE(" y estructura: ",J25)),CHAR(10))</f>
        <v xml:space="preserve">Sofa 3 cuerpos color: Verde militar, Tapiz: Microfibra, relleno: Espuma paraiso, algodón, resortes y estructura: Madera tornillo
</v>
      </c>
      <c r="AB25" s="79" t="str">
        <f>CONCATENATE("&lt;p&gt;¿Cómo lavar este producto ",VLOOKUP(Tabla3[[#This Row],[Codigo]],Detalle!B:F,4,0),": ",H25,"?","&lt;p&gt;",CHAR(10),IFERROR(VLOOKUP(H25,'Base de datos'!A:B,2,0),"Humedecer un paño de tela y frotar la estructura del producto&lt;p&gt;"))</f>
        <v>&lt;p&gt;¿Cómo lavar este producto Vintage: Microfibra?&lt;p&gt;
Aspirador y cepillar suave para retirar el polvo, luego usar una esponja con agua fría y jabón líquido bien excurrido</v>
      </c>
      <c r="AC25"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25"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25" s="79"/>
      <c r="AF25" s="102"/>
      <c r="AH25" s="92" t="str">
        <f t="shared" si="3"/>
        <v>INSERT INTO combos VALUES(NULL,"Mody28","sofa 3 cuerpos Lali",24,24.1,"Sofa 3 cuerpos","Vintage","Verde militar","Microfibra","Espuma paraiso, algodón, resortes","Madera tornillo","No",80,190,70,32,12,1,"Patas contorneadas","","","1",10,"1");</v>
      </c>
    </row>
    <row r="26" spans="1:34" ht="18.75" customHeight="1" x14ac:dyDescent="0.2">
      <c r="A26" s="1" t="s">
        <v>512</v>
      </c>
      <c r="B26" s="81" t="s">
        <v>513</v>
      </c>
      <c r="C26" s="97">
        <f>VLOOKUP(Tabla3[[#This Row],[sku proveedor-web]],Tabla6[[sku proveedor-web]:[codigo]],2,0)</f>
        <v>25</v>
      </c>
      <c r="D26" s="91">
        <f>Tabla3[[#This Row],[Codigo]]+0.1</f>
        <v>25.1</v>
      </c>
      <c r="E26" s="90" t="s">
        <v>864</v>
      </c>
      <c r="F26" s="90" t="s">
        <v>421</v>
      </c>
      <c r="G26" s="90" t="s">
        <v>431</v>
      </c>
      <c r="H26" s="90" t="s">
        <v>422</v>
      </c>
      <c r="I26" s="90" t="s">
        <v>890</v>
      </c>
      <c r="J26" s="90" t="s">
        <v>423</v>
      </c>
      <c r="K26" s="96" t="s">
        <v>45</v>
      </c>
      <c r="L26" s="96">
        <v>80</v>
      </c>
      <c r="M26" s="96">
        <v>95</v>
      </c>
      <c r="N26" s="96">
        <v>75</v>
      </c>
      <c r="O26" s="96">
        <v>12</v>
      </c>
      <c r="P26" s="96">
        <v>12</v>
      </c>
      <c r="Q26" s="96">
        <v>1</v>
      </c>
      <c r="R26" s="100" t="s">
        <v>895</v>
      </c>
      <c r="S26" s="101"/>
      <c r="T26" s="96"/>
      <c r="U26" s="96">
        <v>1</v>
      </c>
      <c r="V26" s="96">
        <v>10</v>
      </c>
      <c r="W26" s="91">
        <v>1</v>
      </c>
      <c r="X26" s="98" t="str">
        <f t="shared" si="0"/>
        <v>Dubai</v>
      </c>
      <c r="Y26" s="79" t="str">
        <f>CONCATENATE("En HOGAR &amp; SPACIOS encontraras lo mejor para tu hogar con este excelente ",VLOOKUP(C26,Detalle!B:F,4,0)," con un acabado detallista al estilo ",F26,"&lt;/p&gt;",CHAR(10),CHAR(10),":&lt;p&gt;&lt;strong&gt;&lt;span style=text-decoration: underline;&gt;Detalle:&lt;/span&gt;&lt;/strong&gt;&lt;/p&gt;",CHAR(10),AA26,CHAR(10),Tabla3[[#This Row],[Parte 5]],CHAR(10),CHAR(10),"Medidas aproximadas: ","&lt;p&gt; ",CHAR(10),Z26,"&lt;p&gt; &lt;/li&gt;",CHAR(10),CHAR(10),AC26,CHAR(10),CHAR(10),AB26)</f>
        <v>En HOGAR &amp; SPACIOS encontraras lo mejor para tu hogar con este excelente Vintage con un acabado detallista al estilo Vintage&lt;/p&gt;
:&lt;p&gt;&lt;strong&gt;&lt;span style=text-decoration: underline;&gt;Detalle:&lt;/span&gt;&lt;/strong&gt;&lt;/p&gt;
Sofa 1 cuerpo color: Varios colores, Tapiz: Dubai, relleno: Espuma paraiso, algodón, resortes y estructura: Madera tornillo
&lt;p&gt;Característica: &lt;ul&gt;&lt;li&gt;
Patas contorneadas&lt;/li&gt; 
&lt;/li&gt;
&lt;/ul&gt;&lt;/il&gt;
Medidas aproximadas: &lt;p&gt; 
Sofa 1 cuerpo: &lt;p&gt;&lt;li&gt;Altura(cm): 80&lt;/li&gt;&lt;li&gt; Ancho(cm): 95&lt;/li&gt;&lt;li&gt;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26" s="79" t="str">
        <f t="shared" si="1"/>
        <v>Sofa 1 cuerpo: &lt;p&gt;&lt;li&gt;Altura(cm): 80&lt;/li&gt;&lt;li&gt; Ancho(cm): 95&lt;/li&gt;&lt;li&gt; Profundo(cm): 75&lt;/li&gt;&lt;/ul&gt;</v>
      </c>
      <c r="AA26" s="79" t="str">
        <f>CONCATENATE(E26," color: ",IF(VLOOKUP(C26,Colores!H:I,2,0)&gt;1,"Varios colores",G26),IF(H26="","",CONCATENATE(", Tapiz: ",H26)),IF(I26="","",CONCATENATE(", relleno: ",I26)),IF(J26="","",CONCATENATE(" y estructura: ",J26)),CHAR(10))</f>
        <v xml:space="preserve">Sofa 1 cuerpo color: Varios colores, Tapiz: Dubai, relleno: Espuma paraiso, algodón, resortes y estructura: Madera tornillo
</v>
      </c>
      <c r="AB26" s="79" t="str">
        <f>CONCATENATE("&lt;p&gt;¿Cómo lavar este producto ",VLOOKUP(Tabla3[[#This Row],[Codigo]],Detalle!B:F,4,0),": ",H26,"?","&lt;p&gt;",CHAR(10),IFERROR(VLOOKUP(H26,'Base de datos'!A:B,2,0),"Humedecer un paño de tela y frotar la estructura del producto&lt;p&gt;"))</f>
        <v>&lt;p&gt;¿Cómo lavar este producto Vintage: Dubai?&lt;p&gt;
Aspiradora y cepillo suave para retirar el polvo, luego usar una esponja con agua fría y jabón líquido bien excurrido</v>
      </c>
      <c r="AC26"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26"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26" s="79"/>
      <c r="AF26" s="102"/>
      <c r="AH26" s="92" t="str">
        <f t="shared" si="3"/>
        <v>INSERT INTO combos VALUES(NULL,"Mody30","Sofa 1 cuerpo Dalias",25,25.1,"Sofa 1 cuerpo","Vintage","Variado","Dubai","Espuma paraiso, algodón, resortes","Madera tornillo","No",80,95,75,12,12,1,"Patas contorneadas","","","1",10,"1");</v>
      </c>
    </row>
    <row r="27" spans="1:34" ht="18.75" customHeight="1" x14ac:dyDescent="0.2">
      <c r="A27" s="1" t="s">
        <v>515</v>
      </c>
      <c r="B27" s="81" t="s">
        <v>516</v>
      </c>
      <c r="C27" s="97">
        <f>VLOOKUP(Tabla3[[#This Row],[sku proveedor-web]],Tabla6[[sku proveedor-web]:[codigo]],2,0)</f>
        <v>26</v>
      </c>
      <c r="D27" s="91">
        <f>Tabla3[[#This Row],[Codigo]]+0.1</f>
        <v>26.1</v>
      </c>
      <c r="E27" s="90" t="s">
        <v>462</v>
      </c>
      <c r="F27" s="90" t="s">
        <v>421</v>
      </c>
      <c r="G27" s="90" t="s">
        <v>55</v>
      </c>
      <c r="H27" s="90" t="s">
        <v>422</v>
      </c>
      <c r="I27" s="90" t="s">
        <v>419</v>
      </c>
      <c r="J27" s="90" t="s">
        <v>423</v>
      </c>
      <c r="K27" s="96" t="s">
        <v>45</v>
      </c>
      <c r="L27" s="96">
        <v>75</v>
      </c>
      <c r="M27" s="96">
        <v>75</v>
      </c>
      <c r="N27" s="96">
        <v>75</v>
      </c>
      <c r="O27" s="96">
        <v>15</v>
      </c>
      <c r="P27" s="96">
        <v>12</v>
      </c>
      <c r="Q27" s="96">
        <v>1</v>
      </c>
      <c r="R27" s="100" t="s">
        <v>895</v>
      </c>
      <c r="S27" s="101"/>
      <c r="T27" s="96"/>
      <c r="U27" s="96">
        <v>1</v>
      </c>
      <c r="V27" s="96">
        <v>10</v>
      </c>
      <c r="W27" s="91">
        <v>1</v>
      </c>
      <c r="X27" s="98" t="str">
        <f t="shared" si="0"/>
        <v>Dubai</v>
      </c>
      <c r="Y27" s="79" t="str">
        <f>CONCATENATE("En HOGAR &amp; SPACIOS encontraras lo mejor para tu hogar con este excelente ",VLOOKUP(C27,Detalle!B:F,4,0)," con un acabado detallista al estilo ",F27,"&lt;/p&gt;",CHAR(10),CHAR(10),":&lt;p&gt;&lt;strong&gt;&lt;span style=text-decoration: underline;&gt;Detalle:&lt;/span&gt;&lt;/strong&gt;&lt;/p&gt;",CHAR(10),AA27,CHAR(10),Tabla3[[#This Row],[Parte 5]],CHAR(10),CHAR(10),"Medidas aproximadas: ","&lt;p&gt; ",CHAR(10),Z27,"&lt;p&gt; &lt;/li&gt;",CHAR(10),CHAR(10),AC27,CHAR(10),CHAR(10),AB27)</f>
        <v>En HOGAR &amp; SPACIOS encontraras lo mejor para tu hogar con este excelente Vintage con un acabado detallista al estilo Vintage&lt;/p&gt;
:&lt;p&gt;&lt;strong&gt;&lt;span style=text-decoration: underline;&gt;Detalle:&lt;/span&gt;&lt;/strong&gt;&lt;/p&gt;
Sillón color: Azul, Tapiz: Dubai, relleno: Espuma paraiso y algodón y estructura: Madera tornillo
&lt;p&gt;Característica: &lt;ul&gt;&lt;li&gt;
Patas contorneadas&lt;/li&gt; 
&lt;/li&gt;
&lt;/ul&gt;&lt;/il&gt;
Medidas aproximadas: &lt;p&gt; 
Sillón: &lt;p&gt;&lt;li&gt;Altura(cm): 75&lt;/li&gt;&lt;li&gt; Ancho(cm): 75&lt;/li&gt;&lt;li&gt;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27" s="79" t="str">
        <f t="shared" si="1"/>
        <v>Sillón: &lt;p&gt;&lt;li&gt;Altura(cm): 75&lt;/li&gt;&lt;li&gt; Ancho(cm): 75&lt;/li&gt;&lt;li&gt; Profundo(cm): 75&lt;/li&gt;&lt;/ul&gt;</v>
      </c>
      <c r="AA27" s="79" t="str">
        <f>CONCATENATE(E27," color: ",IF(VLOOKUP(C27,Colores!H:I,2,0)&gt;1,"Varios colores",G27),IF(H27="","",CONCATENATE(", Tapiz: ",H27)),IF(I27="","",CONCATENATE(", relleno: ",I27)),IF(J27="","",CONCATENATE(" y estructura: ",J27)),CHAR(10))</f>
        <v xml:space="preserve">Sillón color: Azul, Tapiz: Dubai, relleno: Espuma paraiso y algodón y estructura: Madera tornillo
</v>
      </c>
      <c r="AB27" s="79" t="str">
        <f>CONCATENATE("&lt;p&gt;¿Cómo lavar este producto ",VLOOKUP(Tabla3[[#This Row],[Codigo]],Detalle!B:F,4,0),": ",H27,"?","&lt;p&gt;",CHAR(10),IFERROR(VLOOKUP(H27,'Base de datos'!A:B,2,0),"Humedecer un paño de tela y frotar la estructura del producto&lt;p&gt;"))</f>
        <v>&lt;p&gt;¿Cómo lavar este producto Vintage: Dubai?&lt;p&gt;
Aspiradora y cepillo suave para retirar el polvo, luego usar una esponja con agua fría y jabón líquido bien excurrido</v>
      </c>
      <c r="AC27"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27"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27" s="79"/>
      <c r="AF27" s="102"/>
      <c r="AH27" s="92" t="str">
        <f t="shared" si="3"/>
        <v>INSERT INTO combos VALUES(NULL,"Mody31","Sillón crystal ",26,26.1,"Sillón","Vintage","Azul","Dubai","Espuma paraiso y algodón","Madera tornillo","No",75,75,75,15,12,1,"Patas contorneadas","","","1",10,"1");</v>
      </c>
    </row>
    <row r="28" spans="1:34" ht="18.75" customHeight="1" x14ac:dyDescent="0.2">
      <c r="A28" s="1" t="s">
        <v>518</v>
      </c>
      <c r="B28" s="81" t="s">
        <v>519</v>
      </c>
      <c r="C28" s="97">
        <f>VLOOKUP(Tabla3[[#This Row],[sku proveedor-web]],Tabla6[[sku proveedor-web]:[codigo]],2,0)</f>
        <v>27</v>
      </c>
      <c r="D28" s="91">
        <f>Tabla3[[#This Row],[Codigo]]+0.1</f>
        <v>27.1</v>
      </c>
      <c r="E28" s="90" t="s">
        <v>462</v>
      </c>
      <c r="F28" s="90" t="s">
        <v>421</v>
      </c>
      <c r="G28" s="90" t="s">
        <v>431</v>
      </c>
      <c r="H28" s="90" t="s">
        <v>44</v>
      </c>
      <c r="I28" s="90" t="s">
        <v>890</v>
      </c>
      <c r="J28" s="90" t="s">
        <v>423</v>
      </c>
      <c r="K28" s="96" t="s">
        <v>45</v>
      </c>
      <c r="L28" s="96">
        <v>75</v>
      </c>
      <c r="M28" s="96">
        <v>75</v>
      </c>
      <c r="N28" s="96">
        <v>75</v>
      </c>
      <c r="O28" s="96">
        <v>15</v>
      </c>
      <c r="P28" s="96">
        <v>12</v>
      </c>
      <c r="Q28" s="96">
        <v>1</v>
      </c>
      <c r="R28" s="100" t="s">
        <v>895</v>
      </c>
      <c r="S28" s="101"/>
      <c r="T28" s="96"/>
      <c r="U28" s="96">
        <v>1</v>
      </c>
      <c r="V28" s="96">
        <v>10</v>
      </c>
      <c r="W28" s="91">
        <v>1</v>
      </c>
      <c r="X28" s="98" t="str">
        <f t="shared" si="0"/>
        <v>Microfibra</v>
      </c>
      <c r="Y28" s="79" t="str">
        <f>CONCATENATE("En HOGAR &amp; SPACIOS encontraras lo mejor para tu hogar con este excelente ",VLOOKUP(C28,Detalle!B:F,4,0)," con un acabado detallista al estilo ",F28,"&lt;/p&gt;",CHAR(10),CHAR(10),":&lt;p&gt;&lt;strong&gt;&lt;span style=text-decoration: underline;&gt;Detalle:&lt;/span&gt;&lt;/strong&gt;&lt;/p&gt;",CHAR(10),AA28,CHAR(10),Tabla3[[#This Row],[Parte 5]],CHAR(10),CHAR(10),"Medidas aproximadas: ","&lt;p&gt; ",CHAR(10),Z28,"&lt;p&gt; &lt;/li&gt;",CHAR(10),CHAR(10),AC28,CHAR(10),CHAR(10),AB28)</f>
        <v>En HOGAR &amp; SPACIOS encontraras lo mejor para tu hogar con este excelente Vintage con un acabado detallista al estilo Vintage&lt;/p&gt;
:&lt;p&gt;&lt;strong&gt;&lt;span style=text-decoration: underline;&gt;Detalle:&lt;/span&gt;&lt;/strong&gt;&lt;/p&gt;
Sillón color: Varios colores, Tapiz: Microfibra, relleno: Espuma paraiso, algodón, resortes y estructura: Madera tornillo
&lt;p&gt;Característica: &lt;ul&gt;&lt;li&gt;
Patas contorneadas&lt;/li&gt; 
&lt;/li&gt;
&lt;/ul&gt;&lt;/il&gt;
Medidas aproximadas: &lt;p&gt; 
Sillón: &lt;p&gt;&lt;li&gt;Altura(cm): 75&lt;/li&gt;&lt;li&gt; Ancho(cm): 75&lt;/li&gt;&lt;li&gt;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28" s="79" t="str">
        <f t="shared" si="1"/>
        <v>Sillón: &lt;p&gt;&lt;li&gt;Altura(cm): 75&lt;/li&gt;&lt;li&gt; Ancho(cm): 75&lt;/li&gt;&lt;li&gt; Profundo(cm): 75&lt;/li&gt;&lt;/ul&gt;</v>
      </c>
      <c r="AA28" s="79" t="str">
        <f>CONCATENATE(E28," color: ",IF(VLOOKUP(C28,Colores!H:I,2,0)&gt;1,"Varios colores",G28),IF(H28="","",CONCATENATE(", Tapiz: ",H28)),IF(I28="","",CONCATENATE(", relleno: ",I28)),IF(J28="","",CONCATENATE(" y estructura: ",J28)),CHAR(10))</f>
        <v xml:space="preserve">Sillón color: Varios colores, Tapiz: Microfibra, relleno: Espuma paraiso, algodón, resortes y estructura: Madera tornillo
</v>
      </c>
      <c r="AB28" s="79" t="str">
        <f>CONCATENATE("&lt;p&gt;¿Cómo lavar este producto ",VLOOKUP(Tabla3[[#This Row],[Codigo]],Detalle!B:F,4,0),": ",H28,"?","&lt;p&gt;",CHAR(10),IFERROR(VLOOKUP(H28,'Base de datos'!A:B,2,0),"Humedecer un paño de tela y frotar la estructura del producto&lt;p&gt;"))</f>
        <v>&lt;p&gt;¿Cómo lavar este producto Vintage: Microfibra?&lt;p&gt;
Aspirador y cepillar suave para retirar el polvo, luego usar una esponja con agua fría y jabón líquido bien excurrido</v>
      </c>
      <c r="AC28"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28"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28" s="79"/>
      <c r="AF28" s="102"/>
      <c r="AH28" s="92" t="str">
        <f t="shared" si="3"/>
        <v>INSERT INTO combos VALUES(NULL,"Mody32","Sillón canari",27,27.1,"Sillón","Vintage","Variado","Microfibra","Espuma paraiso, algodón, resortes","Madera tornillo","No",75,75,75,15,12,1,"Patas contorneadas","","","1",10,"1");</v>
      </c>
    </row>
    <row r="29" spans="1:34" ht="18.75" customHeight="1" x14ac:dyDescent="0.2">
      <c r="A29" s="1" t="s">
        <v>873</v>
      </c>
      <c r="B29" s="81" t="s">
        <v>876</v>
      </c>
      <c r="C29" s="97">
        <f>VLOOKUP(Tabla3[[#This Row],[sku proveedor-web]],Tabla6[[sku proveedor-web]:[codigo]],2,0)</f>
        <v>28</v>
      </c>
      <c r="D29" s="91">
        <f>IF(Tabla3[Codigo]&lt;&gt;Tabla3[[#Headers],[Codigo]],Tabla3[Codigo]+0.1,Tabla3[[#Headers],[Sub_cod (orden)]]+0.1)</f>
        <v>28.1</v>
      </c>
      <c r="E29" s="90" t="s">
        <v>462</v>
      </c>
      <c r="F29" s="90" t="s">
        <v>421</v>
      </c>
      <c r="G29" s="90" t="s">
        <v>36</v>
      </c>
      <c r="H29" s="90" t="s">
        <v>44</v>
      </c>
      <c r="I29" s="90" t="s">
        <v>890</v>
      </c>
      <c r="J29" s="90" t="s">
        <v>423</v>
      </c>
      <c r="K29" s="96" t="s">
        <v>45</v>
      </c>
      <c r="L29" s="96">
        <v>80</v>
      </c>
      <c r="M29" s="96">
        <v>75</v>
      </c>
      <c r="N29" s="96">
        <v>75</v>
      </c>
      <c r="O29" s="96">
        <v>15</v>
      </c>
      <c r="P29" s="96">
        <v>12</v>
      </c>
      <c r="Q29" s="96">
        <v>1</v>
      </c>
      <c r="R29" s="100" t="s">
        <v>895</v>
      </c>
      <c r="S29" s="101"/>
      <c r="T29" s="96"/>
      <c r="U29" s="96">
        <v>1</v>
      </c>
      <c r="V29" s="96">
        <v>10</v>
      </c>
      <c r="W29" s="91">
        <v>1</v>
      </c>
      <c r="X29" s="98" t="str">
        <f t="shared" si="0"/>
        <v>Microfibra</v>
      </c>
      <c r="Y29" s="79" t="str">
        <f>CONCATENATE("En HOGAR &amp; SPACIOS encontraras lo mejor para tu hogar con este excelente ",VLOOKUP(C29,Detalle!B:F,4,0)," con un acabado detallista al estilo ",F29,"&lt;/p&gt;",CHAR(10),CHAR(10),":&lt;p&gt;&lt;strong&gt;&lt;span style=text-decoration: underline;&gt;Detalle:&lt;/span&gt;&lt;/strong&gt;&lt;/p&gt;",CHAR(10),AA29,CHAR(10),Tabla3[[#This Row],[Parte 5]],CHAR(10),CHAR(10),"Medidas aproximadas: ","&lt;p&gt; ",CHAR(10),Z29,"&lt;p&gt; &lt;/li&gt;",CHAR(10),CHAR(10),AC29,CHAR(10),CHAR(10),AB29)</f>
        <v>En HOGAR &amp; SPACIOS encontraras lo mejor para tu hogar con este excelente Vintage con un acabado detallista al estilo Vintage&lt;/p&gt;
:&lt;p&gt;&lt;strong&gt;&lt;span style=text-decoration: underline;&gt;Detalle:&lt;/span&gt;&lt;/strong&gt;&lt;/p&gt;
Sillón color: Naranja, Tapiz: Microfibra, relleno: Espuma paraiso, algodón, resortes y estructura: Madera tornillo
&lt;p&gt;Característica: &lt;ul&gt;&lt;li&gt;
Patas contorneadas&lt;/li&gt; 
&lt;/li&gt;
&lt;/ul&gt;&lt;/il&gt;
Medidas aproximadas: &lt;p&gt; 
Sillón: &lt;p&gt;&lt;li&gt;Altura(cm): 80&lt;/li&gt;&lt;li&gt; Ancho(cm): 75&lt;/li&gt;&lt;li&gt;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29" s="79" t="str">
        <f t="shared" si="1"/>
        <v>Sillón: &lt;p&gt;&lt;li&gt;Altura(cm): 80&lt;/li&gt;&lt;li&gt; Ancho(cm): 75&lt;/li&gt;&lt;li&gt; Profundo(cm): 75&lt;/li&gt;&lt;/ul&gt;</v>
      </c>
      <c r="AA29" s="79" t="str">
        <f>CONCATENATE(E29," color: ",IF(VLOOKUP(C29,Colores!H:I,2,0)&gt;1,"Varios colores",G29),IF(H29="","",CONCATENATE(", Tapiz: ",H29)),IF(I29="","",CONCATENATE(", relleno: ",I29)),IF(J29="","",CONCATENATE(" y estructura: ",J29)),CHAR(10))</f>
        <v xml:space="preserve">Sillón color: Naranja, Tapiz: Microfibra, relleno: Espuma paraiso, algodón, resortes y estructura: Madera tornillo
</v>
      </c>
      <c r="AB29" s="79" t="str">
        <f>CONCATENATE("&lt;p&gt;¿Cómo lavar este producto ",VLOOKUP(Tabla3[[#This Row],[Codigo]],Detalle!B:F,4,0),": ",H29,"?","&lt;p&gt;",CHAR(10),IFERROR(VLOOKUP(H29,'Base de datos'!A:B,2,0),"Humedecer un paño de tela y frotar la estructura del producto&lt;p&gt;"))</f>
        <v>&lt;p&gt;¿Cómo lavar este producto Vintage: Microfibra?&lt;p&gt;
Aspirador y cepillar suave para retirar el polvo, luego usar una esponja con agua fría y jabón líquido bien excurrido</v>
      </c>
      <c r="AC29"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29"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29" s="79"/>
      <c r="AF29" s="102"/>
      <c r="AH29" s="92" t="str">
        <f t="shared" si="3"/>
        <v>INSERT INTO combos VALUES(NULL,"Mody34","Sillón Spik",28,28.1,"Sillón","Vintage","Naranja","Microfibra","Espuma paraiso, algodón, resortes","Madera tornillo","No",80,75,75,15,12,1,"Patas contorneadas","","","1",10,"1");</v>
      </c>
    </row>
    <row r="30" spans="1:34" ht="18.75" customHeight="1" x14ac:dyDescent="0.2">
      <c r="A30" s="1" t="s">
        <v>521</v>
      </c>
      <c r="B30" s="81" t="s">
        <v>522</v>
      </c>
      <c r="C30" s="97">
        <f>VLOOKUP(Tabla3[[#This Row],[sku proveedor-web]],Tabla6[[sku proveedor-web]:[codigo]],2,0)</f>
        <v>29</v>
      </c>
      <c r="D30" s="91">
        <f>Tabla3[[#This Row],[Codigo]]+0.1</f>
        <v>29.1</v>
      </c>
      <c r="E30" s="90" t="s">
        <v>440</v>
      </c>
      <c r="F30" s="90" t="s">
        <v>421</v>
      </c>
      <c r="G30" s="90" t="s">
        <v>431</v>
      </c>
      <c r="H30" s="90" t="s">
        <v>422</v>
      </c>
      <c r="I30" s="90" t="s">
        <v>419</v>
      </c>
      <c r="J30" s="90" t="s">
        <v>423</v>
      </c>
      <c r="K30" s="96" t="s">
        <v>45</v>
      </c>
      <c r="L30" s="96">
        <v>75</v>
      </c>
      <c r="M30" s="96">
        <v>185</v>
      </c>
      <c r="N30" s="96">
        <v>75</v>
      </c>
      <c r="O30" s="96">
        <v>35</v>
      </c>
      <c r="P30" s="96">
        <v>12</v>
      </c>
      <c r="Q30" s="96">
        <v>1</v>
      </c>
      <c r="R30" s="100" t="s">
        <v>895</v>
      </c>
      <c r="S30" s="101"/>
      <c r="T30" s="96"/>
      <c r="U30" s="96">
        <v>1</v>
      </c>
      <c r="V30" s="96">
        <v>10</v>
      </c>
      <c r="W30" s="91">
        <v>1</v>
      </c>
      <c r="X30" s="98" t="str">
        <f t="shared" si="0"/>
        <v>Dubai</v>
      </c>
      <c r="Y30" s="79" t="str">
        <f>CONCATENATE("En HOGAR &amp; SPACIOS encontraras lo mejor para tu hogar con este excelente ",VLOOKUP(C30,Detalle!B:F,4,0)," con un acabado detallista al estilo ",F30,"&lt;/p&gt;",CHAR(10),CHAR(10),":&lt;p&gt;&lt;strong&gt;&lt;span style=text-decoration: underline;&gt;Detalle:&lt;/span&gt;&lt;/strong&gt;&lt;/p&gt;",CHAR(10),AA30,CHAR(10),Tabla3[[#This Row],[Parte 5]],CHAR(10),CHAR(10),"Medidas aproximadas: ","&lt;p&gt; ",CHAR(10),Z30,"&lt;p&gt; &lt;/li&gt;",CHAR(10),CHAR(10),AC30,CHAR(10),CHAR(10),AB30)</f>
        <v>En HOGAR &amp; SPACIOS encontraras lo mejor para tu hogar con este excelente Vintage con un acabado detallista al estilo Vintage&lt;/p&gt;
:&lt;p&gt;&lt;strong&gt;&lt;span style=text-decoration: underline;&gt;Detalle:&lt;/span&gt;&lt;/strong&gt;&lt;/p&gt;
Sofa 3 cuerpos color: Varios colores, Tapiz: Dubai, relleno: Espuma paraiso y algodón y estructura: Madera tornillo
&lt;p&gt;Característica: &lt;ul&gt;&lt;li&gt;
Patas contorneadas&lt;/li&gt; 
&lt;/li&gt;
&lt;/ul&gt;&lt;/il&gt;
Medidas aproximadas: &lt;p&gt; 
Sofa 3 cuerpos: &lt;p&gt;&lt;li&gt;Altura(cm): 75&lt;/li&gt;&lt;li&gt; Ancho(cm): 185&lt;/li&gt;&lt;li&gt;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30" s="79" t="str">
        <f t="shared" si="1"/>
        <v>Sofa 3 cuerpos: &lt;p&gt;&lt;li&gt;Altura(cm): 75&lt;/li&gt;&lt;li&gt; Ancho(cm): 185&lt;/li&gt;&lt;li&gt; Profundo(cm): 75&lt;/li&gt;&lt;/ul&gt;</v>
      </c>
      <c r="AA30" s="79" t="str">
        <f>CONCATENATE(E30," color: ",IF(VLOOKUP(C30,Colores!H:I,2,0)&gt;1,"Varios colores",G30),IF(H30="","",CONCATENATE(", Tapiz: ",H30)),IF(I30="","",CONCATENATE(", relleno: ",I30)),IF(J30="","",CONCATENATE(" y estructura: ",J30)),CHAR(10))</f>
        <v xml:space="preserve">Sofa 3 cuerpos color: Varios colores, Tapiz: Dubai, relleno: Espuma paraiso y algodón y estructura: Madera tornillo
</v>
      </c>
      <c r="AB30" s="79" t="str">
        <f>CONCATENATE("&lt;p&gt;¿Cómo lavar este producto ",VLOOKUP(Tabla3[[#This Row],[Codigo]],Detalle!B:F,4,0),": ",H30,"?","&lt;p&gt;",CHAR(10),IFERROR(VLOOKUP(H30,'Base de datos'!A:B,2,0),"Humedecer un paño de tela y frotar la estructura del producto&lt;p&gt;"))</f>
        <v>&lt;p&gt;¿Cómo lavar este producto Vintage: Dubai?&lt;p&gt;
Aspiradora y cepillo suave para retirar el polvo, luego usar una esponja con agua fría y jabón líquido bien excurrido</v>
      </c>
      <c r="AC30"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30"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30" s="79"/>
      <c r="AF30" s="102"/>
      <c r="AH30" s="92" t="str">
        <f t="shared" si="3"/>
        <v>INSERT INTO combos VALUES(NULL,"Mody35","Sofa 3 cuerpos Narciso",29,29.1,"Sofa 3 cuerpos","Vintage","Variado","Dubai","Espuma paraiso y algodón","Madera tornillo","No",75,185,75,35,12,1,"Patas contorneadas","","","1",10,"1");</v>
      </c>
    </row>
    <row r="31" spans="1:34" ht="18.75" customHeight="1" x14ac:dyDescent="0.2">
      <c r="A31" s="1" t="s">
        <v>524</v>
      </c>
      <c r="B31" s="81" t="s">
        <v>525</v>
      </c>
      <c r="C31" s="97">
        <f>VLOOKUP(Tabla3[[#This Row],[sku proveedor-web]],Tabla6[[sku proveedor-web]:[codigo]],2,0)</f>
        <v>30</v>
      </c>
      <c r="D31" s="91">
        <f>Tabla3[[#This Row],[Codigo]]+0.1</f>
        <v>30.1</v>
      </c>
      <c r="E31" s="90" t="s">
        <v>436</v>
      </c>
      <c r="F31" s="90" t="s">
        <v>421</v>
      </c>
      <c r="G31" s="90" t="s">
        <v>446</v>
      </c>
      <c r="H31" s="90" t="s">
        <v>422</v>
      </c>
      <c r="I31" s="90" t="s">
        <v>419</v>
      </c>
      <c r="J31" s="90" t="s">
        <v>423</v>
      </c>
      <c r="K31" s="96" t="s">
        <v>45</v>
      </c>
      <c r="L31" s="96">
        <v>90</v>
      </c>
      <c r="M31" s="96">
        <v>140</v>
      </c>
      <c r="N31" s="96">
        <v>75</v>
      </c>
      <c r="O31" s="96">
        <v>24</v>
      </c>
      <c r="P31" s="96">
        <v>12</v>
      </c>
      <c r="Q31" s="96">
        <v>1</v>
      </c>
      <c r="R31" s="100" t="s">
        <v>895</v>
      </c>
      <c r="S31" s="101"/>
      <c r="T31" s="96"/>
      <c r="U31" s="96">
        <v>1</v>
      </c>
      <c r="V31" s="96">
        <v>10</v>
      </c>
      <c r="W31" s="91">
        <v>1</v>
      </c>
      <c r="X31" s="98" t="str">
        <f t="shared" si="0"/>
        <v>Dubai</v>
      </c>
      <c r="Y31" s="79" t="str">
        <f>CONCATENATE("En HOGAR &amp; SPACIOS encontraras lo mejor para tu hogar con este excelente ",VLOOKUP(C31,Detalle!B:F,4,0)," con un acabado detallista al estilo ",F31,"&lt;/p&gt;",CHAR(10),CHAR(10),":&lt;p&gt;&lt;strong&gt;&lt;span style=text-decoration: underline;&gt;Detalle:&lt;/span&gt;&lt;/strong&gt;&lt;/p&gt;",CHAR(10),AA31,CHAR(10),Tabla3[[#This Row],[Parte 5]],CHAR(10),CHAR(10),"Medidas aproximadas: ","&lt;p&gt; ",CHAR(10),Z31,"&lt;p&gt; &lt;/li&gt;",CHAR(10),CHAR(10),AC31,CHAR(10),CHAR(10),AB31)</f>
        <v>En HOGAR &amp; SPACIOS encontraras lo mejor para tu hogar con este excelente Vintage con un acabado detallista al estilo Vintage&lt;/p&gt;
:&lt;p&gt;&lt;strong&gt;&lt;span style=text-decoration: underline;&gt;Detalle:&lt;/span&gt;&lt;/strong&gt;&lt;/p&gt;
Sofa 2 cuerpos color: Plomo, Tapiz: Dubai, relleno: Espuma paraiso y algodón y estructura: Madera tornillo
&lt;p&gt;Característica: &lt;ul&gt;&lt;li&gt;
Patas contorneadas&lt;/li&gt; 
&lt;/li&gt;
&lt;/ul&gt;&lt;/il&gt;
Medidas aproximadas: &lt;p&gt; 
Sofa 2 cuerpos: &lt;p&gt;&lt;li&gt;Altura(cm): 90&lt;/li&gt;&lt;li&gt; Ancho(cm): 140&lt;/li&gt;&lt;li&gt;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31" s="79" t="str">
        <f t="shared" si="1"/>
        <v>Sofa 2 cuerpos: &lt;p&gt;&lt;li&gt;Altura(cm): 90&lt;/li&gt;&lt;li&gt; Ancho(cm): 140&lt;/li&gt;&lt;li&gt; Profundo(cm): 75&lt;/li&gt;&lt;/ul&gt;</v>
      </c>
      <c r="AA31" s="79" t="str">
        <f>CONCATENATE(E31," color: ",IF(VLOOKUP(C31,Colores!H:I,2,0)&gt;1,"Varios colores",G31),IF(H31="","",CONCATENATE(", Tapiz: ",H31)),IF(I31="","",CONCATENATE(", relleno: ",I31)),IF(J31="","",CONCATENATE(" y estructura: ",J31)),CHAR(10))</f>
        <v xml:space="preserve">Sofa 2 cuerpos color: Plomo, Tapiz: Dubai, relleno: Espuma paraiso y algodón y estructura: Madera tornillo
</v>
      </c>
      <c r="AB31" s="79" t="str">
        <f>CONCATENATE("&lt;p&gt;¿Cómo lavar este producto ",VLOOKUP(Tabla3[[#This Row],[Codigo]],Detalle!B:F,4,0),": ",H31,"?","&lt;p&gt;",CHAR(10),IFERROR(VLOOKUP(H31,'Base de datos'!A:B,2,0),"Humedecer un paño de tela y frotar la estructura del producto&lt;p&gt;"))</f>
        <v>&lt;p&gt;¿Cómo lavar este producto Vintage: Dubai?&lt;p&gt;
Aspiradora y cepillo suave para retirar el polvo, luego usar una esponja con agua fría y jabón líquido bien excurrido</v>
      </c>
      <c r="AC31"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31"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31" s="79"/>
      <c r="AF31" s="102"/>
      <c r="AH31" s="92" t="str">
        <f t="shared" si="3"/>
        <v>INSERT INTO combos VALUES(NULL,"Mody36","Sofa 2 cuerpos Milu",30,30.1,"Sofa 2 cuerpos","Vintage","Plomo","Dubai","Espuma paraiso y algodón","Madera tornillo","No",90,140,75,24,12,1,"Patas contorneadas","","","1",10,"1");</v>
      </c>
    </row>
    <row r="32" spans="1:34" ht="18.75" customHeight="1" x14ac:dyDescent="0.2">
      <c r="A32" s="1" t="s">
        <v>527</v>
      </c>
      <c r="B32" s="81" t="s">
        <v>528</v>
      </c>
      <c r="C32" s="97">
        <f>VLOOKUP(Tabla3[[#This Row],[sku proveedor-web]],Tabla6[[sku proveedor-web]:[codigo]],2,0)</f>
        <v>31</v>
      </c>
      <c r="D32" s="91">
        <f>Tabla3[[#This Row],[Codigo]]+0.1</f>
        <v>31.1</v>
      </c>
      <c r="E32" s="90" t="s">
        <v>440</v>
      </c>
      <c r="F32" s="90" t="s">
        <v>421</v>
      </c>
      <c r="G32" s="90" t="s">
        <v>446</v>
      </c>
      <c r="H32" s="90" t="s">
        <v>422</v>
      </c>
      <c r="I32" s="90" t="s">
        <v>419</v>
      </c>
      <c r="J32" s="90" t="s">
        <v>423</v>
      </c>
      <c r="K32" s="96" t="s">
        <v>45</v>
      </c>
      <c r="L32" s="96">
        <v>85</v>
      </c>
      <c r="M32" s="96">
        <v>185</v>
      </c>
      <c r="N32" s="96">
        <v>70</v>
      </c>
      <c r="O32" s="96">
        <v>30</v>
      </c>
      <c r="P32" s="96">
        <v>12</v>
      </c>
      <c r="Q32" s="96">
        <v>1</v>
      </c>
      <c r="R32" s="100" t="s">
        <v>895</v>
      </c>
      <c r="S32" s="101"/>
      <c r="T32" s="96"/>
      <c r="U32" s="96">
        <v>1</v>
      </c>
      <c r="V32" s="96">
        <v>10</v>
      </c>
      <c r="W32" s="91">
        <v>1</v>
      </c>
      <c r="X32" s="98" t="str">
        <f t="shared" si="0"/>
        <v>Dubai</v>
      </c>
      <c r="Y32" s="79" t="str">
        <f>CONCATENATE("En HOGAR &amp; SPACIOS encontraras lo mejor para tu hogar con este excelente ",VLOOKUP(C32,Detalle!B:F,4,0)," con un acabado detallista al estilo ",F32,"&lt;/p&gt;",CHAR(10),CHAR(10),":&lt;p&gt;&lt;strong&gt;&lt;span style=text-decoration: underline;&gt;Detalle:&lt;/span&gt;&lt;/strong&gt;&lt;/p&gt;",CHAR(10),AA32,CHAR(10),Tabla3[[#This Row],[Parte 5]],CHAR(10),CHAR(10),"Medidas aproximadas: ","&lt;p&gt; ",CHAR(10),Z32,"&lt;p&gt; &lt;/li&gt;",CHAR(10),CHAR(10),AC32,CHAR(10),CHAR(10),AB32)</f>
        <v>En HOGAR &amp; SPACIOS encontraras lo mejor para tu hogar con este excelente Vintage con un acabado detallista al estilo Vintage&lt;/p&gt;
:&lt;p&gt;&lt;strong&gt;&lt;span style=text-decoration: underline;&gt;Detalle:&lt;/span&gt;&lt;/strong&gt;&lt;/p&gt;
Sofa 3 cuerpos color: Plomo, Tapiz: Dubai, relleno: Espuma paraiso y algodón y estructura: Madera tornillo
&lt;p&gt;Característica: &lt;ul&gt;&lt;li&gt;
Patas contorneadas&lt;/li&gt; 
&lt;/li&gt;
&lt;/ul&gt;&lt;/il&gt;
Medidas aproximadas: &lt;p&gt; 
Sofa 3 cuerpos: &lt;p&gt;&lt;li&gt;Altura(cm): 85&lt;/li&gt;&lt;li&gt; Ancho(cm): 185&lt;/li&gt;&lt;li&gt;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32" s="79" t="str">
        <f t="shared" si="1"/>
        <v>Sofa 3 cuerpos: &lt;p&gt;&lt;li&gt;Altura(cm): 85&lt;/li&gt;&lt;li&gt; Ancho(cm): 185&lt;/li&gt;&lt;li&gt; Profundo(cm): 70&lt;/li&gt;&lt;/ul&gt;</v>
      </c>
      <c r="AA32" s="79" t="str">
        <f>CONCATENATE(E32," color: ",IF(VLOOKUP(C32,Colores!H:I,2,0)&gt;1,"Varios colores",G32),IF(H32="","",CONCATENATE(", Tapiz: ",H32)),IF(I32="","",CONCATENATE(", relleno: ",I32)),IF(J32="","",CONCATENATE(" y estructura: ",J32)),CHAR(10))</f>
        <v xml:space="preserve">Sofa 3 cuerpos color: Plomo, Tapiz: Dubai, relleno: Espuma paraiso y algodón y estructura: Madera tornillo
</v>
      </c>
      <c r="AB32" s="79" t="str">
        <f>CONCATENATE("&lt;p&gt;¿Cómo lavar este producto ",VLOOKUP(Tabla3[[#This Row],[Codigo]],Detalle!B:F,4,0),": ",H32,"?","&lt;p&gt;",CHAR(10),IFERROR(VLOOKUP(H32,'Base de datos'!A:B,2,0),"Humedecer un paño de tela y frotar la estructura del producto&lt;p&gt;"))</f>
        <v>&lt;p&gt;¿Cómo lavar este producto Vintage: Dubai?&lt;p&gt;
Aspiradora y cepillo suave para retirar el polvo, luego usar una esponja con agua fría y jabón líquido bien excurrido</v>
      </c>
      <c r="AC32"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32"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32" s="79"/>
      <c r="AF32" s="102"/>
      <c r="AH32" s="92" t="str">
        <f t="shared" si="3"/>
        <v>INSERT INTO combos VALUES(NULL,"Mody37","Sofa 3 cuerpos Masllow",31,31.1,"Sofa 3 cuerpos","Vintage","Plomo","Dubai","Espuma paraiso y algodón","Madera tornillo","No",85,185,70,30,12,1,"Patas contorneadas","","","1",10,"1");</v>
      </c>
    </row>
    <row r="33" spans="1:34" ht="18.75" customHeight="1" x14ac:dyDescent="0.2">
      <c r="A33" s="1" t="s">
        <v>530</v>
      </c>
      <c r="B33" s="81" t="s">
        <v>533</v>
      </c>
      <c r="C33" s="97">
        <f>VLOOKUP(Tabla3[[#This Row],[sku proveedor-web]],Tabla6[[sku proveedor-web]:[codigo]],2,0)</f>
        <v>32</v>
      </c>
      <c r="D33" s="91">
        <f>Tabla3[[#This Row],[Codigo]]+0.1</f>
        <v>32.1</v>
      </c>
      <c r="E33" s="90" t="s">
        <v>436</v>
      </c>
      <c r="F33" s="90" t="s">
        <v>421</v>
      </c>
      <c r="G33" s="90" t="s">
        <v>34</v>
      </c>
      <c r="H33" s="90" t="s">
        <v>422</v>
      </c>
      <c r="I33" s="90" t="s">
        <v>419</v>
      </c>
      <c r="J33" s="90" t="s">
        <v>423</v>
      </c>
      <c r="K33" s="96" t="s">
        <v>45</v>
      </c>
      <c r="L33" s="96">
        <v>80</v>
      </c>
      <c r="M33" s="96">
        <v>140</v>
      </c>
      <c r="N33" s="96">
        <v>70</v>
      </c>
      <c r="O33" s="96">
        <v>32</v>
      </c>
      <c r="P33" s="96">
        <v>12</v>
      </c>
      <c r="Q33" s="96">
        <v>1</v>
      </c>
      <c r="R33" s="100" t="s">
        <v>895</v>
      </c>
      <c r="S33" s="101"/>
      <c r="T33" s="96"/>
      <c r="U33" s="96">
        <v>1</v>
      </c>
      <c r="V33" s="96">
        <v>10</v>
      </c>
      <c r="W33" s="91">
        <v>1</v>
      </c>
      <c r="X33" s="98" t="str">
        <f t="shared" si="0"/>
        <v>Dubai</v>
      </c>
      <c r="Y33" s="79" t="str">
        <f>CONCATENATE("En HOGAR &amp; SPACIOS encontraras lo mejor para tu hogar con este excelente ",VLOOKUP(C33,Detalle!B:F,4,0)," con un acabado detallista al estilo ",F33,"&lt;/p&gt;",CHAR(10),CHAR(10),":&lt;p&gt;&lt;strong&gt;&lt;span style=text-decoration: underline;&gt;Detalle:&lt;/span&gt;&lt;/strong&gt;&lt;/p&gt;",CHAR(10),AA33,CHAR(10),Tabla3[[#This Row],[Parte 5]],CHAR(10),CHAR(10),"Medidas aproximadas: ","&lt;p&gt; ",CHAR(10),Z33,"&lt;p&gt; &lt;/li&gt;",CHAR(10),CHAR(10),AC33,CHAR(10),CHAR(10),AB33)</f>
        <v>En HOGAR &amp; SPACIOS encontraras lo mejor para tu hogar con este excelente Vintage con un acabado detallista al estilo Vintage&lt;/p&gt;
:&lt;p&gt;&lt;strong&gt;&lt;span style=text-decoration: underline;&gt;Detalle:&lt;/span&gt;&lt;/strong&gt;&lt;/p&gt;
Sofa 2 cuerpos color: Gris, Tapiz: Dubai, relleno: Espuma paraiso y algodón y estructura: Madera tornillo
&lt;p&gt;Característica: &lt;ul&gt;&lt;li&gt;
Patas contorneadas&lt;/li&gt; 
&lt;/li&gt;
&lt;/ul&gt;&lt;/il&gt;
Medidas aproximadas: &lt;p&gt; 
Sofa 2 cuerpos: &lt;p&gt;&lt;li&gt;Altura(cm): 80&lt;/li&gt;&lt;li&gt; Ancho(cm): 140&lt;/li&gt;&lt;li&gt;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33" s="79" t="str">
        <f t="shared" si="1"/>
        <v>Sofa 2 cuerpos: &lt;p&gt;&lt;li&gt;Altura(cm): 80&lt;/li&gt;&lt;li&gt; Ancho(cm): 140&lt;/li&gt;&lt;li&gt; Profundo(cm): 70&lt;/li&gt;&lt;/ul&gt;</v>
      </c>
      <c r="AA33" s="79" t="str">
        <f>CONCATENATE(E33," color: ",IF(VLOOKUP(C33,Colores!H:I,2,0)&gt;1,"Varios colores",G33),IF(H33="","",CONCATENATE(", Tapiz: ",H33)),IF(I33="","",CONCATENATE(", relleno: ",I33)),IF(J33="","",CONCATENATE(" y estructura: ",J33)),CHAR(10))</f>
        <v xml:space="preserve">Sofa 2 cuerpos color: Gris, Tapiz: Dubai, relleno: Espuma paraiso y algodón y estructura: Madera tornillo
</v>
      </c>
      <c r="AB33" s="79" t="str">
        <f>CONCATENATE("&lt;p&gt;¿Cómo lavar este producto ",VLOOKUP(Tabla3[[#This Row],[Codigo]],Detalle!B:F,4,0),": ",H33,"?","&lt;p&gt;",CHAR(10),IFERROR(VLOOKUP(H33,'Base de datos'!A:B,2,0),"Humedecer un paño de tela y frotar la estructura del producto&lt;p&gt;"))</f>
        <v>&lt;p&gt;¿Cómo lavar este producto Vintage: Dubai?&lt;p&gt;
Aspiradora y cepillo suave para retirar el polvo, luego usar una esponja con agua fría y jabón líquido bien excurrido</v>
      </c>
      <c r="AC33" s="79" t="str">
        <f t="shared" si="2"/>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33"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33" s="79"/>
      <c r="AF33" s="102"/>
      <c r="AH33" s="92" t="str">
        <f t="shared" si="3"/>
        <v>INSERT INTO combos VALUES(NULL,"Mody38","Sofa 2 cuerpos Fausto",32,32.1,"Sofa 2 cuerpos","Vintage","Gris","Dubai","Espuma paraiso y algodón","Madera tornillo","No",80,140,70,32,12,1,"Patas contorneadas","","","1",10,"1");</v>
      </c>
    </row>
    <row r="34" spans="1:34" ht="18.75" customHeight="1" x14ac:dyDescent="0.2">
      <c r="A34" s="1" t="s">
        <v>531</v>
      </c>
      <c r="B34" s="81" t="s">
        <v>532</v>
      </c>
      <c r="C34" s="97">
        <f>VLOOKUP(Tabla3[[#This Row],[sku proveedor-web]],Tabla6[[sku proveedor-web]:[codigo]],2,0)</f>
        <v>33</v>
      </c>
      <c r="D34" s="91">
        <f>Tabla3[[#This Row],[Codigo]]+0.1</f>
        <v>33.1</v>
      </c>
      <c r="E34" s="90" t="s">
        <v>440</v>
      </c>
      <c r="F34" s="90" t="s">
        <v>421</v>
      </c>
      <c r="G34" s="90" t="s">
        <v>446</v>
      </c>
      <c r="H34" s="90" t="s">
        <v>422</v>
      </c>
      <c r="I34" s="90" t="s">
        <v>419</v>
      </c>
      <c r="J34" s="90" t="s">
        <v>423</v>
      </c>
      <c r="K34" s="96" t="s">
        <v>45</v>
      </c>
      <c r="L34" s="96">
        <v>80</v>
      </c>
      <c r="M34" s="96">
        <v>185</v>
      </c>
      <c r="N34" s="96">
        <v>70</v>
      </c>
      <c r="O34" s="96">
        <v>30</v>
      </c>
      <c r="P34" s="96">
        <v>12</v>
      </c>
      <c r="Q34" s="96">
        <v>1</v>
      </c>
      <c r="R34" s="100" t="s">
        <v>895</v>
      </c>
      <c r="S34" s="101"/>
      <c r="T34" s="96"/>
      <c r="U34" s="96">
        <v>1</v>
      </c>
      <c r="V34" s="96">
        <v>10</v>
      </c>
      <c r="W34" s="91">
        <v>1</v>
      </c>
      <c r="X34" s="98" t="str">
        <f t="shared" ref="X34:X65" si="4">IF(H34="",F34,H34)</f>
        <v>Dubai</v>
      </c>
      <c r="Y34" s="79" t="str">
        <f>CONCATENATE("En HOGAR &amp; SPACIOS encontraras lo mejor para tu hogar con este excelente ",VLOOKUP(C34,Detalle!B:F,4,0)," con un acabado detallista al estilo ",F34,"&lt;/p&gt;",CHAR(10),CHAR(10),":&lt;p&gt;&lt;strong&gt;&lt;span style=text-decoration: underline;&gt;Detalle:&lt;/span&gt;&lt;/strong&gt;&lt;/p&gt;",CHAR(10),AA34,CHAR(10),Tabla3[[#This Row],[Parte 5]],CHAR(10),CHAR(10),"Medidas aproximadas: ","&lt;p&gt; ",CHAR(10),Z34,"&lt;p&gt; &lt;/li&gt;",CHAR(10),CHAR(10),AC34,CHAR(10),CHAR(10),AB34)</f>
        <v>En HOGAR &amp; SPACIOS encontraras lo mejor para tu hogar con este excelente Vintage con un acabado detallista al estilo Vintage&lt;/p&gt;
:&lt;p&gt;&lt;strong&gt;&lt;span style=text-decoration: underline;&gt;Detalle:&lt;/span&gt;&lt;/strong&gt;&lt;/p&gt;
Sofa 3 cuerpos color: Plomo, Tapiz: Dubai, relleno: Espuma paraiso y algodón y estructura: Madera tornillo
&lt;p&gt;Característica: &lt;ul&gt;&lt;li&gt;
Patas contorneadas&lt;/li&gt; 
&lt;/li&gt;
&lt;/ul&gt;&lt;/il&gt;
Medidas aproximadas: &lt;p&gt; 
Sofa 3 cuerpos: &lt;p&gt;&lt;li&gt;Altura(cm): 80&lt;/li&gt;&lt;li&gt; Ancho(cm): 185&lt;/li&gt;&lt;li&gt;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34" s="79" t="str">
        <f t="shared" ref="Z34:Z65" si="5">CONCATENATE(E34,": &lt;p&gt;&lt;li&gt;Altura(cm): ",L34,"&lt;/li&gt;&lt;li&gt; Ancho(cm): ",M34,"&lt;/li&gt;&lt;li&gt; Profundo(cm): ",N34,"&lt;/li&gt;&lt;/ul&gt;" )</f>
        <v>Sofa 3 cuerpos: &lt;p&gt;&lt;li&gt;Altura(cm): 80&lt;/li&gt;&lt;li&gt; Ancho(cm): 185&lt;/li&gt;&lt;li&gt; Profundo(cm): 70&lt;/li&gt;&lt;/ul&gt;</v>
      </c>
      <c r="AA34" s="79" t="str">
        <f>CONCATENATE(E34," color: ",IF(VLOOKUP(C34,Colores!H:I,2,0)&gt;1,"Varios colores",G34),IF(H34="","",CONCATENATE(", Tapiz: ",H34)),IF(I34="","",CONCATENATE(", relleno: ",I34)),IF(J34="","",CONCATENATE(" y estructura: ",J34)),CHAR(10))</f>
        <v xml:space="preserve">Sofa 3 cuerpos color: Plomo, Tapiz: Dubai, relleno: Espuma paraiso y algodón y estructura: Madera tornillo
</v>
      </c>
      <c r="AB34" s="79" t="str">
        <f>CONCATENATE("&lt;p&gt;¿Cómo lavar este producto ",VLOOKUP(Tabla3[[#This Row],[Codigo]],Detalle!B:F,4,0),": ",H34,"?","&lt;p&gt;",CHAR(10),IFERROR(VLOOKUP(H34,'Base de datos'!A:B,2,0),"Humedecer un paño de tela y frotar la estructura del producto&lt;p&gt;"))</f>
        <v>&lt;p&gt;¿Cómo lavar este producto Vintage: Dubai?&lt;p&gt;
Aspiradora y cepillo suave para retirar el polvo, luego usar una esponja con agua fría y jabón líquido bien excurrido</v>
      </c>
      <c r="AC34" s="79" t="str">
        <f t="shared" ref="AC34:AC65" si="6">CONCATENATE("&lt;strong&gt;Condiciones:&lt;/strong&gt;",CHAR(10),"&lt;ol&gt;&lt;li&gt;&lt;strong&gt;No hay devolución por cambio de opinión&lt;/strong&gt;",CHAR(10),"&lt;/li&gt;&lt;li&gt;&lt;strong&gt;Tiempo de entrega: &lt;/strong&gt;",V34,"&lt;strong&gt; días hábiles &lt;/span&gt;",CHAR(10),"&lt;/li&gt;&lt;li&gt;&lt;strong&gt;Garantía: ",P34," meses",CHAR(10),"&lt;/li&gt;&lt;li&gt;&lt;strong&gt;Estado: Nuevo&lt;/strong&gt;&lt;/li&gt;&lt;/ol&gt;")</f>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34"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34" s="79"/>
      <c r="AF34" s="102"/>
      <c r="AH34" s="92" t="str">
        <f t="shared" si="3"/>
        <v>INSERT INTO combos VALUES(NULL,"Mody39","Sofa 3 cuerpos Batti",33,33.1,"Sofa 3 cuerpos","Vintage","Plomo","Dubai","Espuma paraiso y algodón","Madera tornillo","No",80,185,70,30,12,1,"Patas contorneadas","","","1",10,"1");</v>
      </c>
    </row>
    <row r="35" spans="1:34" ht="18.75" customHeight="1" x14ac:dyDescent="0.2">
      <c r="A35" s="1" t="s">
        <v>536</v>
      </c>
      <c r="B35" s="81" t="s">
        <v>537</v>
      </c>
      <c r="C35" s="97">
        <f>VLOOKUP(Tabla3[[#This Row],[sku proveedor-web]],Tabla6[[sku proveedor-web]:[codigo]],2,0)</f>
        <v>34</v>
      </c>
      <c r="D35" s="91">
        <f>Tabla3[[#This Row],[Codigo]]+0.1</f>
        <v>34.1</v>
      </c>
      <c r="E35" s="90" t="s">
        <v>440</v>
      </c>
      <c r="F35" s="90" t="s">
        <v>421</v>
      </c>
      <c r="G35" s="90" t="s">
        <v>877</v>
      </c>
      <c r="H35" s="90" t="s">
        <v>422</v>
      </c>
      <c r="I35" s="90" t="s">
        <v>419</v>
      </c>
      <c r="J35" s="90" t="s">
        <v>423</v>
      </c>
      <c r="K35" s="96" t="s">
        <v>45</v>
      </c>
      <c r="L35" s="96">
        <v>80</v>
      </c>
      <c r="M35" s="96">
        <v>180</v>
      </c>
      <c r="N35" s="96">
        <v>70</v>
      </c>
      <c r="O35" s="96">
        <v>32</v>
      </c>
      <c r="P35" s="96">
        <v>12</v>
      </c>
      <c r="Q35" s="96">
        <v>1</v>
      </c>
      <c r="R35" s="100" t="s">
        <v>895</v>
      </c>
      <c r="S35" s="101"/>
      <c r="T35" s="96"/>
      <c r="U35" s="96">
        <v>1</v>
      </c>
      <c r="V35" s="96">
        <v>10</v>
      </c>
      <c r="W35" s="91">
        <v>1</v>
      </c>
      <c r="X35" s="98" t="str">
        <f t="shared" si="4"/>
        <v>Dubai</v>
      </c>
      <c r="Y35" s="79" t="str">
        <f>CONCATENATE("En HOGAR &amp; SPACIOS encontraras lo mejor para tu hogar con este excelente ",VLOOKUP(C35,Detalle!B:F,4,0)," con un acabado detallista al estilo ",F35,"&lt;/p&gt;",CHAR(10),CHAR(10),":&lt;p&gt;&lt;strong&gt;&lt;span style=text-decoration: underline;&gt;Detalle:&lt;/span&gt;&lt;/strong&gt;&lt;/p&gt;",CHAR(10),AA35,CHAR(10),Tabla3[[#This Row],[Parte 5]],CHAR(10),CHAR(10),"Medidas aproximadas: ","&lt;p&gt; ",CHAR(10),Z35,"&lt;p&gt; &lt;/li&gt;",CHAR(10),CHAR(10),AC35,CHAR(10),CHAR(10),AB35)</f>
        <v>En HOGAR &amp; SPACIOS encontraras lo mejor para tu hogar con este excelente Vintage con un acabado detallista al estilo Vintage&lt;/p&gt;
:&lt;p&gt;&lt;strong&gt;&lt;span style=text-decoration: underline;&gt;Detalle:&lt;/span&gt;&lt;/strong&gt;&lt;/p&gt;
Sofa 3 cuerpos color: Plomo oscuro, Tapiz: Dubai, relleno: Espuma paraiso y algodón y estructura: Madera tornillo
&lt;p&gt;Característica: &lt;ul&gt;&lt;li&gt;
Patas contorneadas&lt;/li&gt; 
&lt;/li&gt;
&lt;/ul&gt;&lt;/il&gt;
Medidas aproximadas: &lt;p&gt; 
Sofa 3 cuerpos: &lt;p&gt;&lt;li&gt;Altura(cm): 80&lt;/li&gt;&lt;li&gt; Ancho(cm): 180&lt;/li&gt;&lt;li&gt;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35" s="79" t="str">
        <f t="shared" si="5"/>
        <v>Sofa 3 cuerpos: &lt;p&gt;&lt;li&gt;Altura(cm): 80&lt;/li&gt;&lt;li&gt; Ancho(cm): 180&lt;/li&gt;&lt;li&gt; Profundo(cm): 70&lt;/li&gt;&lt;/ul&gt;</v>
      </c>
      <c r="AA35" s="79" t="str">
        <f>CONCATENATE(E35," color: ",IF(VLOOKUP(C35,Colores!H:I,2,0)&gt;1,"Varios colores",G35),IF(H35="","",CONCATENATE(", Tapiz: ",H35)),IF(I35="","",CONCATENATE(", relleno: ",I35)),IF(J35="","",CONCATENATE(" y estructura: ",J35)),CHAR(10))</f>
        <v xml:space="preserve">Sofa 3 cuerpos color: Plomo oscuro, Tapiz: Dubai, relleno: Espuma paraiso y algodón y estructura: Madera tornillo
</v>
      </c>
      <c r="AB35" s="79" t="str">
        <f>CONCATENATE("&lt;p&gt;¿Cómo lavar este producto ",VLOOKUP(Tabla3[[#This Row],[Codigo]],Detalle!B:F,4,0),": ",H35,"?","&lt;p&gt;",CHAR(10),IFERROR(VLOOKUP(H35,'Base de datos'!A:B,2,0),"Humedecer un paño de tela y frotar la estructura del producto&lt;p&gt;"))</f>
        <v>&lt;p&gt;¿Cómo lavar este producto Vintage: Dubai?&lt;p&gt;
Aspiradora y cepillo suave para retirar el polvo, luego usar una esponja con agua fría y jabón líquido bien excurrido</v>
      </c>
      <c r="AC35"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35"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35" s="79"/>
      <c r="AF35" s="102"/>
      <c r="AH35" s="92" t="str">
        <f t="shared" si="3"/>
        <v>INSERT INTO combos VALUES(NULL,"Mody40","sofa 3 cuerpo Aetos",34,34.1,"Sofa 3 cuerpos","Vintage","Plomo oscuro","Dubai","Espuma paraiso y algodón","Madera tornillo","No",80,180,70,32,12,1,"Patas contorneadas","","","1",10,"1");</v>
      </c>
    </row>
    <row r="36" spans="1:34" ht="18.75" customHeight="1" x14ac:dyDescent="0.2">
      <c r="A36" s="1" t="s">
        <v>539</v>
      </c>
      <c r="B36" s="81" t="s">
        <v>541</v>
      </c>
      <c r="C36" s="97">
        <f>VLOOKUP(Tabla3[[#This Row],[sku proveedor-web]],Tabla6[[sku proveedor-web]:[codigo]],2,0)</f>
        <v>35</v>
      </c>
      <c r="D36" s="91">
        <f>Tabla3[[#This Row],[Codigo]]+0.1</f>
        <v>35.1</v>
      </c>
      <c r="E36" s="90" t="s">
        <v>440</v>
      </c>
      <c r="F36" s="90" t="s">
        <v>421</v>
      </c>
      <c r="G36" s="90" t="s">
        <v>431</v>
      </c>
      <c r="H36" s="90" t="s">
        <v>44</v>
      </c>
      <c r="I36" s="90" t="s">
        <v>890</v>
      </c>
      <c r="J36" s="90" t="s">
        <v>423</v>
      </c>
      <c r="K36" s="96" t="s">
        <v>45</v>
      </c>
      <c r="L36" s="96">
        <v>75</v>
      </c>
      <c r="M36" s="96">
        <v>185</v>
      </c>
      <c r="N36" s="96">
        <v>70</v>
      </c>
      <c r="O36" s="96">
        <v>33</v>
      </c>
      <c r="P36" s="96">
        <v>12</v>
      </c>
      <c r="Q36" s="96">
        <v>1</v>
      </c>
      <c r="R36" s="100" t="s">
        <v>895</v>
      </c>
      <c r="S36" s="101"/>
      <c r="T36" s="96"/>
      <c r="U36" s="96">
        <v>1</v>
      </c>
      <c r="V36" s="96">
        <v>10</v>
      </c>
      <c r="W36" s="91">
        <v>1</v>
      </c>
      <c r="X36" s="98" t="str">
        <f t="shared" si="4"/>
        <v>Microfibra</v>
      </c>
      <c r="Y36" s="79" t="str">
        <f>CONCATENATE("En HOGAR &amp; SPACIOS encontraras lo mejor para tu hogar con este excelente ",VLOOKUP(C36,Detalle!B:F,4,0)," con un acabado detallista al estilo ",F36,"&lt;/p&gt;",CHAR(10),CHAR(10),":&lt;p&gt;&lt;strong&gt;&lt;span style=text-decoration: underline;&gt;Detalle:&lt;/span&gt;&lt;/strong&gt;&lt;/p&gt;",CHAR(10),AA36,CHAR(10),Tabla3[[#This Row],[Parte 5]],CHAR(10),CHAR(10),"Medidas aproximadas: ","&lt;p&gt; ",CHAR(10),Z36,"&lt;p&gt; &lt;/li&gt;",CHAR(10),CHAR(10),AC36,CHAR(10),CHAR(10),AB36)</f>
        <v>En HOGAR &amp; SPACIOS encontraras lo mejor para tu hogar con este excelente Vintage con un acabado detallista al estilo Vintage&lt;/p&gt;
:&lt;p&gt;&lt;strong&gt;&lt;span style=text-decoration: underline;&gt;Detalle:&lt;/span&gt;&lt;/strong&gt;&lt;/p&gt;
Sofa 3 cuerpos color: Varios colores, Tapiz: Microfibra, relleno: Espuma paraiso, algodón, resortes y estructura: Madera tornillo
&lt;p&gt;Característica: &lt;ul&gt;&lt;li&gt;
Patas contorneadas&lt;/li&gt; 
&lt;/li&gt;
&lt;/ul&gt;&lt;/il&gt;
Medidas aproximadas: &lt;p&gt; 
Sofa 3 cuerpos: &lt;p&gt;&lt;li&gt;Altura(cm): 75&lt;/li&gt;&lt;li&gt; Ancho(cm): 185&lt;/li&gt;&lt;li&gt;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36" s="79" t="str">
        <f t="shared" si="5"/>
        <v>Sofa 3 cuerpos: &lt;p&gt;&lt;li&gt;Altura(cm): 75&lt;/li&gt;&lt;li&gt; Ancho(cm): 185&lt;/li&gt;&lt;li&gt; Profundo(cm): 70&lt;/li&gt;&lt;/ul&gt;</v>
      </c>
      <c r="AA36" s="79" t="str">
        <f>CONCATENATE(E36," color: ",IF(VLOOKUP(C36,Colores!H:I,2,0)&gt;1,"Varios colores",G36),IF(H36="","",CONCATENATE(", Tapiz: ",H36)),IF(I36="","",CONCATENATE(", relleno: ",I36)),IF(J36="","",CONCATENATE(" y estructura: ",J36)),CHAR(10))</f>
        <v xml:space="preserve">Sofa 3 cuerpos color: Varios colores, Tapiz: Microfibra, relleno: Espuma paraiso, algodón, resortes y estructura: Madera tornillo
</v>
      </c>
      <c r="AB36" s="79" t="str">
        <f>CONCATENATE("&lt;p&gt;¿Cómo lavar este producto ",VLOOKUP(Tabla3[[#This Row],[Codigo]],Detalle!B:F,4,0),": ",H36,"?","&lt;p&gt;",CHAR(10),IFERROR(VLOOKUP(H36,'Base de datos'!A:B,2,0),"Humedecer un paño de tela y frotar la estructura del producto&lt;p&gt;"))</f>
        <v>&lt;p&gt;¿Cómo lavar este producto Vintage: Microfibra?&lt;p&gt;
Aspirador y cepillar suave para retirar el polvo, luego usar una esponja con agua fría y jabón líquido bien excurrido</v>
      </c>
      <c r="AC36"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36"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36" s="79"/>
      <c r="AF36" s="102"/>
      <c r="AH36" s="92" t="str">
        <f t="shared" si="3"/>
        <v>INSERT INTO combos VALUES(NULL,"Mody41","Sofa 3 cuerpos Ajax",35,35.1,"Sofa 3 cuerpos","Vintage","Variado","Microfibra","Espuma paraiso, algodón, resortes","Madera tornillo","No",75,185,70,33,12,1,"Patas contorneadas","","","1",10,"1");</v>
      </c>
    </row>
    <row r="37" spans="1:34" ht="18.75" customHeight="1" x14ac:dyDescent="0.2">
      <c r="A37" s="1" t="s">
        <v>543</v>
      </c>
      <c r="B37" s="81" t="s">
        <v>547</v>
      </c>
      <c r="C37" s="97">
        <f>VLOOKUP(Tabla3[[#This Row],[sku proveedor-web]],Tabla6[[sku proveedor-web]:[codigo]],2,0)</f>
        <v>36</v>
      </c>
      <c r="D37" s="91">
        <f>Tabla3[[#This Row],[Codigo]]+0.1</f>
        <v>36.1</v>
      </c>
      <c r="E37" s="90" t="s">
        <v>436</v>
      </c>
      <c r="F37" s="90" t="s">
        <v>421</v>
      </c>
      <c r="G37" s="90" t="s">
        <v>34</v>
      </c>
      <c r="H37" s="90" t="s">
        <v>44</v>
      </c>
      <c r="I37" s="90" t="s">
        <v>419</v>
      </c>
      <c r="J37" s="90" t="s">
        <v>423</v>
      </c>
      <c r="K37" s="96" t="s">
        <v>45</v>
      </c>
      <c r="L37" s="96">
        <v>80</v>
      </c>
      <c r="M37" s="96">
        <v>140</v>
      </c>
      <c r="N37" s="96">
        <v>70</v>
      </c>
      <c r="O37" s="96">
        <v>24</v>
      </c>
      <c r="P37" s="96">
        <v>12</v>
      </c>
      <c r="Q37" s="96">
        <v>1</v>
      </c>
      <c r="R37" s="100" t="s">
        <v>895</v>
      </c>
      <c r="S37" s="101"/>
      <c r="T37" s="96"/>
      <c r="U37" s="96">
        <v>1</v>
      </c>
      <c r="V37" s="96">
        <v>10</v>
      </c>
      <c r="W37" s="91">
        <v>1</v>
      </c>
      <c r="X37" s="98" t="str">
        <f t="shared" si="4"/>
        <v>Microfibra</v>
      </c>
      <c r="Y37" s="79" t="str">
        <f>CONCATENATE("En HOGAR &amp; SPACIOS encontraras lo mejor para tu hogar con este excelente ",VLOOKUP(C37,Detalle!B:F,4,0)," con un acabado detallista al estilo ",F37,"&lt;/p&gt;",CHAR(10),CHAR(10),":&lt;p&gt;&lt;strong&gt;&lt;span style=text-decoration: underline;&gt;Detalle:&lt;/span&gt;&lt;/strong&gt;&lt;/p&gt;",CHAR(10),AA37,CHAR(10),Tabla3[[#This Row],[Parte 5]],CHAR(10),CHAR(10),"Medidas aproximadas: ","&lt;p&gt; ",CHAR(10),Z37,"&lt;p&gt; &lt;/li&gt;",CHAR(10),CHAR(10),AC37,CHAR(10),CHAR(10),AB37)</f>
        <v>En HOGAR &amp; SPACIOS encontraras lo mejor para tu hogar con este excelente Vintage con un acabado detallista al estilo Vintage&lt;/p&gt;
:&lt;p&gt;&lt;strong&gt;&lt;span style=text-decoration: underline;&gt;Detalle:&lt;/span&gt;&lt;/strong&gt;&lt;/p&gt;
Sofa 2 cuerpos color: Gris, Tapiz: Microfibra, relleno: Espuma paraiso y algodón y estructura: Madera tornillo
&lt;p&gt;Característica: &lt;ul&gt;&lt;li&gt;
Patas contorneadas&lt;/li&gt; 
&lt;/li&gt;
&lt;/ul&gt;&lt;/il&gt;
Medidas aproximadas: &lt;p&gt; 
Sofa 2 cuerpos: &lt;p&gt;&lt;li&gt;Altura(cm): 80&lt;/li&gt;&lt;li&gt; Ancho(cm): 140&lt;/li&gt;&lt;li&gt;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37" s="79" t="str">
        <f t="shared" si="5"/>
        <v>Sofa 2 cuerpos: &lt;p&gt;&lt;li&gt;Altura(cm): 80&lt;/li&gt;&lt;li&gt; Ancho(cm): 140&lt;/li&gt;&lt;li&gt; Profundo(cm): 70&lt;/li&gt;&lt;/ul&gt;</v>
      </c>
      <c r="AA37" s="79" t="str">
        <f>CONCATENATE(E37," color: ",IF(VLOOKUP(C37,Colores!H:I,2,0)&gt;1,"Varios colores",G37),IF(H37="","",CONCATENATE(", Tapiz: ",H37)),IF(I37="","",CONCATENATE(", relleno: ",I37)),IF(J37="","",CONCATENATE(" y estructura: ",J37)),CHAR(10))</f>
        <v xml:space="preserve">Sofa 2 cuerpos color: Gris, Tapiz: Microfibra, relleno: Espuma paraiso y algodón y estructura: Madera tornillo
</v>
      </c>
      <c r="AB37" s="79" t="str">
        <f>CONCATENATE("&lt;p&gt;¿Cómo lavar este producto ",VLOOKUP(Tabla3[[#This Row],[Codigo]],Detalle!B:F,4,0),": ",H37,"?","&lt;p&gt;",CHAR(10),IFERROR(VLOOKUP(H37,'Base de datos'!A:B,2,0),"Humedecer un paño de tela y frotar la estructura del producto&lt;p&gt;"))</f>
        <v>&lt;p&gt;¿Cómo lavar este producto Vintage: Microfibra?&lt;p&gt;
Aspirador y cepillar suave para retirar el polvo, luego usar una esponja con agua fría y jabón líquido bien excurrido</v>
      </c>
      <c r="AC37"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37"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37" s="79"/>
      <c r="AF37" s="102"/>
      <c r="AH37" s="92" t="str">
        <f t="shared" si="3"/>
        <v>INSERT INTO combos VALUES(NULL,"Mody43","Sofa 2 cuerpos Alena",36,36.1,"Sofa 2 cuerpos","Vintage","Gris","Microfibra","Espuma paraiso y algodón","Madera tornillo","No",80,140,70,24,12,1,"Patas contorneadas","","","1",10,"1");</v>
      </c>
    </row>
    <row r="38" spans="1:34" ht="18.75" customHeight="1" x14ac:dyDescent="0.2">
      <c r="A38" s="1" t="s">
        <v>544</v>
      </c>
      <c r="B38" s="81" t="s">
        <v>549</v>
      </c>
      <c r="C38" s="97">
        <f>VLOOKUP(Tabla3[[#This Row],[sku proveedor-web]],Tabla6[[sku proveedor-web]:[codigo]],2,0)</f>
        <v>37</v>
      </c>
      <c r="D38" s="91">
        <f>Tabla3[[#This Row],[Codigo]]+0.1</f>
        <v>37.1</v>
      </c>
      <c r="E38" s="90" t="s">
        <v>436</v>
      </c>
      <c r="F38" s="90" t="s">
        <v>421</v>
      </c>
      <c r="G38" s="90" t="s">
        <v>431</v>
      </c>
      <c r="H38" s="90" t="s">
        <v>422</v>
      </c>
      <c r="I38" s="90" t="s">
        <v>419</v>
      </c>
      <c r="J38" s="90" t="s">
        <v>423</v>
      </c>
      <c r="K38" s="96" t="s">
        <v>45</v>
      </c>
      <c r="L38" s="96">
        <v>80</v>
      </c>
      <c r="M38" s="96">
        <v>140</v>
      </c>
      <c r="N38" s="96">
        <v>70</v>
      </c>
      <c r="O38" s="96">
        <v>26</v>
      </c>
      <c r="P38" s="96">
        <v>12</v>
      </c>
      <c r="Q38" s="96">
        <v>1</v>
      </c>
      <c r="R38" s="100" t="s">
        <v>895</v>
      </c>
      <c r="S38" s="101"/>
      <c r="T38" s="96"/>
      <c r="U38" s="96">
        <v>1</v>
      </c>
      <c r="V38" s="96">
        <v>10</v>
      </c>
      <c r="W38" s="91">
        <v>1</v>
      </c>
      <c r="X38" s="98" t="str">
        <f t="shared" si="4"/>
        <v>Dubai</v>
      </c>
      <c r="Y38" s="79" t="str">
        <f>CONCATENATE("En HOGAR &amp; SPACIOS encontraras lo mejor para tu hogar con este excelente ",VLOOKUP(C38,Detalle!B:F,4,0)," con un acabado detallista al estilo ",F38,"&lt;/p&gt;",CHAR(10),CHAR(10),":&lt;p&gt;&lt;strong&gt;&lt;span style=text-decoration: underline;&gt;Detalle:&lt;/span&gt;&lt;/strong&gt;&lt;/p&gt;",CHAR(10),AA38,CHAR(10),Tabla3[[#This Row],[Parte 5]],CHAR(10),CHAR(10),"Medidas aproximadas: ","&lt;p&gt; ",CHAR(10),Z38,"&lt;p&gt; &lt;/li&gt;",CHAR(10),CHAR(10),AC38,CHAR(10),CHAR(10),AB38)</f>
        <v>En HOGAR &amp; SPACIOS encontraras lo mejor para tu hogar con este excelente Vintage con un acabado detallista al estilo Vintage&lt;/p&gt;
:&lt;p&gt;&lt;strong&gt;&lt;span style=text-decoration: underline;&gt;Detalle:&lt;/span&gt;&lt;/strong&gt;&lt;/p&gt;
Sofa 2 cuerpos color: Varios colores, Tapiz: Dubai, relleno: Espuma paraiso y algodón y estructura: Madera tornillo
&lt;p&gt;Característica: &lt;ul&gt;&lt;li&gt;
Patas contorneadas&lt;/li&gt; 
&lt;/li&gt;
&lt;/ul&gt;&lt;/il&gt;
Medidas aproximadas: &lt;p&gt; 
Sofa 2 cuerpos: &lt;p&gt;&lt;li&gt;Altura(cm): 80&lt;/li&gt;&lt;li&gt; Ancho(cm): 140&lt;/li&gt;&lt;li&gt;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38" s="79" t="str">
        <f t="shared" si="5"/>
        <v>Sofa 2 cuerpos: &lt;p&gt;&lt;li&gt;Altura(cm): 80&lt;/li&gt;&lt;li&gt; Ancho(cm): 140&lt;/li&gt;&lt;li&gt; Profundo(cm): 70&lt;/li&gt;&lt;/ul&gt;</v>
      </c>
      <c r="AA38" s="79" t="str">
        <f>CONCATENATE(E38," color: ",IF(VLOOKUP(C38,Colores!H:I,2,0)&gt;1,"Varios colores",G38),IF(H38="","",CONCATENATE(", Tapiz: ",H38)),IF(I38="","",CONCATENATE(", relleno: ",I38)),IF(J38="","",CONCATENATE(" y estructura: ",J38)),CHAR(10))</f>
        <v xml:space="preserve">Sofa 2 cuerpos color: Varios colores, Tapiz: Dubai, relleno: Espuma paraiso y algodón y estructura: Madera tornillo
</v>
      </c>
      <c r="AB38" s="79" t="str">
        <f>CONCATENATE("&lt;p&gt;¿Cómo lavar este producto ",VLOOKUP(Tabla3[[#This Row],[Codigo]],Detalle!B:F,4,0),": ",H38,"?","&lt;p&gt;",CHAR(10),IFERROR(VLOOKUP(H38,'Base de datos'!A:B,2,0),"Humedecer un paño de tela y frotar la estructura del producto&lt;p&gt;"))</f>
        <v>&lt;p&gt;¿Cómo lavar este producto Vintage: Dubai?&lt;p&gt;
Aspiradora y cepillo suave para retirar el polvo, luego usar una esponja con agua fría y jabón líquido bien excurrido</v>
      </c>
      <c r="AC38"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38"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38" s="79"/>
      <c r="AF38" s="102"/>
      <c r="AH38" s="92" t="str">
        <f t="shared" si="3"/>
        <v>INSERT INTO combos VALUES(NULL,"Mody44","Sofa 2 cuerpos Aglaia",37,37.1,"Sofa 2 cuerpos","Vintage","Variado","Dubai","Espuma paraiso y algodón","Madera tornillo","No",80,140,70,26,12,1,"Patas contorneadas","","","1",10,"1");</v>
      </c>
    </row>
    <row r="39" spans="1:34" ht="18.75" customHeight="1" x14ac:dyDescent="0.2">
      <c r="A39" s="1" t="s">
        <v>546</v>
      </c>
      <c r="B39" s="81" t="s">
        <v>551</v>
      </c>
      <c r="C39" s="97">
        <f>VLOOKUP(Tabla3[[#This Row],[sku proveedor-web]],Tabla6[[sku proveedor-web]:[codigo]],2,0)</f>
        <v>38</v>
      </c>
      <c r="D39" s="91">
        <f>Tabla3[[#This Row],[Codigo]]+0.1</f>
        <v>38.1</v>
      </c>
      <c r="E39" s="90" t="s">
        <v>436</v>
      </c>
      <c r="F39" s="90" t="s">
        <v>421</v>
      </c>
      <c r="G39" s="90" t="s">
        <v>878</v>
      </c>
      <c r="H39" s="90" t="s">
        <v>422</v>
      </c>
      <c r="I39" s="90" t="s">
        <v>419</v>
      </c>
      <c r="J39" s="90" t="s">
        <v>423</v>
      </c>
      <c r="K39" s="96" t="s">
        <v>45</v>
      </c>
      <c r="L39" s="96">
        <v>80</v>
      </c>
      <c r="M39" s="96">
        <v>145</v>
      </c>
      <c r="N39" s="96">
        <v>70</v>
      </c>
      <c r="O39" s="96">
        <v>24</v>
      </c>
      <c r="P39" s="96">
        <v>12</v>
      </c>
      <c r="Q39" s="96">
        <v>1</v>
      </c>
      <c r="R39" s="100" t="s">
        <v>895</v>
      </c>
      <c r="S39" s="101"/>
      <c r="T39" s="96"/>
      <c r="U39" s="96">
        <v>1</v>
      </c>
      <c r="V39" s="96">
        <v>10</v>
      </c>
      <c r="W39" s="91">
        <v>1</v>
      </c>
      <c r="X39" s="98" t="str">
        <f t="shared" si="4"/>
        <v>Dubai</v>
      </c>
      <c r="Y39" s="79" t="str">
        <f>CONCATENATE("En HOGAR &amp; SPACIOS encontraras lo mejor para tu hogar con este excelente ",VLOOKUP(C39,Detalle!B:F,4,0)," con un acabado detallista al estilo ",F39,"&lt;/p&gt;",CHAR(10),CHAR(10),":&lt;p&gt;&lt;strong&gt;&lt;span style=text-decoration: underline;&gt;Detalle:&lt;/span&gt;&lt;/strong&gt;&lt;/p&gt;",CHAR(10),AA39,CHAR(10),Tabla3[[#This Row],[Parte 5]],CHAR(10),CHAR(10),"Medidas aproximadas: ","&lt;p&gt; ",CHAR(10),Z39,"&lt;p&gt; &lt;/li&gt;",CHAR(10),CHAR(10),AC39,CHAR(10),CHAR(10),AB39)</f>
        <v>En HOGAR &amp; SPACIOS encontraras lo mejor para tu hogar con este excelente Vintage con un acabado detallista al estilo Vintage&lt;/p&gt;
:&lt;p&gt;&lt;strong&gt;&lt;span style=text-decoration: underline;&gt;Detalle:&lt;/span&gt;&lt;/strong&gt;&lt;/p&gt;
Sofa 2 cuerpos color: Vino, Tapiz: Dubai, relleno: Espuma paraiso y algodón y estructura: Madera tornillo
&lt;p&gt;Característica: &lt;ul&gt;&lt;li&gt;
Patas contorneadas&lt;/li&gt; 
&lt;/li&gt;
&lt;/ul&gt;&lt;/il&gt;
Medidas aproximadas: &lt;p&gt; 
Sofa 2 cuerpos: &lt;p&gt;&lt;li&gt;Altura(cm): 80&lt;/li&gt;&lt;li&gt; Ancho(cm): 145&lt;/li&gt;&lt;li&gt;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39" s="79" t="str">
        <f t="shared" si="5"/>
        <v>Sofa 2 cuerpos: &lt;p&gt;&lt;li&gt;Altura(cm): 80&lt;/li&gt;&lt;li&gt; Ancho(cm): 145&lt;/li&gt;&lt;li&gt; Profundo(cm): 70&lt;/li&gt;&lt;/ul&gt;</v>
      </c>
      <c r="AA39" s="79" t="str">
        <f>CONCATENATE(E39," color: ",IF(VLOOKUP(C39,Colores!H:I,2,0)&gt;1,"Varios colores",G39),IF(H39="","",CONCATENATE(", Tapiz: ",H39)),IF(I39="","",CONCATENATE(", relleno: ",I39)),IF(J39="","",CONCATENATE(" y estructura: ",J39)),CHAR(10))</f>
        <v xml:space="preserve">Sofa 2 cuerpos color: Vino, Tapiz: Dubai, relleno: Espuma paraiso y algodón y estructura: Madera tornillo
</v>
      </c>
      <c r="AB39" s="79" t="str">
        <f>CONCATENATE("&lt;p&gt;¿Cómo lavar este producto ",VLOOKUP(Tabla3[[#This Row],[Codigo]],Detalle!B:F,4,0),": ",H39,"?","&lt;p&gt;",CHAR(10),IFERROR(VLOOKUP(H39,'Base de datos'!A:B,2,0),"Humedecer un paño de tela y frotar la estructura del producto&lt;p&gt;"))</f>
        <v>&lt;p&gt;¿Cómo lavar este producto Vintage: Dubai?&lt;p&gt;
Aspiradora y cepillo suave para retirar el polvo, luego usar una esponja con agua fría y jabón líquido bien excurrido</v>
      </c>
      <c r="AC39"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39"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39" s="79"/>
      <c r="AF39" s="102"/>
      <c r="AH39" s="92" t="str">
        <f t="shared" si="3"/>
        <v>INSERT INTO combos VALUES(NULL,"Mody45","Sofa 2 cuerpos Andreus",38,38.1,"Sofa 2 cuerpos","Vintage","Vino","Dubai","Espuma paraiso y algodón","Madera tornillo","No",80,145,70,24,12,1,"Patas contorneadas","","","1",10,"1");</v>
      </c>
    </row>
    <row r="40" spans="1:34" ht="18.75" customHeight="1" x14ac:dyDescent="0.2">
      <c r="A40" s="1" t="s">
        <v>554</v>
      </c>
      <c r="B40" s="81" t="s">
        <v>555</v>
      </c>
      <c r="C40" s="97">
        <f>VLOOKUP(Tabla3[[#This Row],[sku proveedor-web]],Tabla6[[sku proveedor-web]:[codigo]],2,0)</f>
        <v>39</v>
      </c>
      <c r="D40" s="91">
        <f>Tabla3[[#This Row],[Codigo]]+0.1</f>
        <v>39.1</v>
      </c>
      <c r="E40" s="90" t="s">
        <v>436</v>
      </c>
      <c r="F40" s="90" t="s">
        <v>421</v>
      </c>
      <c r="G40" s="90" t="s">
        <v>55</v>
      </c>
      <c r="H40" s="90" t="s">
        <v>422</v>
      </c>
      <c r="I40" s="90" t="s">
        <v>419</v>
      </c>
      <c r="J40" s="90" t="s">
        <v>423</v>
      </c>
      <c r="K40" s="96" t="s">
        <v>45</v>
      </c>
      <c r="L40" s="96">
        <v>80</v>
      </c>
      <c r="M40" s="96">
        <v>145</v>
      </c>
      <c r="N40" s="96">
        <v>70</v>
      </c>
      <c r="O40" s="96">
        <v>24</v>
      </c>
      <c r="P40" s="96">
        <v>12</v>
      </c>
      <c r="Q40" s="96">
        <v>1</v>
      </c>
      <c r="R40" s="100" t="s">
        <v>895</v>
      </c>
      <c r="S40" s="100" t="s">
        <v>921</v>
      </c>
      <c r="T40" s="96"/>
      <c r="U40" s="96">
        <v>1</v>
      </c>
      <c r="V40" s="96">
        <v>10</v>
      </c>
      <c r="W40" s="91">
        <v>1</v>
      </c>
      <c r="X40" s="98" t="str">
        <f t="shared" si="4"/>
        <v>Dubai</v>
      </c>
      <c r="Y40" s="79" t="str">
        <f>CONCATENATE("En HOGAR &amp; SPACIOS encontraras lo mejor para tu hogar con este excelente ",VLOOKUP(C40,Detalle!B:F,4,0)," con un acabado detallista al estilo ",F40,"&lt;/p&gt;",CHAR(10),CHAR(10),":&lt;p&gt;&lt;strong&gt;&lt;span style=text-decoration: underline;&gt;Detalle:&lt;/span&gt;&lt;/strong&gt;&lt;/p&gt;",CHAR(10),AA40,CHAR(10),Tabla3[[#This Row],[Parte 5]],CHAR(10),CHAR(10),"Medidas aproximadas: ","&lt;p&gt; ",CHAR(10),Z40,"&lt;p&gt; &lt;/li&gt;",CHAR(10),CHAR(10),AC40,CHAR(10),CHAR(10),AB40)</f>
        <v>En HOGAR &amp; SPACIOS encontraras lo mejor para tu hogar con este excelente Vintage con un acabado detallista al estilo Vintage&lt;/p&gt;
:&lt;p&gt;&lt;strong&gt;&lt;span style=text-decoration: underline;&gt;Detalle:&lt;/span&gt;&lt;/strong&gt;&lt;/p&gt;
Sofa 2 cuerpos color: Azul, Tapiz: Dubai, relleno: Espuma paraiso y algodón y estructura: Madera tornillo
&lt;p&gt;Característica: &lt;ul&gt;&lt;li&gt;
Patas contorneadas&lt;/li&gt; 
&lt;li&gt;Botoneado&lt;/li&gt;
&lt;/ul&gt;&lt;/il&gt;
Medidas aproximadas: &lt;p&gt; 
Sofa 2 cuerpos: &lt;p&gt;&lt;li&gt;Altura(cm): 80&lt;/li&gt;&lt;li&gt; Ancho(cm): 145&lt;/li&gt;&lt;li&gt;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40" s="79" t="str">
        <f t="shared" si="5"/>
        <v>Sofa 2 cuerpos: &lt;p&gt;&lt;li&gt;Altura(cm): 80&lt;/li&gt;&lt;li&gt; Ancho(cm): 145&lt;/li&gt;&lt;li&gt; Profundo(cm): 70&lt;/li&gt;&lt;/ul&gt;</v>
      </c>
      <c r="AA40" s="79" t="str">
        <f>CONCATENATE(E40," color: ",IF(VLOOKUP(C40,Colores!H:I,2,0)&gt;1,"Varios colores",G40),IF(H40="","",CONCATENATE(", Tapiz: ",H40)),IF(I40="","",CONCATENATE(", relleno: ",I40)),IF(J40="","",CONCATENATE(" y estructura: ",J40)),CHAR(10))</f>
        <v xml:space="preserve">Sofa 2 cuerpos color: Azul, Tapiz: Dubai, relleno: Espuma paraiso y algodón y estructura: Madera tornillo
</v>
      </c>
      <c r="AB40" s="79" t="str">
        <f>CONCATENATE("&lt;p&gt;¿Cómo lavar este producto ",VLOOKUP(Tabla3[[#This Row],[Codigo]],Detalle!B:F,4,0),": ",H40,"?","&lt;p&gt;",CHAR(10),IFERROR(VLOOKUP(H40,'Base de datos'!A:B,2,0),"Humedecer un paño de tela y frotar la estructura del producto&lt;p&gt;"))</f>
        <v>&lt;p&gt;¿Cómo lavar este producto Vintage: Dubai?&lt;p&gt;
Aspiradora y cepillo suave para retirar el polvo, luego usar una esponja con agua fría y jabón líquido bien excurrido</v>
      </c>
      <c r="AC40"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40"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&lt;li&gt;Botoneado&lt;/li&gt;
&lt;/ul&gt;&lt;/il&gt;</v>
      </c>
      <c r="AE40" s="79"/>
      <c r="AF40" s="102"/>
      <c r="AH40" s="92" t="str">
        <f t="shared" si="3"/>
        <v>INSERT INTO combos VALUES(NULL,"Mody46","Sofa 2 cuerpos Angelo",39,39.1,"Sofa 2 cuerpos","Vintage","Azul","Dubai","Espuma paraiso y algodón","Madera tornillo","No",80,145,70,24,12,1,"Patas contorneadas","Botoneado","","1",10,"1");</v>
      </c>
    </row>
    <row r="41" spans="1:34" ht="18.75" customHeight="1" x14ac:dyDescent="0.2">
      <c r="A41" s="1" t="s">
        <v>540</v>
      </c>
      <c r="B41" s="81" t="s">
        <v>557</v>
      </c>
      <c r="C41" s="97">
        <f>VLOOKUP(Tabla3[[#This Row],[sku proveedor-web]],Tabla6[[sku proveedor-web]:[codigo]],2,0)</f>
        <v>40</v>
      </c>
      <c r="D41" s="91">
        <f>Tabla3[[#This Row],[Codigo]]+0.1</f>
        <v>40.1</v>
      </c>
      <c r="E41" s="90" t="s">
        <v>462</v>
      </c>
      <c r="F41" s="90" t="s">
        <v>421</v>
      </c>
      <c r="G41" s="90" t="s">
        <v>446</v>
      </c>
      <c r="H41" s="90" t="s">
        <v>422</v>
      </c>
      <c r="I41" s="90" t="s">
        <v>419</v>
      </c>
      <c r="J41" s="90" t="s">
        <v>423</v>
      </c>
      <c r="K41" s="96" t="s">
        <v>45</v>
      </c>
      <c r="L41" s="96">
        <v>80</v>
      </c>
      <c r="M41" s="96">
        <v>90</v>
      </c>
      <c r="N41" s="96">
        <v>75</v>
      </c>
      <c r="O41" s="96">
        <v>15</v>
      </c>
      <c r="P41" s="96">
        <v>12</v>
      </c>
      <c r="Q41" s="96">
        <v>1</v>
      </c>
      <c r="R41" s="100" t="s">
        <v>895</v>
      </c>
      <c r="S41" s="100" t="s">
        <v>921</v>
      </c>
      <c r="T41" s="96"/>
      <c r="U41" s="96">
        <v>1</v>
      </c>
      <c r="V41" s="96">
        <v>10</v>
      </c>
      <c r="W41" s="91">
        <v>1</v>
      </c>
      <c r="X41" s="98" t="str">
        <f t="shared" si="4"/>
        <v>Dubai</v>
      </c>
      <c r="Y41" s="79" t="str">
        <f>CONCATENATE("En HOGAR &amp; SPACIOS encontraras lo mejor para tu hogar con este excelente ",VLOOKUP(C41,Detalle!B:F,4,0)," con un acabado detallista al estilo ",F41,"&lt;/p&gt;",CHAR(10),CHAR(10),":&lt;p&gt;&lt;strong&gt;&lt;span style=text-decoration: underline;&gt;Detalle:&lt;/span&gt;&lt;/strong&gt;&lt;/p&gt;",CHAR(10),AA41,CHAR(10),Tabla3[[#This Row],[Parte 5]],CHAR(10),CHAR(10),"Medidas aproximadas: ","&lt;p&gt; ",CHAR(10),Z41,"&lt;p&gt; &lt;/li&gt;",CHAR(10),CHAR(10),AC41,CHAR(10),CHAR(10),AB41)</f>
        <v>En HOGAR &amp; SPACIOS encontraras lo mejor para tu hogar con este excelente Vintage con un acabado detallista al estilo Vintage&lt;/p&gt;
:&lt;p&gt;&lt;strong&gt;&lt;span style=text-decoration: underline;&gt;Detalle:&lt;/span&gt;&lt;/strong&gt;&lt;/p&gt;
Sillón color: Plomo, Tapiz: Dubai, relleno: Espuma paraiso y algodón y estructura: Madera tornillo
&lt;p&gt;Característica: &lt;ul&gt;&lt;li&gt;
Patas contorneadas&lt;/li&gt; 
&lt;li&gt;Botoneado&lt;/li&gt;
&lt;/ul&gt;&lt;/il&gt;
Medidas aproximadas: &lt;p&gt; 
Sillón: &lt;p&gt;&lt;li&gt;Altura(cm): 80&lt;/li&gt;&lt;li&gt; Ancho(cm): 90&lt;/li&gt;&lt;li&gt;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41" s="79" t="str">
        <f t="shared" si="5"/>
        <v>Sillón: &lt;p&gt;&lt;li&gt;Altura(cm): 80&lt;/li&gt;&lt;li&gt; Ancho(cm): 90&lt;/li&gt;&lt;li&gt; Profundo(cm): 75&lt;/li&gt;&lt;/ul&gt;</v>
      </c>
      <c r="AA41" s="79" t="str">
        <f>CONCATENATE(E41," color: ",IF(VLOOKUP(C41,Colores!H:I,2,0)&gt;1,"Varios colores",G41),IF(H41="","",CONCATENATE(", Tapiz: ",H41)),IF(I41="","",CONCATENATE(", relleno: ",I41)),IF(J41="","",CONCATENATE(" y estructura: ",J41)),CHAR(10))</f>
        <v xml:space="preserve">Sillón color: Plomo, Tapiz: Dubai, relleno: Espuma paraiso y algodón y estructura: Madera tornillo
</v>
      </c>
      <c r="AB41" s="79" t="str">
        <f>CONCATENATE("&lt;p&gt;¿Cómo lavar este producto ",VLOOKUP(Tabla3[[#This Row],[Codigo]],Detalle!B:F,4,0),": ",H41,"?","&lt;p&gt;",CHAR(10),IFERROR(VLOOKUP(H41,'Base de datos'!A:B,2,0),"Humedecer un paño de tela y frotar la estructura del producto&lt;p&gt;"))</f>
        <v>&lt;p&gt;¿Cómo lavar este producto Vintage: Dubai?&lt;p&gt;
Aspiradora y cepillo suave para retirar el polvo, luego usar una esponja con agua fría y jabón líquido bien excurrido</v>
      </c>
      <c r="AC41"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41"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&lt;li&gt;Botoneado&lt;/li&gt;
&lt;/ul&gt;&lt;/il&gt;</v>
      </c>
      <c r="AE41" s="79"/>
      <c r="AF41" s="102"/>
      <c r="AH41" s="92" t="str">
        <f t="shared" si="3"/>
        <v>INSERT INTO combos VALUES(NULL,"Mody47","Sillón Anatole botoneado",40,40.1,"Sillón","Vintage","Plomo","Dubai","Espuma paraiso y algodón","Madera tornillo","No",80,90,75,15,12,1,"Patas contorneadas","Botoneado","","1",10,"1");</v>
      </c>
    </row>
    <row r="42" spans="1:34" ht="18.75" customHeight="1" x14ac:dyDescent="0.2">
      <c r="A42" s="1" t="s">
        <v>560</v>
      </c>
      <c r="B42" s="81" t="s">
        <v>561</v>
      </c>
      <c r="C42" s="97">
        <f>VLOOKUP(Tabla3[[#This Row],[sku proveedor-web]],Tabla6[[sku proveedor-web]:[codigo]],2,0)</f>
        <v>41</v>
      </c>
      <c r="D42" s="91">
        <f>Tabla3[[#This Row],[Codigo]]+0.1</f>
        <v>41.1</v>
      </c>
      <c r="E42" s="90" t="s">
        <v>440</v>
      </c>
      <c r="F42" s="90" t="s">
        <v>421</v>
      </c>
      <c r="G42" s="90" t="s">
        <v>879</v>
      </c>
      <c r="H42" s="90" t="s">
        <v>891</v>
      </c>
      <c r="I42" s="90" t="s">
        <v>419</v>
      </c>
      <c r="J42" s="90" t="s">
        <v>423</v>
      </c>
      <c r="K42" s="96" t="s">
        <v>45</v>
      </c>
      <c r="L42" s="96">
        <v>83</v>
      </c>
      <c r="M42" s="96">
        <v>185</v>
      </c>
      <c r="N42" s="96">
        <v>75</v>
      </c>
      <c r="O42" s="96">
        <v>30</v>
      </c>
      <c r="P42" s="96">
        <v>12</v>
      </c>
      <c r="Q42" s="96">
        <v>1</v>
      </c>
      <c r="R42" s="100" t="s">
        <v>895</v>
      </c>
      <c r="S42" s="101"/>
      <c r="T42" s="96"/>
      <c r="U42" s="96">
        <v>1</v>
      </c>
      <c r="V42" s="96">
        <v>10</v>
      </c>
      <c r="W42" s="91">
        <v>1</v>
      </c>
      <c r="X42" s="98" t="str">
        <f t="shared" si="4"/>
        <v>Prana</v>
      </c>
      <c r="Y42" s="79" t="str">
        <f>CONCATENATE("En HOGAR &amp; SPACIOS encontraras lo mejor para tu hogar con este excelente ",VLOOKUP(C42,Detalle!B:F,4,0)," con un acabado detallista al estilo ",F42,"&lt;/p&gt;",CHAR(10),CHAR(10),":&lt;p&gt;&lt;strong&gt;&lt;span style=text-decoration: underline;&gt;Detalle:&lt;/span&gt;&lt;/strong&gt;&lt;/p&gt;",CHAR(10),AA42,CHAR(10),Tabla3[[#This Row],[Parte 5]],CHAR(10),CHAR(10),"Medidas aproximadas: ","&lt;p&gt; ",CHAR(10),Z42,"&lt;p&gt; &lt;/li&gt;",CHAR(10),CHAR(10),AC42,CHAR(10),CHAR(10),AB42)</f>
        <v>En HOGAR &amp; SPACIOS encontraras lo mejor para tu hogar con este excelente Vintage con un acabado detallista al estilo Vintage&lt;/p&gt;
:&lt;p&gt;&lt;strong&gt;&lt;span style=text-decoration: underline;&gt;Detalle:&lt;/span&gt;&lt;/strong&gt;&lt;/p&gt;
Sofa 3 cuerpos color: Verde, Tapiz: Prana, relleno: Espuma paraiso y algodón y estructura: Madera tornillo
&lt;p&gt;Característica: &lt;ul&gt;&lt;li&gt;
Patas contorneadas&lt;/li&gt; 
&lt;/li&gt;
&lt;/ul&gt;&lt;/il&gt;
Medidas aproximadas: &lt;p&gt; 
Sofa 3 cuerpos: &lt;p&gt;&lt;li&gt;Altura(cm): 83&lt;/li&gt;&lt;li&gt; Ancho(cm): 185&lt;/li&gt;&lt;li&gt;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v>
      </c>
      <c r="Z42" s="79" t="str">
        <f t="shared" si="5"/>
        <v>Sofa 3 cuerpos: &lt;p&gt;&lt;li&gt;Altura(cm): 83&lt;/li&gt;&lt;li&gt; Ancho(cm): 185&lt;/li&gt;&lt;li&gt; Profundo(cm): 75&lt;/li&gt;&lt;/ul&gt;</v>
      </c>
      <c r="AA42" s="79" t="str">
        <f>CONCATENATE(E42," color: ",IF(VLOOKUP(C42,Colores!H:I,2,0)&gt;1,"Varios colores",G42),IF(H42="","",CONCATENATE(", Tapiz: ",H42)),IF(I42="","",CONCATENATE(", relleno: ",I42)),IF(J42="","",CONCATENATE(" y estructura: ",J42)),CHAR(10))</f>
        <v xml:space="preserve">Sofa 3 cuerpos color: Verde, Tapiz: Prana, relleno: Espuma paraiso y algodón y estructura: Madera tornillo
</v>
      </c>
      <c r="AB42" s="79" t="str">
        <f>CONCATENATE("&lt;p&gt;¿Cómo lavar este producto ",VLOOKUP(Tabla3[[#This Row],[Codigo]],Detalle!B:F,4,0),": ",H42,"?","&lt;p&gt;",CHAR(10),IFERROR(VLOOKUP(H42,'Base de datos'!A:B,2,0),"Humedecer un paño de tela y frotar la estructura del producto&lt;p&gt;"))</f>
        <v>&lt;p&gt;¿Cómo lavar este producto Vintage: Prana?&lt;p&gt;
Humedecer un paño de tela y frotar la estructura del producto&lt;p&gt;</v>
      </c>
      <c r="AC42"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42"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42" s="79"/>
      <c r="AF42" s="102"/>
      <c r="AH42" s="92" t="str">
        <f t="shared" si="3"/>
        <v>INSERT INTO combos VALUES(NULL,"Mody51","Sofa 3 cuerpos Akira",41,41.1,"Sofa 3 cuerpos","Vintage","Verde","Prana","Espuma paraiso y algodón","Madera tornillo","No",83,185,75,30,12,1,"Patas contorneadas","","","1",10,"1");</v>
      </c>
    </row>
    <row r="43" spans="1:34" ht="18.75" customHeight="1" x14ac:dyDescent="0.2">
      <c r="A43" s="1" t="s">
        <v>563</v>
      </c>
      <c r="B43" s="81" t="s">
        <v>564</v>
      </c>
      <c r="C43" s="97">
        <f>VLOOKUP(Tabla3[[#This Row],[sku proveedor-web]],Tabla6[[sku proveedor-web]:[codigo]],2,0)</f>
        <v>42</v>
      </c>
      <c r="D43" s="91">
        <f>Tabla3[[#This Row],[Codigo]]+0.1</f>
        <v>42.1</v>
      </c>
      <c r="E43" s="90" t="s">
        <v>440</v>
      </c>
      <c r="F43" s="90" t="s">
        <v>421</v>
      </c>
      <c r="G43" s="90" t="s">
        <v>39</v>
      </c>
      <c r="H43" s="90" t="s">
        <v>422</v>
      </c>
      <c r="I43" s="90" t="s">
        <v>419</v>
      </c>
      <c r="J43" s="90" t="s">
        <v>423</v>
      </c>
      <c r="K43" s="96" t="s">
        <v>45</v>
      </c>
      <c r="L43" s="96">
        <v>80</v>
      </c>
      <c r="M43" s="96">
        <v>185</v>
      </c>
      <c r="N43" s="96">
        <v>75</v>
      </c>
      <c r="O43" s="96">
        <v>32</v>
      </c>
      <c r="P43" s="96">
        <v>12</v>
      </c>
      <c r="Q43" s="96">
        <v>1</v>
      </c>
      <c r="R43" s="100" t="s">
        <v>895</v>
      </c>
      <c r="S43" s="101"/>
      <c r="T43" s="96"/>
      <c r="U43" s="96">
        <v>1</v>
      </c>
      <c r="V43" s="96">
        <v>10</v>
      </c>
      <c r="W43" s="91">
        <v>1</v>
      </c>
      <c r="X43" s="98" t="str">
        <f t="shared" si="4"/>
        <v>Dubai</v>
      </c>
      <c r="Y43" s="79" t="str">
        <f>CONCATENATE("En HOGAR &amp; SPACIOS encontraras lo mejor para tu hogar con este excelente ",VLOOKUP(C43,Detalle!B:F,4,0)," con un acabado detallista al estilo ",F43,"&lt;/p&gt;",CHAR(10),CHAR(10),":&lt;p&gt;&lt;strong&gt;&lt;span style=text-decoration: underline;&gt;Detalle:&lt;/span&gt;&lt;/strong&gt;&lt;/p&gt;",CHAR(10),AA43,CHAR(10),Tabla3[[#This Row],[Parte 5]],CHAR(10),CHAR(10),"Medidas aproximadas: ","&lt;p&gt; ",CHAR(10),Z43,"&lt;p&gt; &lt;/li&gt;",CHAR(10),CHAR(10),AC43,CHAR(10),CHAR(10),AB43)</f>
        <v>En HOGAR &amp; SPACIOS encontraras lo mejor para tu hogar con este excelente Vintage con un acabado detallista al estilo Vintage&lt;/p&gt;
:&lt;p&gt;&lt;strong&gt;&lt;span style=text-decoration: underline;&gt;Detalle:&lt;/span&gt;&lt;/strong&gt;&lt;/p&gt;
Sofa 3 cuerpos color: Amarillo, Tapiz: Dubai, relleno: Espuma paraiso y algodón y estructura: Madera tornillo
&lt;p&gt;Característica: &lt;ul&gt;&lt;li&gt;
Patas contorneadas&lt;/li&gt; 
&lt;/li&gt;
&lt;/ul&gt;&lt;/il&gt;
Medidas aproximadas: &lt;p&gt; 
Sofa 3 cuerpos: &lt;p&gt;&lt;li&gt;Altura(cm): 80&lt;/li&gt;&lt;li&gt; Ancho(cm): 185&lt;/li&gt;&lt;li&gt;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43" s="79" t="str">
        <f t="shared" si="5"/>
        <v>Sofa 3 cuerpos: &lt;p&gt;&lt;li&gt;Altura(cm): 80&lt;/li&gt;&lt;li&gt; Ancho(cm): 185&lt;/li&gt;&lt;li&gt; Profundo(cm): 75&lt;/li&gt;&lt;/ul&gt;</v>
      </c>
      <c r="AA43" s="79" t="str">
        <f>CONCATENATE(E43," color: ",IF(VLOOKUP(C43,Colores!H:I,2,0)&gt;1,"Varios colores",G43),IF(H43="","",CONCATENATE(", Tapiz: ",H43)),IF(I43="","",CONCATENATE(", relleno: ",I43)),IF(J43="","",CONCATENATE(" y estructura: ",J43)),CHAR(10))</f>
        <v xml:space="preserve">Sofa 3 cuerpos color: Amarillo, Tapiz: Dubai, relleno: Espuma paraiso y algodón y estructura: Madera tornillo
</v>
      </c>
      <c r="AB43" s="79" t="str">
        <f>CONCATENATE("&lt;p&gt;¿Cómo lavar este producto ",VLOOKUP(Tabla3[[#This Row],[Codigo]],Detalle!B:F,4,0),": ",H43,"?","&lt;p&gt;",CHAR(10),IFERROR(VLOOKUP(H43,'Base de datos'!A:B,2,0),"Humedecer un paño de tela y frotar la estructura del producto&lt;p&gt;"))</f>
        <v>&lt;p&gt;¿Cómo lavar este producto Vintage: Dubai?&lt;p&gt;
Aspiradora y cepillo suave para retirar el polvo, luego usar una esponja con agua fría y jabón líquido bien excurrido</v>
      </c>
      <c r="AC43"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43"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43" s="79"/>
      <c r="AF43" s="102"/>
      <c r="AH43" s="92" t="str">
        <f t="shared" si="3"/>
        <v>INSERT INTO combos VALUES(NULL,"Mody52","Sofa 3 cuerpos Anker",42,42.1,"Sofa 3 cuerpos","Vintage","Amarillo","Dubai","Espuma paraiso y algodón","Madera tornillo","No",80,185,75,32,12,1,"Patas contorneadas","","","1",10,"1");</v>
      </c>
    </row>
    <row r="44" spans="1:34" ht="18.75" customHeight="1" x14ac:dyDescent="0.2">
      <c r="A44" s="1" t="s">
        <v>566</v>
      </c>
      <c r="B44" s="81" t="s">
        <v>567</v>
      </c>
      <c r="C44" s="97">
        <f>VLOOKUP(Tabla3[[#This Row],[sku proveedor-web]],Tabla6[[sku proveedor-web]:[codigo]],2,0)</f>
        <v>43</v>
      </c>
      <c r="D44" s="91">
        <f>Tabla3[[#This Row],[Codigo]]+0.1</f>
        <v>43.1</v>
      </c>
      <c r="E44" s="90" t="s">
        <v>436</v>
      </c>
      <c r="F44" s="90" t="s">
        <v>421</v>
      </c>
      <c r="G44" s="90" t="s">
        <v>879</v>
      </c>
      <c r="H44" s="90" t="s">
        <v>422</v>
      </c>
      <c r="I44" s="90" t="s">
        <v>419</v>
      </c>
      <c r="J44" s="90" t="s">
        <v>423</v>
      </c>
      <c r="K44" s="96" t="s">
        <v>45</v>
      </c>
      <c r="L44" s="96">
        <v>80</v>
      </c>
      <c r="M44" s="96">
        <v>140</v>
      </c>
      <c r="N44" s="96">
        <v>80</v>
      </c>
      <c r="O44" s="96">
        <v>34</v>
      </c>
      <c r="P44" s="96">
        <v>12</v>
      </c>
      <c r="Q44" s="96">
        <v>1</v>
      </c>
      <c r="R44" s="100" t="s">
        <v>895</v>
      </c>
      <c r="S44" s="101"/>
      <c r="T44" s="96"/>
      <c r="U44" s="96">
        <v>1</v>
      </c>
      <c r="V44" s="96">
        <v>10</v>
      </c>
      <c r="W44" s="91">
        <v>1</v>
      </c>
      <c r="X44" s="98" t="str">
        <f t="shared" si="4"/>
        <v>Dubai</v>
      </c>
      <c r="Y44" s="79" t="str">
        <f>CONCATENATE("En HOGAR &amp; SPACIOS encontraras lo mejor para tu hogar con este excelente ",VLOOKUP(C44,Detalle!B:F,4,0)," con un acabado detallista al estilo ",F44,"&lt;/p&gt;",CHAR(10),CHAR(10),":&lt;p&gt;&lt;strong&gt;&lt;span style=text-decoration: underline;&gt;Detalle:&lt;/span&gt;&lt;/strong&gt;&lt;/p&gt;",CHAR(10),AA44,CHAR(10),Tabla3[[#This Row],[Parte 5]],CHAR(10),CHAR(10),"Medidas aproximadas: ","&lt;p&gt; ",CHAR(10),Z44,"&lt;p&gt; &lt;/li&gt;",CHAR(10),CHAR(10),AC44,CHAR(10),CHAR(10),AB44)</f>
        <v>En HOGAR &amp; SPACIOS encontraras lo mejor para tu hogar con este excelente Vintage con un acabado detallista al estilo Vintage&lt;/p&gt;
:&lt;p&gt;&lt;strong&gt;&lt;span style=text-decoration: underline;&gt;Detalle:&lt;/span&gt;&lt;/strong&gt;&lt;/p&gt;
Sofa 2 cuerpos color: Verde, Tapiz: Dubai, relleno: Espuma paraiso y algodón y estructura: Madera tornillo
&lt;p&gt;Característica: &lt;ul&gt;&lt;li&gt;
Patas contorneadas&lt;/li&gt; 
&lt;/li&gt;
&lt;/ul&gt;&lt;/il&gt;
Medidas aproximadas: &lt;p&gt; 
Sofa 2 cuerpos: &lt;p&gt;&lt;li&gt;Altura(cm): 80&lt;/li&gt;&lt;li&gt; Ancho(cm): 140&lt;/li&gt;&lt;li&gt; Profundo(cm): 80&lt;/li&gt;&lt;/ul&gt;&lt;p&gt;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44" s="79" t="str">
        <f t="shared" si="5"/>
        <v>Sofa 2 cuerpos: &lt;p&gt;&lt;li&gt;Altura(cm): 80&lt;/li&gt;&lt;li&gt; Ancho(cm): 140&lt;/li&gt;&lt;li&gt; Profundo(cm): 80&lt;/li&gt;&lt;/ul&gt;</v>
      </c>
      <c r="AA44" s="79" t="str">
        <f>CONCATENATE(E44," color: ",IF(VLOOKUP(C44,Colores!H:I,2,0)&gt;1,"Varios colores",G44),IF(H44="","",CONCATENATE(", Tapiz: ",H44)),IF(I44="","",CONCATENATE(", relleno: ",I44)),IF(J44="","",CONCATENATE(" y estructura: ",J44)),CHAR(10))</f>
        <v xml:space="preserve">Sofa 2 cuerpos color: Verde, Tapiz: Dubai, relleno: Espuma paraiso y algodón y estructura: Madera tornillo
</v>
      </c>
      <c r="AB44" s="79" t="str">
        <f>CONCATENATE("&lt;p&gt;¿Cómo lavar este producto ",VLOOKUP(Tabla3[[#This Row],[Codigo]],Detalle!B:F,4,0),": ",H44,"?","&lt;p&gt;",CHAR(10),IFERROR(VLOOKUP(H44,'Base de datos'!A:B,2,0),"Humedecer un paño de tela y frotar la estructura del producto&lt;p&gt;"))</f>
        <v>&lt;p&gt;¿Cómo lavar este producto Vintage: Dubai?&lt;p&gt;
Aspiradora y cepillo suave para retirar el polvo, luego usar una esponja con agua fría y jabón líquido bien excurrido</v>
      </c>
      <c r="AC44"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44"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44" s="79"/>
      <c r="AF44" s="102"/>
      <c r="AH44" s="92" t="str">
        <f t="shared" si="3"/>
        <v>INSERT INTO combos VALUES(NULL,"Mody53","Sofa 2 cuerpos Anker",43,43.1,"Sofa 2 cuerpos","Vintage","Verde","Dubai","Espuma paraiso y algodón","Madera tornillo","No",80,140,80,34,12,1,"Patas contorneadas","","","1",10,"1");</v>
      </c>
    </row>
    <row r="45" spans="1:34" ht="18.75" customHeight="1" x14ac:dyDescent="0.2">
      <c r="A45" s="1" t="s">
        <v>545</v>
      </c>
      <c r="B45" s="81" t="s">
        <v>575</v>
      </c>
      <c r="C45" s="97">
        <f>VLOOKUP(Tabla3[[#This Row],[sku proveedor-web]],Tabla6[[sku proveedor-web]:[codigo]],2,0)</f>
        <v>44</v>
      </c>
      <c r="D45" s="91">
        <f>Tabla3[[#This Row],[Codigo]]+0.1</f>
        <v>44.1</v>
      </c>
      <c r="E45" s="90" t="s">
        <v>436</v>
      </c>
      <c r="F45" s="90" t="s">
        <v>421</v>
      </c>
      <c r="G45" s="90" t="s">
        <v>55</v>
      </c>
      <c r="H45" s="90" t="s">
        <v>422</v>
      </c>
      <c r="I45" s="90" t="s">
        <v>419</v>
      </c>
      <c r="J45" s="90" t="s">
        <v>423</v>
      </c>
      <c r="K45" s="96" t="s">
        <v>45</v>
      </c>
      <c r="L45" s="96">
        <v>85</v>
      </c>
      <c r="M45" s="96">
        <v>180</v>
      </c>
      <c r="N45" s="96">
        <v>85</v>
      </c>
      <c r="O45" s="96">
        <v>32</v>
      </c>
      <c r="P45" s="96">
        <v>12</v>
      </c>
      <c r="Q45" s="96">
        <v>1</v>
      </c>
      <c r="R45" s="100" t="s">
        <v>895</v>
      </c>
      <c r="S45" s="101"/>
      <c r="T45" s="96"/>
      <c r="U45" s="96">
        <v>1</v>
      </c>
      <c r="V45" s="96">
        <v>10</v>
      </c>
      <c r="W45" s="91">
        <v>1</v>
      </c>
      <c r="X45" s="98" t="str">
        <f t="shared" si="4"/>
        <v>Dubai</v>
      </c>
      <c r="Y45" s="79" t="str">
        <f>CONCATENATE("En HOGAR &amp; SPACIOS encontraras lo mejor para tu hogar con este excelente ",VLOOKUP(C45,Detalle!B:F,4,0)," con un acabado detallista al estilo ",F45,"&lt;/p&gt;",CHAR(10),CHAR(10),":&lt;p&gt;&lt;strong&gt;&lt;span style=text-decoration: underline;&gt;Detalle:&lt;/span&gt;&lt;/strong&gt;&lt;/p&gt;",CHAR(10),AA45,CHAR(10),Tabla3[[#This Row],[Parte 5]],CHAR(10),CHAR(10),"Medidas aproximadas: ","&lt;p&gt; ",CHAR(10),Z45,"&lt;p&gt; &lt;/li&gt;",CHAR(10),CHAR(10),AC45,CHAR(10),CHAR(10),AB45)</f>
        <v>En HOGAR &amp; SPACIOS encontraras lo mejor para tu hogar con este excelente Vintage con un acabado detallista al estilo Vintage&lt;/p&gt;
:&lt;p&gt;&lt;strong&gt;&lt;span style=text-decoration: underline;&gt;Detalle:&lt;/span&gt;&lt;/strong&gt;&lt;/p&gt;
Sofa 2 cuerpos color: Azul, Tapiz: Dubai, relleno: Espuma paraiso y algodón y estructura: Madera tornillo
&lt;p&gt;Característica: &lt;ul&gt;&lt;li&gt;
Patas contorneadas&lt;/li&gt; 
&lt;/li&gt;
&lt;/ul&gt;&lt;/il&gt;
Medidas aproximadas: &lt;p&gt; 
Sofa 2 cuerpos: &lt;p&gt;&lt;li&gt;Altura(cm): 85&lt;/li&gt;&lt;li&gt; Ancho(cm): 180&lt;/li&gt;&lt;li&gt; Profundo(cm): 85&lt;/li&gt;&lt;/ul&gt;&lt;p&gt;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45" s="79" t="str">
        <f t="shared" si="5"/>
        <v>Sofa 2 cuerpos: &lt;p&gt;&lt;li&gt;Altura(cm): 85&lt;/li&gt;&lt;li&gt; Ancho(cm): 180&lt;/li&gt;&lt;li&gt; Profundo(cm): 85&lt;/li&gt;&lt;/ul&gt;</v>
      </c>
      <c r="AA45" s="79" t="str">
        <f>CONCATENATE(E45," color: ",IF(VLOOKUP(C45,Colores!H:I,2,0)&gt;1,"Varios colores",G45),IF(H45="","",CONCATENATE(", Tapiz: ",H45)),IF(I45="","",CONCATENATE(", relleno: ",I45)),IF(J45="","",CONCATENATE(" y estructura: ",J45)),CHAR(10))</f>
        <v xml:space="preserve">Sofa 2 cuerpos color: Azul, Tapiz: Dubai, relleno: Espuma paraiso y algodón y estructura: Madera tornillo
</v>
      </c>
      <c r="AB45" s="79" t="str">
        <f>CONCATENATE("&lt;p&gt;¿Cómo lavar este producto ",VLOOKUP(Tabla3[[#This Row],[Codigo]],Detalle!B:F,4,0),": ",H45,"?","&lt;p&gt;",CHAR(10),IFERROR(VLOOKUP(H45,'Base de datos'!A:B,2,0),"Humedecer un paño de tela y frotar la estructura del producto&lt;p&gt;"))</f>
        <v>&lt;p&gt;¿Cómo lavar este producto Vintage: Dubai?&lt;p&gt;
Aspiradora y cepillo suave para retirar el polvo, luego usar una esponja con agua fría y jabón líquido bien excurrido</v>
      </c>
      <c r="AC45"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45"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45" s="79"/>
      <c r="AF45" s="102"/>
      <c r="AH45" s="92" t="str">
        <f t="shared" si="3"/>
        <v>INSERT INTO combos VALUES(NULL,"Mody54","Sofa 2 cuerpos Apostolos",44,44.1,"Sofa 2 cuerpos","Vintage","Azul","Dubai","Espuma paraiso y algodón","Madera tornillo","No",85,180,85,32,12,1,"Patas contorneadas","","","1",10,"1");</v>
      </c>
    </row>
    <row r="46" spans="1:34" ht="18.75" customHeight="1" x14ac:dyDescent="0.2">
      <c r="A46" s="1" t="s">
        <v>571</v>
      </c>
      <c r="B46" s="81" t="s">
        <v>577</v>
      </c>
      <c r="C46" s="97">
        <f>VLOOKUP(Tabla3[[#This Row],[sku proveedor-web]],Tabla6[[sku proveedor-web]:[codigo]],2,0)</f>
        <v>45</v>
      </c>
      <c r="D46" s="91">
        <f>Tabla3[[#This Row],[Codigo]]+0.1</f>
        <v>45.1</v>
      </c>
      <c r="E46" s="90" t="s">
        <v>440</v>
      </c>
      <c r="F46" s="90" t="s">
        <v>421</v>
      </c>
      <c r="G46" s="90" t="s">
        <v>880</v>
      </c>
      <c r="H46" s="90" t="s">
        <v>44</v>
      </c>
      <c r="I46" s="90" t="s">
        <v>419</v>
      </c>
      <c r="J46" s="90" t="s">
        <v>423</v>
      </c>
      <c r="K46" s="96" t="s">
        <v>45</v>
      </c>
      <c r="L46" s="96">
        <v>82</v>
      </c>
      <c r="M46" s="96">
        <v>145</v>
      </c>
      <c r="N46" s="96">
        <v>75</v>
      </c>
      <c r="O46" s="96">
        <v>30</v>
      </c>
      <c r="P46" s="96">
        <v>12</v>
      </c>
      <c r="Q46" s="96">
        <v>1</v>
      </c>
      <c r="R46" s="100" t="s">
        <v>895</v>
      </c>
      <c r="S46" s="101"/>
      <c r="T46" s="96"/>
      <c r="U46" s="96">
        <v>1</v>
      </c>
      <c r="V46" s="96">
        <v>10</v>
      </c>
      <c r="W46" s="91">
        <v>1</v>
      </c>
      <c r="X46" s="98" t="str">
        <f t="shared" si="4"/>
        <v>Microfibra</v>
      </c>
      <c r="Y46" s="79" t="str">
        <f>CONCATENATE("En HOGAR &amp; SPACIOS encontraras lo mejor para tu hogar con este excelente ",VLOOKUP(C46,Detalle!B:F,4,0)," con un acabado detallista al estilo ",F46,"&lt;/p&gt;",CHAR(10),CHAR(10),":&lt;p&gt;&lt;strong&gt;&lt;span style=text-decoration: underline;&gt;Detalle:&lt;/span&gt;&lt;/strong&gt;&lt;/p&gt;",CHAR(10),AA46,CHAR(10),Tabla3[[#This Row],[Parte 5]],CHAR(10),CHAR(10),"Medidas aproximadas: ","&lt;p&gt; ",CHAR(10),Z46,"&lt;p&gt; &lt;/li&gt;",CHAR(10),CHAR(10),AC46,CHAR(10),CHAR(10),AB46)</f>
        <v>En HOGAR &amp; SPACIOS encontraras lo mejor para tu hogar con este excelente Vintage con un acabado detallista al estilo Vintage&lt;/p&gt;
:&lt;p&gt;&lt;strong&gt;&lt;span style=text-decoration: underline;&gt;Detalle:&lt;/span&gt;&lt;/strong&gt;&lt;/p&gt;
Sofa 3 cuerpos color: Chocolate, Tapiz: Microfibra, relleno: Espuma paraiso y algodón y estructura: Madera tornillo
&lt;p&gt;Característica: &lt;ul&gt;&lt;li&gt;
Patas contorneadas&lt;/li&gt; 
&lt;/li&gt;
&lt;/ul&gt;&lt;/il&gt;
Medidas aproximadas: &lt;p&gt; 
Sofa 3 cuerpos: &lt;p&gt;&lt;li&gt;Altura(cm): 82&lt;/li&gt;&lt;li&gt; Ancho(cm): 145&lt;/li&gt;&lt;li&gt;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46" s="79" t="str">
        <f t="shared" si="5"/>
        <v>Sofa 3 cuerpos: &lt;p&gt;&lt;li&gt;Altura(cm): 82&lt;/li&gt;&lt;li&gt; Ancho(cm): 145&lt;/li&gt;&lt;li&gt; Profundo(cm): 75&lt;/li&gt;&lt;/ul&gt;</v>
      </c>
      <c r="AA46" s="79" t="str">
        <f>CONCATENATE(E46," color: ",IF(VLOOKUP(C46,Colores!H:I,2,0)&gt;1,"Varios colores",G46),IF(H46="","",CONCATENATE(", Tapiz: ",H46)),IF(I46="","",CONCATENATE(", relleno: ",I46)),IF(J46="","",CONCATENATE(" y estructura: ",J46)),CHAR(10))</f>
        <v xml:space="preserve">Sofa 3 cuerpos color: Chocolate, Tapiz: Microfibra, relleno: Espuma paraiso y algodón y estructura: Madera tornillo
</v>
      </c>
      <c r="AB46" s="79" t="str">
        <f>CONCATENATE("&lt;p&gt;¿Cómo lavar este producto ",VLOOKUP(Tabla3[[#This Row],[Codigo]],Detalle!B:F,4,0),": ",H46,"?","&lt;p&gt;",CHAR(10),IFERROR(VLOOKUP(H46,'Base de datos'!A:B,2,0),"Humedecer un paño de tela y frotar la estructura del producto&lt;p&gt;"))</f>
        <v>&lt;p&gt;¿Cómo lavar este producto Vintage: Microfibra?&lt;p&gt;
Aspirador y cepillar suave para retirar el polvo, luego usar una esponja con agua fría y jabón líquido bien excurrido</v>
      </c>
      <c r="AC46"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46"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46" s="79"/>
      <c r="AF46" s="102"/>
      <c r="AH46" s="92" t="str">
        <f t="shared" si="3"/>
        <v>INSERT INTO combos VALUES(NULL,"Mody55","Sofa 3 cuerpos Kira",45,45.1,"Sofa 3 cuerpos","Vintage","Chocolate","Microfibra","Espuma paraiso y algodón","Madera tornillo","No",82,145,75,30,12,1,"Patas contorneadas","","","1",10,"1");</v>
      </c>
    </row>
    <row r="47" spans="1:34" ht="18.75" customHeight="1" x14ac:dyDescent="0.2">
      <c r="A47" s="1" t="s">
        <v>574</v>
      </c>
      <c r="B47" s="81" t="s">
        <v>580</v>
      </c>
      <c r="C47" s="97">
        <f>VLOOKUP(Tabla3[[#This Row],[sku proveedor-web]],Tabla6[[sku proveedor-web]:[codigo]],2,0)</f>
        <v>46</v>
      </c>
      <c r="D47" s="91">
        <f>Tabla3[[#This Row],[Codigo]]+0.1</f>
        <v>46.1</v>
      </c>
      <c r="E47" s="90" t="s">
        <v>436</v>
      </c>
      <c r="F47" s="90" t="s">
        <v>421</v>
      </c>
      <c r="G47" s="90" t="s">
        <v>878</v>
      </c>
      <c r="H47" s="90" t="s">
        <v>422</v>
      </c>
      <c r="I47" s="90" t="s">
        <v>419</v>
      </c>
      <c r="J47" s="90" t="s">
        <v>423</v>
      </c>
      <c r="K47" s="96" t="s">
        <v>45</v>
      </c>
      <c r="L47" s="96">
        <v>80</v>
      </c>
      <c r="M47" s="96">
        <v>145</v>
      </c>
      <c r="N47" s="96">
        <v>75</v>
      </c>
      <c r="O47" s="96">
        <v>24</v>
      </c>
      <c r="P47" s="96">
        <v>12</v>
      </c>
      <c r="Q47" s="96">
        <v>1</v>
      </c>
      <c r="R47" s="100" t="s">
        <v>895</v>
      </c>
      <c r="S47" s="101"/>
      <c r="T47" s="96"/>
      <c r="U47" s="96">
        <v>1</v>
      </c>
      <c r="V47" s="96">
        <v>10</v>
      </c>
      <c r="W47" s="91">
        <v>1</v>
      </c>
      <c r="X47" s="98" t="str">
        <f t="shared" si="4"/>
        <v>Dubai</v>
      </c>
      <c r="Y47" s="79" t="str">
        <f>CONCATENATE("En HOGAR &amp; SPACIOS encontraras lo mejor para tu hogar con este excelente ",VLOOKUP(C47,Detalle!B:F,4,0)," con un acabado detallista al estilo ",F47,"&lt;/p&gt;",CHAR(10),CHAR(10),":&lt;p&gt;&lt;strong&gt;&lt;span style=text-decoration: underline;&gt;Detalle:&lt;/span&gt;&lt;/strong&gt;&lt;/p&gt;",CHAR(10),AA47,CHAR(10),Tabla3[[#This Row],[Parte 5]],CHAR(10),CHAR(10),"Medidas aproximadas: ","&lt;p&gt; ",CHAR(10),Z47,"&lt;p&gt; &lt;/li&gt;",CHAR(10),CHAR(10),AC47,CHAR(10),CHAR(10),AB47)</f>
        <v>En HOGAR &amp; SPACIOS encontraras lo mejor para tu hogar con este excelente Vintage con un acabado detallista al estilo Vintage&lt;/p&gt;
:&lt;p&gt;&lt;strong&gt;&lt;span style=text-decoration: underline;&gt;Detalle:&lt;/span&gt;&lt;/strong&gt;&lt;/p&gt;
Sofa 2 cuerpos color: Vino, Tapiz: Dubai, relleno: Espuma paraiso y algodón y estructura: Madera tornillo
&lt;p&gt;Característica: &lt;ul&gt;&lt;li&gt;
Patas contorneadas&lt;/li&gt; 
&lt;/li&gt;
&lt;/ul&gt;&lt;/il&gt;
Medidas aproximadas: &lt;p&gt; 
Sofa 2 cuerpos: &lt;p&gt;&lt;li&gt;Altura(cm): 80&lt;/li&gt;&lt;li&gt; Ancho(cm): 145&lt;/li&gt;&lt;li&gt;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47" s="79" t="str">
        <f t="shared" si="5"/>
        <v>Sofa 2 cuerpos: &lt;p&gt;&lt;li&gt;Altura(cm): 80&lt;/li&gt;&lt;li&gt; Ancho(cm): 145&lt;/li&gt;&lt;li&gt; Profundo(cm): 75&lt;/li&gt;&lt;/ul&gt;</v>
      </c>
      <c r="AA47" s="79" t="str">
        <f>CONCATENATE(E47," color: ",IF(VLOOKUP(C47,Colores!H:I,2,0)&gt;1,"Varios colores",G47),IF(H47="","",CONCATENATE(", Tapiz: ",H47)),IF(I47="","",CONCATENATE(", relleno: ",I47)),IF(J47="","",CONCATENATE(" y estructura: ",J47)),CHAR(10))</f>
        <v xml:space="preserve">Sofa 2 cuerpos color: Vino, Tapiz: Dubai, relleno: Espuma paraiso y algodón y estructura: Madera tornillo
</v>
      </c>
      <c r="AB47" s="79" t="str">
        <f>CONCATENATE("&lt;p&gt;¿Cómo lavar este producto ",VLOOKUP(Tabla3[[#This Row],[Codigo]],Detalle!B:F,4,0),": ",H47,"?","&lt;p&gt;",CHAR(10),IFERROR(VLOOKUP(H47,'Base de datos'!A:B,2,0),"Humedecer un paño de tela y frotar la estructura del producto&lt;p&gt;"))</f>
        <v>&lt;p&gt;¿Cómo lavar este producto Vintage: Dubai?&lt;p&gt;
Aspiradora y cepillo suave para retirar el polvo, luego usar una esponja con agua fría y jabón líquido bien excurrido</v>
      </c>
      <c r="AC47"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47"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47" s="79"/>
      <c r="AF47" s="102"/>
      <c r="AH47" s="92" t="str">
        <f t="shared" si="3"/>
        <v>INSERT INTO combos VALUES(NULL,"Mody56","Sofa 2 cuerpos Athena botoneado",46,46.1,"Sofa 2 cuerpos","Vintage","Vino","Dubai","Espuma paraiso y algodón","Madera tornillo","No",80,145,75,24,12,1,"Patas contorneadas","","","1",10,"1");</v>
      </c>
    </row>
    <row r="48" spans="1:34" ht="18.75" customHeight="1" x14ac:dyDescent="0.2">
      <c r="A48" s="1" t="s">
        <v>581</v>
      </c>
      <c r="B48" s="81" t="s">
        <v>582</v>
      </c>
      <c r="C48" s="97">
        <f>VLOOKUP(Tabla3[[#This Row],[sku proveedor-web]],Tabla6[[sku proveedor-web]:[codigo]],2,0)</f>
        <v>47</v>
      </c>
      <c r="D48" s="91">
        <f>Tabla3[[#This Row],[Codigo]]+0.1</f>
        <v>47.1</v>
      </c>
      <c r="E48" s="90" t="s">
        <v>436</v>
      </c>
      <c r="F48" s="90" t="s">
        <v>421</v>
      </c>
      <c r="G48" s="90" t="s">
        <v>881</v>
      </c>
      <c r="H48" s="90" t="s">
        <v>44</v>
      </c>
      <c r="I48" s="90" t="s">
        <v>890</v>
      </c>
      <c r="J48" s="90" t="s">
        <v>423</v>
      </c>
      <c r="K48" s="96" t="s">
        <v>45</v>
      </c>
      <c r="L48" s="96">
        <v>80</v>
      </c>
      <c r="M48" s="96">
        <v>145</v>
      </c>
      <c r="N48" s="96">
        <v>75</v>
      </c>
      <c r="O48" s="96">
        <v>22</v>
      </c>
      <c r="P48" s="96">
        <v>12</v>
      </c>
      <c r="Q48" s="96">
        <v>1</v>
      </c>
      <c r="R48" s="100" t="s">
        <v>895</v>
      </c>
      <c r="S48" s="101"/>
      <c r="T48" s="96"/>
      <c r="U48" s="96">
        <v>1</v>
      </c>
      <c r="V48" s="96">
        <v>10</v>
      </c>
      <c r="W48" s="91">
        <v>1</v>
      </c>
      <c r="X48" s="98" t="str">
        <f t="shared" si="4"/>
        <v>Microfibra</v>
      </c>
      <c r="Y48" s="79" t="str">
        <f>CONCATENATE("En HOGAR &amp; SPACIOS encontraras lo mejor para tu hogar con este excelente ",VLOOKUP(C48,Detalle!B:F,4,0)," con un acabado detallista al estilo ",F48,"&lt;/p&gt;",CHAR(10),CHAR(10),":&lt;p&gt;&lt;strong&gt;&lt;span style=text-decoration: underline;&gt;Detalle:&lt;/span&gt;&lt;/strong&gt;&lt;/p&gt;",CHAR(10),AA48,CHAR(10),Tabla3[[#This Row],[Parte 5]],CHAR(10),CHAR(10),"Medidas aproximadas: ","&lt;p&gt; ",CHAR(10),Z48,"&lt;p&gt; &lt;/li&gt;",CHAR(10),CHAR(10),AC48,CHAR(10),CHAR(10),AB48)</f>
        <v>En HOGAR &amp; SPACIOS encontraras lo mejor para tu hogar con este excelente Vintage con un acabado detallista al estilo Vintage&lt;/p&gt;
:&lt;p&gt;&lt;strong&gt;&lt;span style=text-decoration: underline;&gt;Detalle:&lt;/span&gt;&lt;/strong&gt;&lt;/p&gt;
Sofa 2 cuerpos color: Marrón, Tapiz: Microfibra, relleno: Espuma paraiso, algodón, resortes y estructura: Madera tornillo
&lt;p&gt;Característica: &lt;ul&gt;&lt;li&gt;
Patas contorneadas&lt;/li&gt; 
&lt;/li&gt;
&lt;/ul&gt;&lt;/il&gt;
Medidas aproximadas: &lt;p&gt; 
Sofa 2 cuerpos: &lt;p&gt;&lt;li&gt;Altura(cm): 80&lt;/li&gt;&lt;li&gt; Ancho(cm): 145&lt;/li&gt;&lt;li&gt;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48" s="79" t="str">
        <f t="shared" si="5"/>
        <v>Sofa 2 cuerpos: &lt;p&gt;&lt;li&gt;Altura(cm): 80&lt;/li&gt;&lt;li&gt; Ancho(cm): 145&lt;/li&gt;&lt;li&gt; Profundo(cm): 75&lt;/li&gt;&lt;/ul&gt;</v>
      </c>
      <c r="AA48" s="79" t="str">
        <f>CONCATENATE(E48," color: ",IF(VLOOKUP(C48,Colores!H:I,2,0)&gt;1,"Varios colores",G48),IF(H48="","",CONCATENATE(", Tapiz: ",H48)),IF(I48="","",CONCATENATE(", relleno: ",I48)),IF(J48="","",CONCATENATE(" y estructura: ",J48)),CHAR(10))</f>
        <v xml:space="preserve">Sofa 2 cuerpos color: Marrón, Tapiz: Microfibra, relleno: Espuma paraiso, algodón, resortes y estructura: Madera tornillo
</v>
      </c>
      <c r="AB48" s="79" t="str">
        <f>CONCATENATE("&lt;p&gt;¿Cómo lavar este producto ",VLOOKUP(Tabla3[[#This Row],[Codigo]],Detalle!B:F,4,0),": ",H48,"?","&lt;p&gt;",CHAR(10),IFERROR(VLOOKUP(H48,'Base de datos'!A:B,2,0),"Humedecer un paño de tela y frotar la estructura del producto&lt;p&gt;"))</f>
        <v>&lt;p&gt;¿Cómo lavar este producto Vintage: Microfibra?&lt;p&gt;
Aspirador y cepillar suave para retirar el polvo, luego usar una esponja con agua fría y jabón líquido bien excurrido</v>
      </c>
      <c r="AC48"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48"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48" s="79"/>
      <c r="AF48" s="102"/>
      <c r="AH48" s="92" t="str">
        <f t="shared" si="3"/>
        <v>INSERT INTO combos VALUES(NULL,"Mody57","Sofa 2 cuerpos Bastian",47,47.1,"Sofa 2 cuerpos","Vintage","Marrón","Microfibra","Espuma paraiso, algodón, resortes","Madera tornillo","No",80,145,75,22,12,1,"Patas contorneadas","","","1",10,"1");</v>
      </c>
    </row>
    <row r="49" spans="1:34" ht="18.75" customHeight="1" x14ac:dyDescent="0.2">
      <c r="A49" s="1" t="s">
        <v>584</v>
      </c>
      <c r="B49" s="81" t="s">
        <v>585</v>
      </c>
      <c r="C49" s="97">
        <f>VLOOKUP(Tabla3[[#This Row],[sku proveedor-web]],Tabla6[[sku proveedor-web]:[codigo]],2,0)</f>
        <v>48</v>
      </c>
      <c r="D49" s="91">
        <f>Tabla3[[#This Row],[Codigo]]+0.1</f>
        <v>48.1</v>
      </c>
      <c r="E49" s="90" t="s">
        <v>440</v>
      </c>
      <c r="F49" s="90" t="s">
        <v>421</v>
      </c>
      <c r="G49" s="90" t="s">
        <v>882</v>
      </c>
      <c r="H49" s="90" t="s">
        <v>44</v>
      </c>
      <c r="I49" s="90" t="s">
        <v>890</v>
      </c>
      <c r="J49" s="90" t="s">
        <v>423</v>
      </c>
      <c r="K49" s="96" t="s">
        <v>45</v>
      </c>
      <c r="L49" s="96">
        <v>80</v>
      </c>
      <c r="M49" s="96">
        <v>180</v>
      </c>
      <c r="N49" s="96">
        <v>75</v>
      </c>
      <c r="O49" s="96">
        <v>24</v>
      </c>
      <c r="P49" s="96">
        <v>12</v>
      </c>
      <c r="Q49" s="96">
        <v>1</v>
      </c>
      <c r="R49" s="100" t="s">
        <v>895</v>
      </c>
      <c r="S49" s="101"/>
      <c r="T49" s="96"/>
      <c r="U49" s="96">
        <v>1</v>
      </c>
      <c r="V49" s="96">
        <v>10</v>
      </c>
      <c r="W49" s="91">
        <v>1</v>
      </c>
      <c r="X49" s="98" t="str">
        <f t="shared" si="4"/>
        <v>Microfibra</v>
      </c>
      <c r="Y49" s="79" t="str">
        <f>CONCATENATE("En HOGAR &amp; SPACIOS encontraras lo mejor para tu hogar con este excelente ",VLOOKUP(C49,Detalle!B:F,4,0)," con un acabado detallista al estilo ",F49,"&lt;/p&gt;",CHAR(10),CHAR(10),":&lt;p&gt;&lt;strong&gt;&lt;span style=text-decoration: underline;&gt;Detalle:&lt;/span&gt;&lt;/strong&gt;&lt;/p&gt;",CHAR(10),AA49,CHAR(10),Tabla3[[#This Row],[Parte 5]],CHAR(10),CHAR(10),"Medidas aproximadas: ","&lt;p&gt; ",CHAR(10),Z49,"&lt;p&gt; &lt;/li&gt;",CHAR(10),CHAR(10),AC49,CHAR(10),CHAR(10),AB49)</f>
        <v>En HOGAR &amp; SPACIOS encontraras lo mejor para tu hogar con este excelente Vintage con un acabado detallista al estilo Vintage&lt;/p&gt;
:&lt;p&gt;&lt;strong&gt;&lt;span style=text-decoration: underline;&gt;Detalle:&lt;/span&gt;&lt;/strong&gt;&lt;/p&gt;
Sofa 3 cuerpos color: Celeste, Tapiz: Microfibra, relleno: Espuma paraiso, algodón, resortes y estructura: Madera tornillo
&lt;p&gt;Característica: &lt;ul&gt;&lt;li&gt;
Patas contorneadas&lt;/li&gt; 
&lt;/li&gt;
&lt;/ul&gt;&lt;/il&gt;
Medidas aproximadas: &lt;p&gt; 
Sofa 3 cuerpos: &lt;p&gt;&lt;li&gt;Altura(cm): 80&lt;/li&gt;&lt;li&gt; Ancho(cm): 180&lt;/li&gt;&lt;li&gt;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49" s="79" t="str">
        <f t="shared" si="5"/>
        <v>Sofa 3 cuerpos: &lt;p&gt;&lt;li&gt;Altura(cm): 80&lt;/li&gt;&lt;li&gt; Ancho(cm): 180&lt;/li&gt;&lt;li&gt; Profundo(cm): 75&lt;/li&gt;&lt;/ul&gt;</v>
      </c>
      <c r="AA49" s="79" t="str">
        <f>CONCATENATE(E49," color: ",IF(VLOOKUP(C49,Colores!H:I,2,0)&gt;1,"Varios colores",G49),IF(H49="","",CONCATENATE(", Tapiz: ",H49)),IF(I49="","",CONCATENATE(", relleno: ",I49)),IF(J49="","",CONCATENATE(" y estructura: ",J49)),CHAR(10))</f>
        <v xml:space="preserve">Sofa 3 cuerpos color: Celeste, Tapiz: Microfibra, relleno: Espuma paraiso, algodón, resortes y estructura: Madera tornillo
</v>
      </c>
      <c r="AB49" s="79" t="str">
        <f>CONCATENATE("&lt;p&gt;¿Cómo lavar este producto ",VLOOKUP(Tabla3[[#This Row],[Codigo]],Detalle!B:F,4,0),": ",H49,"?","&lt;p&gt;",CHAR(10),IFERROR(VLOOKUP(H49,'Base de datos'!A:B,2,0),"Humedecer un paño de tela y frotar la estructura del producto&lt;p&gt;"))</f>
        <v>&lt;p&gt;¿Cómo lavar este producto Vintage: Microfibra?&lt;p&gt;
Aspirador y cepillar suave para retirar el polvo, luego usar una esponja con agua fría y jabón líquido bien excurrido</v>
      </c>
      <c r="AC49"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49"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49" s="79"/>
      <c r="AF49" s="102"/>
      <c r="AH49" s="92" t="str">
        <f t="shared" si="3"/>
        <v>INSERT INTO combos VALUES(NULL,"Mody58","Sofa 2 cuerpos Belen",48,48.1,"Sofa 3 cuerpos","Vintage","Celeste","Microfibra","Espuma paraiso, algodón, resortes","Madera tornillo","No",80,180,75,24,12,1,"Patas contorneadas","","","1",10,"1");</v>
      </c>
    </row>
    <row r="50" spans="1:34" ht="18.75" customHeight="1" x14ac:dyDescent="0.2">
      <c r="A50" s="1" t="s">
        <v>588</v>
      </c>
      <c r="B50" s="81" t="s">
        <v>589</v>
      </c>
      <c r="C50" s="97">
        <f>VLOOKUP(Tabla3[[#This Row],[sku proveedor-web]],Tabla6[[sku proveedor-web]:[codigo]],2,0)</f>
        <v>49</v>
      </c>
      <c r="D50" s="91">
        <f>Tabla3[[#This Row],[Codigo]]+0.1</f>
        <v>49.1</v>
      </c>
      <c r="E50" s="90" t="s">
        <v>866</v>
      </c>
      <c r="F50" s="90" t="s">
        <v>421</v>
      </c>
      <c r="G50" s="90" t="s">
        <v>431</v>
      </c>
      <c r="H50" s="90" t="s">
        <v>422</v>
      </c>
      <c r="I50" s="90" t="s">
        <v>419</v>
      </c>
      <c r="J50" s="90" t="s">
        <v>423</v>
      </c>
      <c r="K50" s="96" t="s">
        <v>45</v>
      </c>
      <c r="L50" s="96">
        <v>85</v>
      </c>
      <c r="M50" s="96">
        <v>65</v>
      </c>
      <c r="N50" s="96">
        <v>65</v>
      </c>
      <c r="O50" s="96">
        <v>20</v>
      </c>
      <c r="P50" s="96">
        <v>12</v>
      </c>
      <c r="Q50" s="96">
        <v>1</v>
      </c>
      <c r="R50" s="100" t="s">
        <v>895</v>
      </c>
      <c r="S50" s="101"/>
      <c r="T50" s="96"/>
      <c r="U50" s="96">
        <v>1</v>
      </c>
      <c r="V50" s="96">
        <v>10</v>
      </c>
      <c r="W50" s="91">
        <v>1</v>
      </c>
      <c r="X50" s="98" t="str">
        <f t="shared" si="4"/>
        <v>Dubai</v>
      </c>
      <c r="Y50" s="79" t="str">
        <f>CONCATENATE("En HOGAR &amp; SPACIOS encontraras lo mejor para tu hogar con este excelente ",VLOOKUP(C50,Detalle!B:F,4,0)," con un acabado detallista al estilo ",F50,"&lt;/p&gt;",CHAR(10),CHAR(10),":&lt;p&gt;&lt;strong&gt;&lt;span style=text-decoration: underline;&gt;Detalle:&lt;/span&gt;&lt;/strong&gt;&lt;/p&gt;",CHAR(10),AA50,CHAR(10),Tabla3[[#This Row],[Parte 5]],CHAR(10),CHAR(10),"Medidas aproximadas: ","&lt;p&gt; ",CHAR(10),Z50,"&lt;p&gt; &lt;/li&gt;",CHAR(10),CHAR(10),AC50,CHAR(10),CHAR(10),AB50)</f>
        <v>En HOGAR &amp; SPACIOS encontraras lo mejor para tu hogar con este excelente Vintage con un acabado detallista al estilo Vintage&lt;/p&gt;
:&lt;p&gt;&lt;strong&gt;&lt;span style=text-decoration: underline;&gt;Detalle:&lt;/span&gt;&lt;/strong&gt;&lt;/p&gt;
Sillón    color: Varios colores, Tapiz: Dubai, relleno: Espuma paraiso y algodón y estructura: Madera tornillo
&lt;p&gt;Característica: &lt;ul&gt;&lt;li&gt;
Patas contorneadas&lt;/li&gt; 
&lt;/li&gt;
&lt;/ul&gt;&lt;/il&gt;
Medidas aproximadas: &lt;p&gt; 
Sillón   : &lt;p&gt;&lt;li&gt;Altura(cm): 85&lt;/li&gt;&lt;li&gt; Ancho(cm): 65&lt;/li&gt;&lt;li&gt; Profundo(cm): 65&lt;/li&gt;&lt;/ul&gt;&lt;p&gt;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50" s="79" t="str">
        <f t="shared" si="5"/>
        <v>Sillón   : &lt;p&gt;&lt;li&gt;Altura(cm): 85&lt;/li&gt;&lt;li&gt; Ancho(cm): 65&lt;/li&gt;&lt;li&gt; Profundo(cm): 65&lt;/li&gt;&lt;/ul&gt;</v>
      </c>
      <c r="AA50" s="79" t="str">
        <f>CONCATENATE(E50," color: ",IF(VLOOKUP(C50,Colores!H:I,2,0)&gt;1,"Varios colores",G50),IF(H50="","",CONCATENATE(", Tapiz: ",H50)),IF(I50="","",CONCATENATE(", relleno: ",I50)),IF(J50="","",CONCATENATE(" y estructura: ",J50)),CHAR(10))</f>
        <v xml:space="preserve">Sillón    color: Varios colores, Tapiz: Dubai, relleno: Espuma paraiso y algodón y estructura: Madera tornillo
</v>
      </c>
      <c r="AB50" s="79" t="str">
        <f>CONCATENATE("&lt;p&gt;¿Cómo lavar este producto ",VLOOKUP(Tabla3[[#This Row],[Codigo]],Detalle!B:F,4,0),": ",H50,"?","&lt;p&gt;",CHAR(10),IFERROR(VLOOKUP(H50,'Base de datos'!A:B,2,0),"Humedecer un paño de tela y frotar la estructura del producto&lt;p&gt;"))</f>
        <v>&lt;p&gt;¿Cómo lavar este producto Vintage: Dubai?&lt;p&gt;
Aspiradora y cepillo suave para retirar el polvo, luego usar una esponja con agua fría y jabón líquido bien excurrido</v>
      </c>
      <c r="AC50"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50"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50" s="79"/>
      <c r="AF50" s="102"/>
      <c r="AH50" s="92" t="str">
        <f t="shared" si="3"/>
        <v>INSERT INTO combos VALUES(NULL,"Mody59","Sillón Grandfather",49,49.1,"Sillón   ","Vintage","Variado","Dubai","Espuma paraiso y algodón","Madera tornillo","No",85,65,65,20,12,1,"Patas contorneadas","","","1",10,"1");</v>
      </c>
    </row>
    <row r="51" spans="1:34" ht="18.75" customHeight="1" x14ac:dyDescent="0.2">
      <c r="A51" s="1" t="s">
        <v>591</v>
      </c>
      <c r="B51" s="81" t="s">
        <v>592</v>
      </c>
      <c r="C51" s="97">
        <f>VLOOKUP(Tabla3[[#This Row],[sku proveedor-web]],Tabla6[[sku proveedor-web]:[codigo]],2,0)</f>
        <v>50</v>
      </c>
      <c r="D51" s="91">
        <f>Tabla3[[#This Row],[Codigo]]+0.1</f>
        <v>50.1</v>
      </c>
      <c r="E51" s="90" t="s">
        <v>865</v>
      </c>
      <c r="F51" s="90" t="s">
        <v>421</v>
      </c>
      <c r="G51" s="90" t="s">
        <v>446</v>
      </c>
      <c r="H51" s="90" t="s">
        <v>44</v>
      </c>
      <c r="I51" s="90" t="s">
        <v>419</v>
      </c>
      <c r="J51" s="90" t="s">
        <v>423</v>
      </c>
      <c r="K51" s="96" t="s">
        <v>45</v>
      </c>
      <c r="L51" s="96">
        <v>80</v>
      </c>
      <c r="M51" s="96">
        <v>180</v>
      </c>
      <c r="N51" s="96">
        <v>180</v>
      </c>
      <c r="O51" s="96">
        <v>44</v>
      </c>
      <c r="P51" s="96">
        <v>12</v>
      </c>
      <c r="Q51" s="96">
        <v>1</v>
      </c>
      <c r="R51" s="100" t="s">
        <v>895</v>
      </c>
      <c r="S51" s="101"/>
      <c r="T51" s="96"/>
      <c r="U51" s="96">
        <v>1</v>
      </c>
      <c r="V51" s="96">
        <v>10</v>
      </c>
      <c r="W51" s="91">
        <v>1</v>
      </c>
      <c r="X51" s="98" t="str">
        <f t="shared" si="4"/>
        <v>Microfibra</v>
      </c>
      <c r="Y51" s="79" t="str">
        <f>CONCATENATE("En HOGAR &amp; SPACIOS encontraras lo mejor para tu hogar con este excelente ",VLOOKUP(C51,Detalle!B:F,4,0)," con un acabado detallista al estilo ",F51,"&lt;/p&gt;",CHAR(10),CHAR(10),":&lt;p&gt;&lt;strong&gt;&lt;span style=text-decoration: underline;&gt;Detalle:&lt;/span&gt;&lt;/strong&gt;&lt;/p&gt;",CHAR(10),AA51,CHAR(10),Tabla3[[#This Row],[Parte 5]],CHAR(10),CHAR(10),"Medidas aproximadas: ","&lt;p&gt; ",CHAR(10),Z51,"&lt;p&gt; &lt;/li&gt;",CHAR(10),CHAR(10),AC51,CHAR(10),CHAR(10),AB51)</f>
        <v>En HOGAR &amp; SPACIOS encontraras lo mejor para tu hogar con este excelente Vintage con un acabado detallista al estilo Vintage&lt;/p&gt;
:&lt;p&gt;&lt;strong&gt;&lt;span style=text-decoration: underline;&gt;Detalle:&lt;/span&gt;&lt;/strong&gt;&lt;/p&gt;
Esquinero color: Plomo, Tapiz: Microfibra, relleno: Espuma paraiso y algodón y estructura: Madera tornillo
&lt;p&gt;Característica: &lt;ul&gt;&lt;li&gt;
Patas contorneadas&lt;/li&gt; 
&lt;/li&gt;
&lt;/ul&gt;&lt;/il&gt;
Medidas aproximadas: &lt;p&gt; 
Esquinero: &lt;p&gt;&lt;li&gt;Altura(cm): 80&lt;/li&gt;&lt;li&gt; Ancho(cm): 180&lt;/li&gt;&lt;li&gt; Profundo(cm): 180&lt;/li&gt;&lt;/ul&gt;&lt;p&gt;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51" s="79" t="str">
        <f t="shared" si="5"/>
        <v>Esquinero: &lt;p&gt;&lt;li&gt;Altura(cm): 80&lt;/li&gt;&lt;li&gt; Ancho(cm): 180&lt;/li&gt;&lt;li&gt; Profundo(cm): 180&lt;/li&gt;&lt;/ul&gt;</v>
      </c>
      <c r="AA51" s="79" t="str">
        <f>CONCATENATE(E51," color: ",IF(VLOOKUP(C51,Colores!H:I,2,0)&gt;1,"Varios colores",G51),IF(H51="","",CONCATENATE(", Tapiz: ",H51)),IF(I51="","",CONCATENATE(", relleno: ",I51)),IF(J51="","",CONCATENATE(" y estructura: ",J51)),CHAR(10))</f>
        <v xml:space="preserve">Esquinero color: Plomo, Tapiz: Microfibra, relleno: Espuma paraiso y algodón y estructura: Madera tornillo
</v>
      </c>
      <c r="AB51" s="79" t="str">
        <f>CONCATENATE("&lt;p&gt;¿Cómo lavar este producto ",VLOOKUP(Tabla3[[#This Row],[Codigo]],Detalle!B:F,4,0),": ",H51,"?","&lt;p&gt;",CHAR(10),IFERROR(VLOOKUP(H51,'Base de datos'!A:B,2,0),"Humedecer un paño de tela y frotar la estructura del producto&lt;p&gt;"))</f>
        <v>&lt;p&gt;¿Cómo lavar este producto Vintage: Microfibra?&lt;p&gt;
Aspirador y cepillar suave para retirar el polvo, luego usar una esponja con agua fría y jabón líquido bien excurrido</v>
      </c>
      <c r="AC51"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51"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51" s="79"/>
      <c r="AF51" s="102"/>
      <c r="AH51" s="92" t="str">
        <f t="shared" si="3"/>
        <v>INSERT INTO combos VALUES(NULL,"Mody60","Esquinero Bernice",50,50.1,"Esquinero","Vintage","Plomo","Microfibra","Espuma paraiso y algodón","Madera tornillo","No",80,180,180,44,12,1,"Patas contorneadas","","","1",10,"1");</v>
      </c>
    </row>
    <row r="52" spans="1:34" ht="18.75" customHeight="1" x14ac:dyDescent="0.2">
      <c r="A52" s="1" t="s">
        <v>596</v>
      </c>
      <c r="B52" s="81" t="s">
        <v>595</v>
      </c>
      <c r="C52" s="97">
        <f>VLOOKUP(Tabla3[[#This Row],[sku proveedor-web]],Tabla6[[sku proveedor-web]:[codigo]],2,0)</f>
        <v>51</v>
      </c>
      <c r="D52" s="91">
        <f>Tabla3[[#This Row],[Codigo]]+0.1</f>
        <v>51.1</v>
      </c>
      <c r="E52" s="90" t="s">
        <v>440</v>
      </c>
      <c r="F52" s="90" t="s">
        <v>421</v>
      </c>
      <c r="G52" s="90" t="s">
        <v>868</v>
      </c>
      <c r="H52" s="90" t="s">
        <v>422</v>
      </c>
      <c r="I52" s="90" t="s">
        <v>890</v>
      </c>
      <c r="J52" s="90" t="s">
        <v>423</v>
      </c>
      <c r="K52" s="96" t="s">
        <v>45</v>
      </c>
      <c r="L52" s="96">
        <v>75</v>
      </c>
      <c r="M52" s="96">
        <v>185</v>
      </c>
      <c r="N52" s="96">
        <v>75</v>
      </c>
      <c r="O52" s="96">
        <v>38</v>
      </c>
      <c r="P52" s="96">
        <v>12</v>
      </c>
      <c r="Q52" s="96">
        <v>1</v>
      </c>
      <c r="S52" s="101"/>
      <c r="T52" s="96"/>
      <c r="U52" s="96">
        <v>1</v>
      </c>
      <c r="V52" s="96">
        <v>10</v>
      </c>
      <c r="W52" s="91">
        <v>1</v>
      </c>
      <c r="X52" s="98" t="str">
        <f t="shared" si="4"/>
        <v>Dubai</v>
      </c>
      <c r="Y52" s="79" t="str">
        <f>CONCATENATE("En HOGAR &amp; SPACIOS encontraras lo mejor para tu hogar con este excelente ",VLOOKUP(C52,Detalle!B:F,4,0)," con un acabado detallista al estilo ",F52,"&lt;/p&gt;",CHAR(10),CHAR(10),":&lt;p&gt;&lt;strong&gt;&lt;span style=text-decoration: underline;&gt;Detalle:&lt;/span&gt;&lt;/strong&gt;&lt;/p&gt;",CHAR(10),AA52,CHAR(10),Tabla3[[#This Row],[Parte 5]],CHAR(10),CHAR(10),"Medidas aproximadas: ","&lt;p&gt; ",CHAR(10),Z52,"&lt;p&gt; &lt;/li&gt;",CHAR(10),CHAR(10),AC52,CHAR(10),CHAR(10),AB52)</f>
        <v>En HOGAR &amp; SPACIOS encontraras lo mejor para tu hogar con este excelente Vintage con un acabado detallista al estilo Vintage&lt;/p&gt;
:&lt;p&gt;&lt;strong&gt;&lt;span style=text-decoration: underline;&gt;Detalle:&lt;/span&gt;&lt;/strong&gt;&lt;/p&gt;
Sofa 3 cuerpos color: Turquesa, Tapiz: Dubai, relleno: Espuma paraiso, algodón, resortes y estructura: Madera tornillo
Medidas aproximadas: &lt;p&gt; 
Sofa 3 cuerpos: &lt;p&gt;&lt;li&gt;Altura(cm): 75&lt;/li&gt;&lt;li&gt; Ancho(cm): 185&lt;/li&gt;&lt;li&gt;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52" s="79" t="str">
        <f t="shared" si="5"/>
        <v>Sofa 3 cuerpos: &lt;p&gt;&lt;li&gt;Altura(cm): 75&lt;/li&gt;&lt;li&gt; Ancho(cm): 185&lt;/li&gt;&lt;li&gt; Profundo(cm): 75&lt;/li&gt;&lt;/ul&gt;</v>
      </c>
      <c r="AA52" s="79" t="str">
        <f>CONCATENATE(E52," color: ",IF(VLOOKUP(C52,Colores!H:I,2,0)&gt;1,"Varios colores",G52),IF(H52="","",CONCATENATE(", Tapiz: ",H52)),IF(I52="","",CONCATENATE(", relleno: ",I52)),IF(J52="","",CONCATENATE(" y estructura: ",J52)),CHAR(10))</f>
        <v xml:space="preserve">Sofa 3 cuerpos color: Turquesa, Tapiz: Dubai, relleno: Espuma paraiso, algodón, resortes y estructura: Madera tornillo
</v>
      </c>
      <c r="AB52" s="79" t="str">
        <f>CONCATENATE("&lt;p&gt;¿Cómo lavar este producto ",VLOOKUP(Tabla3[[#This Row],[Codigo]],Detalle!B:F,4,0),": ",H52,"?","&lt;p&gt;",CHAR(10),IFERROR(VLOOKUP(H52,'Base de datos'!A:B,2,0),"Humedecer un paño de tela y frotar la estructura del producto&lt;p&gt;"))</f>
        <v>&lt;p&gt;¿Cómo lavar este producto Vintage: Dubai?&lt;p&gt;
Aspiradora y cepillo suave para retirar el polvo, luego usar una esponja con agua fría y jabón líquido bien excurrido</v>
      </c>
      <c r="AC52"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52"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52" s="79"/>
      <c r="AF52" s="102"/>
      <c r="AH52" s="92" t="str">
        <f t="shared" si="3"/>
        <v>INSERT INTO combos VALUES(NULL,"Mody61","Sofa 3 cuerpos Altu",51,51.1,"Sofa 3 cuerpos","Vintage","Turquesa","Dubai","Espuma paraiso, algodón, resortes","Madera tornillo","No",75,185,75,38,12,1,"","","","1",10,"1");</v>
      </c>
    </row>
    <row r="53" spans="1:34" ht="18.75" customHeight="1" x14ac:dyDescent="0.2">
      <c r="A53" s="1" t="s">
        <v>598</v>
      </c>
      <c r="B53" s="81" t="s">
        <v>599</v>
      </c>
      <c r="C53" s="97">
        <f>VLOOKUP(Tabla3[[#This Row],[sku proveedor-web]],Tabla6[[sku proveedor-web]:[codigo]],2,0)</f>
        <v>52</v>
      </c>
      <c r="D53" s="91">
        <f>Tabla3[[#This Row],[Codigo]]+0.1</f>
        <v>52.1</v>
      </c>
      <c r="E53" s="90" t="s">
        <v>600</v>
      </c>
      <c r="F53" s="90" t="s">
        <v>421</v>
      </c>
      <c r="G53" s="90" t="s">
        <v>55</v>
      </c>
      <c r="H53" s="90" t="s">
        <v>422</v>
      </c>
      <c r="I53" s="90" t="s">
        <v>890</v>
      </c>
      <c r="J53" s="90" t="s">
        <v>423</v>
      </c>
      <c r="K53" s="96" t="s">
        <v>45</v>
      </c>
      <c r="L53" s="96">
        <v>80</v>
      </c>
      <c r="M53" s="96">
        <v>210</v>
      </c>
      <c r="N53" s="96">
        <v>75</v>
      </c>
      <c r="O53" s="96">
        <v>45</v>
      </c>
      <c r="P53" s="96">
        <v>12</v>
      </c>
      <c r="Q53" s="96">
        <v>1</v>
      </c>
      <c r="R53" s="100" t="s">
        <v>895</v>
      </c>
      <c r="S53" s="101"/>
      <c r="T53" s="96"/>
      <c r="U53" s="96">
        <v>1</v>
      </c>
      <c r="V53" s="96">
        <v>10</v>
      </c>
      <c r="W53" s="91">
        <v>1</v>
      </c>
      <c r="X53" s="98" t="str">
        <f t="shared" si="4"/>
        <v>Dubai</v>
      </c>
      <c r="Y53" s="79" t="str">
        <f>CONCATENATE("En HOGAR &amp; SPACIOS encontraras lo mejor para tu hogar con este excelente ",VLOOKUP(C53,Detalle!B:F,4,0)," con un acabado detallista al estilo ",F53,"&lt;/p&gt;",CHAR(10),CHAR(10),":&lt;p&gt;&lt;strong&gt;&lt;span style=text-decoration: underline;&gt;Detalle:&lt;/span&gt;&lt;/strong&gt;&lt;/p&gt;",CHAR(10),AA53,CHAR(10),Tabla3[[#This Row],[Parte 5]],CHAR(10),CHAR(10),"Medidas aproximadas: ","&lt;p&gt; ",CHAR(10),Z53,"&lt;p&gt; &lt;/li&gt;",CHAR(10),CHAR(10),AC53,CHAR(10),CHAR(10),AB53)</f>
        <v>En HOGAR &amp; SPACIOS encontraras lo mejor para tu hogar con este excelente Vintage con un acabado detallista al estilo Vintage&lt;/p&gt;
:&lt;p&gt;&lt;strong&gt;&lt;span style=text-decoration: underline;&gt;Detalle:&lt;/span&gt;&lt;/strong&gt;&lt;/p&gt;
Sofa 4 cuerpos color: Azul, Tapiz: Dubai, relleno: Espuma paraiso, algodón, resortes y estructura: Madera tornillo
&lt;p&gt;Característica: &lt;ul&gt;&lt;li&gt;
Patas contorneadas&lt;/li&gt; 
&lt;/li&gt;
&lt;/ul&gt;&lt;/il&gt;
Medidas aproximadas: &lt;p&gt; 
Sofa 4 cuerpos: &lt;p&gt;&lt;li&gt;Altura(cm): 80&lt;/li&gt;&lt;li&gt; Ancho(cm): 210&lt;/li&gt;&lt;li&gt;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53" s="79" t="str">
        <f t="shared" si="5"/>
        <v>Sofa 4 cuerpos: &lt;p&gt;&lt;li&gt;Altura(cm): 80&lt;/li&gt;&lt;li&gt; Ancho(cm): 210&lt;/li&gt;&lt;li&gt; Profundo(cm): 75&lt;/li&gt;&lt;/ul&gt;</v>
      </c>
      <c r="AA53" s="79" t="str">
        <f>CONCATENATE(E53," color: ",IF(VLOOKUP(C53,Colores!H:I,2,0)&gt;1,"Varios colores",G53),IF(H53="","",CONCATENATE(", Tapiz: ",H53)),IF(I53="","",CONCATENATE(", relleno: ",I53)),IF(J53="","",CONCATENATE(" y estructura: ",J53)),CHAR(10))</f>
        <v xml:space="preserve">Sofa 4 cuerpos color: Azul, Tapiz: Dubai, relleno: Espuma paraiso, algodón, resortes y estructura: Madera tornillo
</v>
      </c>
      <c r="AB53" s="79" t="str">
        <f>CONCATENATE("&lt;p&gt;¿Cómo lavar este producto ",VLOOKUP(Tabla3[[#This Row],[Codigo]],Detalle!B:F,4,0),": ",H53,"?","&lt;p&gt;",CHAR(10),IFERROR(VLOOKUP(H53,'Base de datos'!A:B,2,0),"Humedecer un paño de tela y frotar la estructura del producto&lt;p&gt;"))</f>
        <v>&lt;p&gt;¿Cómo lavar este producto Vintage: Dubai?&lt;p&gt;
Aspiradora y cepillo suave para retirar el polvo, luego usar una esponja con agua fría y jabón líquido bien excurrido</v>
      </c>
      <c r="AC53"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53"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53" s="79"/>
      <c r="AF53" s="102"/>
      <c r="AH53" s="92" t="str">
        <f t="shared" si="3"/>
        <v>INSERT INTO combos VALUES(NULL,"Mody62","Sofa 4 cuerpos luna",52,52.1,"Sofa 4 cuerpos","Vintage","Azul","Dubai","Espuma paraiso, algodón, resortes","Madera tornillo","No",80,210,75,45,12,1,"Patas contorneadas","","","1",10,"1");</v>
      </c>
    </row>
    <row r="54" spans="1:34" ht="18.75" customHeight="1" x14ac:dyDescent="0.2">
      <c r="A54" s="1" t="s">
        <v>602</v>
      </c>
      <c r="B54" s="81" t="s">
        <v>603</v>
      </c>
      <c r="C54" s="97">
        <f>VLOOKUP(Tabla3[[#This Row],[sku proveedor-web]],Tabla6[[sku proveedor-web]:[codigo]],2,0)</f>
        <v>53</v>
      </c>
      <c r="D54" s="91">
        <f>Tabla3[[#This Row],[Codigo]]+0.1</f>
        <v>53.1</v>
      </c>
      <c r="E54" s="90" t="s">
        <v>600</v>
      </c>
      <c r="F54" s="90" t="s">
        <v>421</v>
      </c>
      <c r="G54" s="90" t="s">
        <v>446</v>
      </c>
      <c r="H54" s="90" t="s">
        <v>422</v>
      </c>
      <c r="I54" s="90" t="s">
        <v>890</v>
      </c>
      <c r="J54" s="90" t="s">
        <v>423</v>
      </c>
      <c r="K54" s="96" t="s">
        <v>45</v>
      </c>
      <c r="L54" s="96">
        <v>80</v>
      </c>
      <c r="M54" s="96">
        <v>190</v>
      </c>
      <c r="N54" s="96">
        <v>75</v>
      </c>
      <c r="O54" s="96">
        <v>38</v>
      </c>
      <c r="P54" s="96">
        <v>12</v>
      </c>
      <c r="Q54" s="96">
        <v>1</v>
      </c>
      <c r="R54" s="100" t="s">
        <v>895</v>
      </c>
      <c r="S54" s="101"/>
      <c r="T54" s="96"/>
      <c r="U54" s="96">
        <v>1</v>
      </c>
      <c r="V54" s="96">
        <v>10</v>
      </c>
      <c r="W54" s="91">
        <v>1</v>
      </c>
      <c r="X54" s="98" t="str">
        <f t="shared" si="4"/>
        <v>Dubai</v>
      </c>
      <c r="Y54" s="79" t="str">
        <f>CONCATENATE("En HOGAR &amp; SPACIOS encontraras lo mejor para tu hogar con este excelente ",VLOOKUP(C54,Detalle!B:F,4,0)," con un acabado detallista al estilo ",F54,"&lt;/p&gt;",CHAR(10),CHAR(10),":&lt;p&gt;&lt;strong&gt;&lt;span style=text-decoration: underline;&gt;Detalle:&lt;/span&gt;&lt;/strong&gt;&lt;/p&gt;",CHAR(10),AA54,CHAR(10),Tabla3[[#This Row],[Parte 5]],CHAR(10),CHAR(10),"Medidas aproximadas: ","&lt;p&gt; ",CHAR(10),Z54,"&lt;p&gt; &lt;/li&gt;",CHAR(10),CHAR(10),AC54,CHAR(10),CHAR(10),AB54)</f>
        <v>En HOGAR &amp; SPACIOS encontraras lo mejor para tu hogar con este excelente Vintage con un acabado detallista al estilo Vintage&lt;/p&gt;
:&lt;p&gt;&lt;strong&gt;&lt;span style=text-decoration: underline;&gt;Detalle:&lt;/span&gt;&lt;/strong&gt;&lt;/p&gt;
Sofa 4 cuerpos color: Plomo, Tapiz: Dubai, relleno: Espuma paraiso, algodón, resortes y estructura: Madera tornillo
&lt;p&gt;Característica: &lt;ul&gt;&lt;li&gt;
Patas contorneadas&lt;/li&gt; 
&lt;/li&gt;
&lt;/ul&gt;&lt;/il&gt;
Medidas aproximadas: &lt;p&gt; 
Sofa 4 cuerpos: &lt;p&gt;&lt;li&gt;Altura(cm): 80&lt;/li&gt;&lt;li&gt; Ancho(cm): 190&lt;/li&gt;&lt;li&gt;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54" s="79" t="str">
        <f t="shared" si="5"/>
        <v>Sofa 4 cuerpos: &lt;p&gt;&lt;li&gt;Altura(cm): 80&lt;/li&gt;&lt;li&gt; Ancho(cm): 190&lt;/li&gt;&lt;li&gt; Profundo(cm): 75&lt;/li&gt;&lt;/ul&gt;</v>
      </c>
      <c r="AA54" s="79" t="str">
        <f>CONCATENATE(E54," color: ",IF(VLOOKUP(C54,Colores!H:I,2,0)&gt;1,"Varios colores",G54),IF(H54="","",CONCATENATE(", Tapiz: ",H54)),IF(I54="","",CONCATENATE(", relleno: ",I54)),IF(J54="","",CONCATENATE(" y estructura: ",J54)),CHAR(10))</f>
        <v xml:space="preserve">Sofa 4 cuerpos color: Plomo, Tapiz: Dubai, relleno: Espuma paraiso, algodón, resortes y estructura: Madera tornillo
</v>
      </c>
      <c r="AB54" s="79" t="str">
        <f>CONCATENATE("&lt;p&gt;¿Cómo lavar este producto ",VLOOKUP(Tabla3[[#This Row],[Codigo]],Detalle!B:F,4,0),": ",H54,"?","&lt;p&gt;",CHAR(10),IFERROR(VLOOKUP(H54,'Base de datos'!A:B,2,0),"Humedecer un paño de tela y frotar la estructura del producto&lt;p&gt;"))</f>
        <v>&lt;p&gt;¿Cómo lavar este producto Vintage: Dubai?&lt;p&gt;
Aspiradora y cepillo suave para retirar el polvo, luego usar una esponja con agua fría y jabón líquido bien excurrido</v>
      </c>
      <c r="AC54"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54"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54" s="79"/>
      <c r="AF54" s="102"/>
      <c r="AH54" s="92" t="str">
        <f t="shared" si="3"/>
        <v>INSERT INTO combos VALUES(NULL,"Mody63","Sofa 4 cuerpos lunaty",53,53.1,"Sofa 4 cuerpos","Vintage","Plomo","Dubai","Espuma paraiso, algodón, resortes","Madera tornillo","No",80,190,75,38,12,1,"Patas contorneadas","","","1",10,"1");</v>
      </c>
    </row>
    <row r="55" spans="1:34" ht="18.75" customHeight="1" x14ac:dyDescent="0.2">
      <c r="A55" s="1" t="s">
        <v>569</v>
      </c>
      <c r="B55" s="81" t="s">
        <v>605</v>
      </c>
      <c r="C55" s="97">
        <f>VLOOKUP(Tabla3[[#This Row],[sku proveedor-web]],Tabla6[[sku proveedor-web]:[codigo]],2,0)</f>
        <v>54</v>
      </c>
      <c r="D55" s="91">
        <f>Tabla3[[#This Row],[Codigo]]+0.1</f>
        <v>54.1</v>
      </c>
      <c r="E55" s="90" t="s">
        <v>600</v>
      </c>
      <c r="F55" s="90" t="s">
        <v>421</v>
      </c>
      <c r="G55" s="90" t="s">
        <v>883</v>
      </c>
      <c r="H55" s="90" t="s">
        <v>422</v>
      </c>
      <c r="I55" s="90" t="s">
        <v>890</v>
      </c>
      <c r="J55" s="90" t="s">
        <v>423</v>
      </c>
      <c r="K55" s="96" t="s">
        <v>45</v>
      </c>
      <c r="L55" s="96">
        <v>75</v>
      </c>
      <c r="M55" s="96">
        <v>190</v>
      </c>
      <c r="N55" s="96">
        <v>75</v>
      </c>
      <c r="O55" s="96">
        <v>38</v>
      </c>
      <c r="P55" s="96">
        <v>12</v>
      </c>
      <c r="Q55" s="96">
        <v>1</v>
      </c>
      <c r="R55" s="100" t="s">
        <v>895</v>
      </c>
      <c r="S55" s="101"/>
      <c r="T55" s="96"/>
      <c r="U55" s="96">
        <v>1</v>
      </c>
      <c r="V55" s="96">
        <v>10</v>
      </c>
      <c r="W55" s="91">
        <v>1</v>
      </c>
      <c r="X55" s="98" t="str">
        <f t="shared" si="4"/>
        <v>Dubai</v>
      </c>
      <c r="Y55" s="79" t="str">
        <f>CONCATENATE("En HOGAR &amp; SPACIOS encontraras lo mejor para tu hogar con este excelente ",VLOOKUP(C55,Detalle!B:F,4,0)," con un acabado detallista al estilo ",F55,"&lt;/p&gt;",CHAR(10),CHAR(10),":&lt;p&gt;&lt;strong&gt;&lt;span style=text-decoration: underline;&gt;Detalle:&lt;/span&gt;&lt;/strong&gt;&lt;/p&gt;",CHAR(10),AA55,CHAR(10),Tabla3[[#This Row],[Parte 5]],CHAR(10),CHAR(10),"Medidas aproximadas: ","&lt;p&gt; ",CHAR(10),Z55,"&lt;p&gt; &lt;/li&gt;",CHAR(10),CHAR(10),AC55,CHAR(10),CHAR(10),AB55)</f>
        <v>En HOGAR &amp; SPACIOS encontraras lo mejor para tu hogar con este excelente Vintage con un acabado detallista al estilo Vintage&lt;/p&gt;
:&lt;p&gt;&lt;strong&gt;&lt;span style=text-decoration: underline;&gt;Detalle:&lt;/span&gt;&lt;/strong&gt;&lt;/p&gt;
Sofa 4 cuerpos color: Azul plata, Tapiz: Dubai, relleno: Espuma paraiso, algodón, resortes y estructura: Madera tornillo
&lt;p&gt;Característica: &lt;ul&gt;&lt;li&gt;
Patas contorneadas&lt;/li&gt; 
&lt;/li&gt;
&lt;/ul&gt;&lt;/il&gt;
Medidas aproximadas: &lt;p&gt; 
Sofa 4 cuerpos: &lt;p&gt;&lt;li&gt;Altura(cm): 75&lt;/li&gt;&lt;li&gt; Ancho(cm): 190&lt;/li&gt;&lt;li&gt;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55" s="79" t="str">
        <f t="shared" si="5"/>
        <v>Sofa 4 cuerpos: &lt;p&gt;&lt;li&gt;Altura(cm): 75&lt;/li&gt;&lt;li&gt; Ancho(cm): 190&lt;/li&gt;&lt;li&gt; Profundo(cm): 75&lt;/li&gt;&lt;/ul&gt;</v>
      </c>
      <c r="AA55" s="79" t="str">
        <f>CONCATENATE(E55," color: ",IF(VLOOKUP(C55,Colores!H:I,2,0)&gt;1,"Varios colores",G55),IF(H55="","",CONCATENATE(", Tapiz: ",H55)),IF(I55="","",CONCATENATE(", relleno: ",I55)),IF(J55="","",CONCATENATE(" y estructura: ",J55)),CHAR(10))</f>
        <v xml:space="preserve">Sofa 4 cuerpos color: Azul plata, Tapiz: Dubai, relleno: Espuma paraiso, algodón, resortes y estructura: Madera tornillo
</v>
      </c>
      <c r="AB55" s="79" t="str">
        <f>CONCATENATE("&lt;p&gt;¿Cómo lavar este producto ",VLOOKUP(Tabla3[[#This Row],[Codigo]],Detalle!B:F,4,0),": ",H55,"?","&lt;p&gt;",CHAR(10),IFERROR(VLOOKUP(H55,'Base de datos'!A:B,2,0),"Humedecer un paño de tela y frotar la estructura del producto&lt;p&gt;"))</f>
        <v>&lt;p&gt;¿Cómo lavar este producto Vintage: Dubai?&lt;p&gt;
Aspiradora y cepillo suave para retirar el polvo, luego usar una esponja con agua fría y jabón líquido bien excurrido</v>
      </c>
      <c r="AC55"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55"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55" s="79"/>
      <c r="AF55" s="102"/>
      <c r="AH55" s="92" t="str">
        <f t="shared" si="3"/>
        <v>INSERT INTO combos VALUES(NULL,"Mody64","Sofa 4 cuerpos lunara",54,54.1,"Sofa 4 cuerpos","Vintage","Azul plata","Dubai","Espuma paraiso, algodón, resortes","Madera tornillo","No",75,190,75,38,12,1,"Patas contorneadas","","","1",10,"1");</v>
      </c>
    </row>
    <row r="56" spans="1:34" ht="18.75" customHeight="1" x14ac:dyDescent="0.2">
      <c r="A56" s="1" t="s">
        <v>572</v>
      </c>
      <c r="B56" s="81" t="s">
        <v>608</v>
      </c>
      <c r="C56" s="97">
        <f>VLOOKUP(Tabla3[[#This Row],[sku proveedor-web]],Tabla6[[sku proveedor-web]:[codigo]],2,0)</f>
        <v>55</v>
      </c>
      <c r="D56" s="91">
        <f>Tabla3[[#This Row],[Codigo]]+0.1</f>
        <v>55.1</v>
      </c>
      <c r="E56" s="90" t="s">
        <v>863</v>
      </c>
      <c r="F56" s="90" t="s">
        <v>421</v>
      </c>
      <c r="G56" s="90" t="s">
        <v>882</v>
      </c>
      <c r="H56" s="90" t="s">
        <v>422</v>
      </c>
      <c r="I56" s="90" t="s">
        <v>890</v>
      </c>
      <c r="J56" s="90" t="s">
        <v>423</v>
      </c>
      <c r="K56" s="96" t="s">
        <v>45</v>
      </c>
      <c r="L56" s="96">
        <v>75</v>
      </c>
      <c r="M56" s="96">
        <v>180</v>
      </c>
      <c r="N56" s="96">
        <v>75</v>
      </c>
      <c r="O56" s="96">
        <v>35</v>
      </c>
      <c r="P56" s="96">
        <v>12</v>
      </c>
      <c r="Q56" s="96">
        <v>1</v>
      </c>
      <c r="R56" s="100" t="s">
        <v>895</v>
      </c>
      <c r="S56" s="101"/>
      <c r="T56" s="96"/>
      <c r="U56" s="96">
        <v>1</v>
      </c>
      <c r="V56" s="96">
        <v>10</v>
      </c>
      <c r="W56" s="91">
        <v>1</v>
      </c>
      <c r="X56" s="98" t="str">
        <f t="shared" si="4"/>
        <v>Dubai</v>
      </c>
      <c r="Y56" s="79" t="str">
        <f>CONCATENATE("En HOGAR &amp; SPACIOS encontraras lo mejor para tu hogar con este excelente ",VLOOKUP(C56,Detalle!B:F,4,0)," con un acabado detallista al estilo ",F56,"&lt;/p&gt;",CHAR(10),CHAR(10),":&lt;p&gt;&lt;strong&gt;&lt;span style=text-decoration: underline;&gt;Detalle:&lt;/span&gt;&lt;/strong&gt;&lt;/p&gt;",CHAR(10),AA56,CHAR(10),Tabla3[[#This Row],[Parte 5]],CHAR(10),CHAR(10),"Medidas aproximadas: ","&lt;p&gt; ",CHAR(10),Z56,"&lt;p&gt; &lt;/li&gt;",CHAR(10),CHAR(10),AC56,CHAR(10),CHAR(10),AB56)</f>
        <v>En HOGAR &amp; SPACIOS encontraras lo mejor para tu hogar con este excelente Vintage con un acabado detallista al estilo Vintage&lt;/p&gt;
:&lt;p&gt;&lt;strong&gt;&lt;span style=text-decoration: underline;&gt;Detalle:&lt;/span&gt;&lt;/strong&gt;&lt;/p&gt;
sofa 3 cuerpos color: Celeste, Tapiz: Dubai, relleno: Espuma paraiso, algodón, resortes y estructura: Madera tornillo
&lt;p&gt;Característica: &lt;ul&gt;&lt;li&gt;
Patas contorneadas&lt;/li&gt; 
&lt;/li&gt;
&lt;/ul&gt;&lt;/il&gt;
Medidas aproximadas: &lt;p&gt; 
sofa 3 cuerpos: &lt;p&gt;&lt;li&gt;Altura(cm): 75&lt;/li&gt;&lt;li&gt; Ancho(cm): 180&lt;/li&gt;&lt;li&gt;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56" s="79" t="str">
        <f t="shared" si="5"/>
        <v>sofa 3 cuerpos: &lt;p&gt;&lt;li&gt;Altura(cm): 75&lt;/li&gt;&lt;li&gt; Ancho(cm): 180&lt;/li&gt;&lt;li&gt; Profundo(cm): 75&lt;/li&gt;&lt;/ul&gt;</v>
      </c>
      <c r="AA56" s="79" t="str">
        <f>CONCATENATE(E56," color: ",IF(VLOOKUP(C56,Colores!H:I,2,0)&gt;1,"Varios colores",G56),IF(H56="","",CONCATENATE(", Tapiz: ",H56)),IF(I56="","",CONCATENATE(", relleno: ",I56)),IF(J56="","",CONCATENATE(" y estructura: ",J56)),CHAR(10))</f>
        <v xml:space="preserve">sofa 3 cuerpos color: Celeste, Tapiz: Dubai, relleno: Espuma paraiso, algodón, resortes y estructura: Madera tornillo
</v>
      </c>
      <c r="AB56" s="79" t="str">
        <f>CONCATENATE("&lt;p&gt;¿Cómo lavar este producto ",VLOOKUP(Tabla3[[#This Row],[Codigo]],Detalle!B:F,4,0),": ",H56,"?","&lt;p&gt;",CHAR(10),IFERROR(VLOOKUP(H56,'Base de datos'!A:B,2,0),"Humedecer un paño de tela y frotar la estructura del producto&lt;p&gt;"))</f>
        <v>&lt;p&gt;¿Cómo lavar este producto Vintage: Dubai?&lt;p&gt;
Aspiradora y cepillo suave para retirar el polvo, luego usar una esponja con agua fría y jabón líquido bien excurrido</v>
      </c>
      <c r="AC56"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56"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56" s="79"/>
      <c r="AF56" s="102"/>
      <c r="AH56" s="92" t="str">
        <f t="shared" si="3"/>
        <v>INSERT INTO combos VALUES(NULL,"Mody65","sofa 3 cuerpos Casia",55,55.1,"sofa 3 cuerpos","Vintage","Celeste","Dubai","Espuma paraiso, algodón, resortes","Madera tornillo","No",75,180,75,35,12,1,"Patas contorneadas","","","1",10,"1");</v>
      </c>
    </row>
    <row r="57" spans="1:34" ht="18.75" customHeight="1" x14ac:dyDescent="0.2">
      <c r="A57" s="1" t="s">
        <v>573</v>
      </c>
      <c r="B57" s="81" t="s">
        <v>610</v>
      </c>
      <c r="C57" s="97">
        <f>VLOOKUP(Tabla3[[#This Row],[sku proveedor-web]],Tabla6[[sku proveedor-web]:[codigo]],2,0)</f>
        <v>56</v>
      </c>
      <c r="D57" s="91">
        <f>Tabla3[[#This Row],[Codigo]]+0.1</f>
        <v>56.1</v>
      </c>
      <c r="E57" s="90" t="s">
        <v>440</v>
      </c>
      <c r="F57" s="90" t="s">
        <v>421</v>
      </c>
      <c r="G57" s="90" t="s">
        <v>882</v>
      </c>
      <c r="H57" s="90" t="s">
        <v>422</v>
      </c>
      <c r="I57" s="90" t="s">
        <v>419</v>
      </c>
      <c r="J57" s="90" t="s">
        <v>423</v>
      </c>
      <c r="K57" s="96" t="s">
        <v>45</v>
      </c>
      <c r="L57" s="96">
        <v>80</v>
      </c>
      <c r="M57" s="96">
        <v>145</v>
      </c>
      <c r="N57" s="96">
        <v>75</v>
      </c>
      <c r="O57" s="96">
        <v>24</v>
      </c>
      <c r="P57" s="96">
        <v>12</v>
      </c>
      <c r="Q57" s="96">
        <v>1</v>
      </c>
      <c r="R57" s="100" t="s">
        <v>895</v>
      </c>
      <c r="S57" s="101"/>
      <c r="T57" s="96"/>
      <c r="U57" s="96">
        <v>1</v>
      </c>
      <c r="V57" s="96">
        <v>10</v>
      </c>
      <c r="W57" s="91">
        <v>1</v>
      </c>
      <c r="X57" s="98" t="str">
        <f t="shared" si="4"/>
        <v>Dubai</v>
      </c>
      <c r="Y57" s="79" t="str">
        <f>CONCATENATE("En HOGAR &amp; SPACIOS encontraras lo mejor para tu hogar con este excelente ",VLOOKUP(C57,Detalle!B:F,4,0)," con un acabado detallista al estilo ",F57,"&lt;/p&gt;",CHAR(10),CHAR(10),":&lt;p&gt;&lt;strong&gt;&lt;span style=text-decoration: underline;&gt;Detalle:&lt;/span&gt;&lt;/strong&gt;&lt;/p&gt;",CHAR(10),AA57,CHAR(10),Tabla3[[#This Row],[Parte 5]],CHAR(10),CHAR(10),"Medidas aproximadas: ","&lt;p&gt; ",CHAR(10),Z57,"&lt;p&gt; &lt;/li&gt;",CHAR(10),CHAR(10),AC57,CHAR(10),CHAR(10),AB57)</f>
        <v>En HOGAR &amp; SPACIOS encontraras lo mejor para tu hogar con este excelente Vintage con un acabado detallista al estilo Vintage&lt;/p&gt;
:&lt;p&gt;&lt;strong&gt;&lt;span style=text-decoration: underline;&gt;Detalle:&lt;/span&gt;&lt;/strong&gt;&lt;/p&gt;
Sofa 3 cuerpos color: Celeste, Tapiz: Dubai, relleno: Espuma paraiso y algodón y estructura: Madera tornillo
&lt;p&gt;Característica: &lt;ul&gt;&lt;li&gt;
Patas contorneadas&lt;/li&gt; 
&lt;/li&gt;
&lt;/ul&gt;&lt;/il&gt;
Medidas aproximadas: &lt;p&gt; 
Sofa 3 cuerpos: &lt;p&gt;&lt;li&gt;Altura(cm): 80&lt;/li&gt;&lt;li&gt; Ancho(cm): 145&lt;/li&gt;&lt;li&gt;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57" s="79" t="str">
        <f t="shared" si="5"/>
        <v>Sofa 3 cuerpos: &lt;p&gt;&lt;li&gt;Altura(cm): 80&lt;/li&gt;&lt;li&gt; Ancho(cm): 145&lt;/li&gt;&lt;li&gt; Profundo(cm): 75&lt;/li&gt;&lt;/ul&gt;</v>
      </c>
      <c r="AA57" s="79" t="str">
        <f>CONCATENATE(E57," color: ",IF(VLOOKUP(C57,Colores!H:I,2,0)&gt;1,"Varios colores",G57),IF(H57="","",CONCATENATE(", Tapiz: ",H57)),IF(I57="","",CONCATENATE(", relleno: ",I57)),IF(J57="","",CONCATENATE(" y estructura: ",J57)),CHAR(10))</f>
        <v xml:space="preserve">Sofa 3 cuerpos color: Celeste, Tapiz: Dubai, relleno: Espuma paraiso y algodón y estructura: Madera tornillo
</v>
      </c>
      <c r="AB57" s="79" t="str">
        <f>CONCATENATE("&lt;p&gt;¿Cómo lavar este producto ",VLOOKUP(Tabla3[[#This Row],[Codigo]],Detalle!B:F,4,0),": ",H57,"?","&lt;p&gt;",CHAR(10),IFERROR(VLOOKUP(H57,'Base de datos'!A:B,2,0),"Humedecer un paño de tela y frotar la estructura del producto&lt;p&gt;"))</f>
        <v>&lt;p&gt;¿Cómo lavar este producto Vintage: Dubai?&lt;p&gt;
Aspiradora y cepillo suave para retirar el polvo, luego usar una esponja con agua fría y jabón líquido bien excurrido</v>
      </c>
      <c r="AC57"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57"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57" s="79"/>
      <c r="AF57" s="102"/>
      <c r="AH57" s="92" t="str">
        <f t="shared" si="3"/>
        <v>INSERT INTO combos VALUES(NULL,"Mody66","Sofa 3 cuerpos Cora",56,56.1,"Sofa 3 cuerpos","Vintage","Celeste","Dubai","Espuma paraiso y algodón","Madera tornillo","No",80,145,75,24,12,1,"Patas contorneadas","","","1",10,"1");</v>
      </c>
    </row>
    <row r="58" spans="1:34" ht="18.75" customHeight="1" x14ac:dyDescent="0.2">
      <c r="A58" s="1" t="s">
        <v>612</v>
      </c>
      <c r="B58" s="81" t="s">
        <v>613</v>
      </c>
      <c r="C58" s="97">
        <f>VLOOKUP(Tabla3[[#This Row],[sku proveedor-web]],Tabla6[[sku proveedor-web]:[codigo]],2,0)</f>
        <v>57</v>
      </c>
      <c r="D58" s="91">
        <f>Tabla3[[#This Row],[Codigo]]+0.1</f>
        <v>57.1</v>
      </c>
      <c r="E58" s="90" t="s">
        <v>462</v>
      </c>
      <c r="F58" s="90" t="s">
        <v>421</v>
      </c>
      <c r="G58" s="90" t="s">
        <v>884</v>
      </c>
      <c r="H58" s="90" t="s">
        <v>44</v>
      </c>
      <c r="I58" s="90" t="s">
        <v>890</v>
      </c>
      <c r="J58" s="90" t="s">
        <v>423</v>
      </c>
      <c r="K58" s="96" t="s">
        <v>45</v>
      </c>
      <c r="L58" s="96">
        <v>80</v>
      </c>
      <c r="M58" s="96">
        <v>50</v>
      </c>
      <c r="N58" s="96">
        <v>45</v>
      </c>
      <c r="O58" s="96">
        <v>9</v>
      </c>
      <c r="P58" s="96">
        <v>12</v>
      </c>
      <c r="Q58" s="96">
        <v>1</v>
      </c>
      <c r="R58" s="100" t="s">
        <v>895</v>
      </c>
      <c r="S58" s="101"/>
      <c r="T58" s="96"/>
      <c r="U58" s="96">
        <v>1</v>
      </c>
      <c r="V58" s="96">
        <v>10</v>
      </c>
      <c r="W58" s="91">
        <v>1</v>
      </c>
      <c r="X58" s="98" t="str">
        <f t="shared" si="4"/>
        <v>Microfibra</v>
      </c>
      <c r="Y58" s="79" t="str">
        <f>CONCATENATE("En HOGAR &amp; SPACIOS encontraras lo mejor para tu hogar con este excelente ",VLOOKUP(C58,Detalle!B:F,4,0)," con un acabado detallista al estilo ",F58,"&lt;/p&gt;",CHAR(10),CHAR(10),":&lt;p&gt;&lt;strong&gt;&lt;span style=text-decoration: underline;&gt;Detalle:&lt;/span&gt;&lt;/strong&gt;&lt;/p&gt;",CHAR(10),AA58,CHAR(10),Tabla3[[#This Row],[Parte 5]],CHAR(10),CHAR(10),"Medidas aproximadas: ","&lt;p&gt; ",CHAR(10),Z58,"&lt;p&gt; &lt;/li&gt;",CHAR(10),CHAR(10),AC58,CHAR(10),CHAR(10),AB58)</f>
        <v>En HOGAR &amp; SPACIOS encontraras lo mejor para tu hogar con este excelente Vintage con un acabado detallista al estilo Vintage&lt;/p&gt;
:&lt;p&gt;&lt;strong&gt;&lt;span style=text-decoration: underline;&gt;Detalle:&lt;/span&gt;&lt;/strong&gt;&lt;/p&gt;
Sillón color: Morado, Tapiz: Microfibra, relleno: Espuma paraiso, algodón, resortes y estructura: Madera tornillo
&lt;p&gt;Característica: &lt;ul&gt;&lt;li&gt;
Patas contorneadas&lt;/li&gt; 
&lt;/li&gt;
&lt;/ul&gt;&lt;/il&gt;
Medidas aproximadas: &lt;p&gt; 
Sillón: &lt;p&gt;&lt;li&gt;Altura(cm): 80&lt;/li&gt;&lt;li&gt; Ancho(cm): 50&lt;/li&gt;&lt;li&gt;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58" s="79" t="str">
        <f t="shared" si="5"/>
        <v>Sillón: &lt;p&gt;&lt;li&gt;Altura(cm): 80&lt;/li&gt;&lt;li&gt; Ancho(cm): 50&lt;/li&gt;&lt;li&gt; Profundo(cm): 45&lt;/li&gt;&lt;/ul&gt;</v>
      </c>
      <c r="AA58" s="79" t="str">
        <f>CONCATENATE(E58," color: ",IF(VLOOKUP(C58,Colores!H:I,2,0)&gt;1,"Varios colores",G58),IF(H58="","",CONCATENATE(", Tapiz: ",H58)),IF(I58="","",CONCATENATE(", relleno: ",I58)),IF(J58="","",CONCATENATE(" y estructura: ",J58)),CHAR(10))</f>
        <v xml:space="preserve">Sillón color: Morado, Tapiz: Microfibra, relleno: Espuma paraiso, algodón, resortes y estructura: Madera tornillo
</v>
      </c>
      <c r="AB58" s="79" t="str">
        <f>CONCATENATE("&lt;p&gt;¿Cómo lavar este producto ",VLOOKUP(Tabla3[[#This Row],[Codigo]],Detalle!B:F,4,0),": ",H58,"?","&lt;p&gt;",CHAR(10),IFERROR(VLOOKUP(H58,'Base de datos'!A:B,2,0),"Humedecer un paño de tela y frotar la estructura del producto&lt;p&gt;"))</f>
        <v>&lt;p&gt;¿Cómo lavar este producto Vintage: Microfibra?&lt;p&gt;
Aspirador y cepillar suave para retirar el polvo, luego usar una esponja con agua fría y jabón líquido bien excurrido</v>
      </c>
      <c r="AC58"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58"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58" s="79"/>
      <c r="AF58" s="102"/>
      <c r="AH58" s="92" t="str">
        <f t="shared" si="3"/>
        <v>INSERT INTO combos VALUES(NULL,"Mody67","Sillón Damian",57,57.1,"Sillón","Vintage","Morado","Microfibra","Espuma paraiso, algodón, resortes","Madera tornillo","No",80,50,45,9,12,1,"Patas contorneadas","","","1",10,"1");</v>
      </c>
    </row>
    <row r="59" spans="1:34" ht="18.75" customHeight="1" x14ac:dyDescent="0.2">
      <c r="A59" s="1" t="s">
        <v>614</v>
      </c>
      <c r="B59" s="81" t="s">
        <v>619</v>
      </c>
      <c r="C59" s="97">
        <f>VLOOKUP(Tabla3[[#This Row],[sku proveedor-web]],Tabla6[[sku proveedor-web]:[codigo]],2,0)</f>
        <v>58</v>
      </c>
      <c r="D59" s="91">
        <f>Tabla3[[#This Row],[Codigo]]+0.1</f>
        <v>58.1</v>
      </c>
      <c r="E59" s="90" t="s">
        <v>389</v>
      </c>
      <c r="F59" s="90" t="s">
        <v>421</v>
      </c>
      <c r="G59" s="90" t="s">
        <v>35</v>
      </c>
      <c r="H59" s="90" t="s">
        <v>44</v>
      </c>
      <c r="I59" s="90" t="s">
        <v>890</v>
      </c>
      <c r="J59" s="90" t="s">
        <v>423</v>
      </c>
      <c r="K59" s="96" t="s">
        <v>45</v>
      </c>
      <c r="L59" s="96">
        <v>90</v>
      </c>
      <c r="M59" s="96">
        <v>45</v>
      </c>
      <c r="N59" s="96">
        <v>45</v>
      </c>
      <c r="O59" s="96">
        <v>6</v>
      </c>
      <c r="P59" s="96">
        <v>12</v>
      </c>
      <c r="Q59" s="96">
        <v>1</v>
      </c>
      <c r="R59" s="100" t="s">
        <v>895</v>
      </c>
      <c r="S59" s="101"/>
      <c r="T59" s="96"/>
      <c r="U59" s="96">
        <v>1</v>
      </c>
      <c r="V59" s="96">
        <v>10</v>
      </c>
      <c r="W59" s="91">
        <v>1</v>
      </c>
      <c r="X59" s="98" t="str">
        <f t="shared" si="4"/>
        <v>Microfibra</v>
      </c>
      <c r="Y59" s="79" t="str">
        <f>CONCATENATE("En HOGAR &amp; SPACIOS encontraras lo mejor para tu hogar con este excelente ",VLOOKUP(C59,Detalle!B:F,4,0)," con un acabado detallista al estilo ",F59,"&lt;/p&gt;",CHAR(10),CHAR(10),":&lt;p&gt;&lt;strong&gt;&lt;span style=text-decoration: underline;&gt;Detalle:&lt;/span&gt;&lt;/strong&gt;&lt;/p&gt;",CHAR(10),AA59,CHAR(10),Tabla3[[#This Row],[Parte 5]],CHAR(10),CHAR(10),"Medidas aproximadas: ","&lt;p&gt; ",CHAR(10),Z59,"&lt;p&gt; &lt;/li&gt;",CHAR(10),CHAR(10),AC59,CHAR(10),CHAR(10),AB59)</f>
        <v>En HOGAR &amp; SPACIOS encontraras lo mejor para tu hogar con este excelente Vintage con un acabado detallista al estilo Vintage&lt;/p&gt;
:&lt;p&gt;&lt;strong&gt;&lt;span style=text-decoration: underline;&gt;Detalle:&lt;/span&gt;&lt;/strong&gt;&lt;/p&gt;
Silla color: Blanco, Tapiz: Microfibra, relleno: Espuma paraiso, algodón, resortes y estructura: Madera tornillo
&lt;p&gt;Característica: &lt;ul&gt;&lt;li&gt;
Patas contorneadas&lt;/li&gt; 
&lt;/li&gt;
&lt;/ul&gt;&lt;/il&gt;
Medidas aproximadas: &lt;p&gt; 
Silla: &lt;p&gt;&lt;li&gt;Altura(cm): 90&lt;/li&gt;&lt;li&gt; Ancho(cm): 45&lt;/li&gt;&lt;li&gt;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59" s="79" t="str">
        <f t="shared" si="5"/>
        <v>Silla: &lt;p&gt;&lt;li&gt;Altura(cm): 90&lt;/li&gt;&lt;li&gt; Ancho(cm): 45&lt;/li&gt;&lt;li&gt; Profundo(cm): 45&lt;/li&gt;&lt;/ul&gt;</v>
      </c>
      <c r="AA59" s="79" t="str">
        <f>CONCATENATE(E59," color: ",IF(VLOOKUP(C59,Colores!H:I,2,0)&gt;1,"Varios colores",G59),IF(H59="","",CONCATENATE(", Tapiz: ",H59)),IF(I59="","",CONCATENATE(", relleno: ",I59)),IF(J59="","",CONCATENATE(" y estructura: ",J59)),CHAR(10))</f>
        <v xml:space="preserve">Silla color: Blanco, Tapiz: Microfibra, relleno: Espuma paraiso, algodón, resortes y estructura: Madera tornillo
</v>
      </c>
      <c r="AB59" s="79" t="str">
        <f>CONCATENATE("&lt;p&gt;¿Cómo lavar este producto ",VLOOKUP(Tabla3[[#This Row],[Codigo]],Detalle!B:F,4,0),": ",H59,"?","&lt;p&gt;",CHAR(10),IFERROR(VLOOKUP(H59,'Base de datos'!A:B,2,0),"Humedecer un paño de tela y frotar la estructura del producto&lt;p&gt;"))</f>
        <v>&lt;p&gt;¿Cómo lavar este producto Vintage: Microfibra?&lt;p&gt;
Aspirador y cepillar suave para retirar el polvo, luego usar una esponja con agua fría y jabón líquido bien excurrido</v>
      </c>
      <c r="AC59"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59"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59" s="79"/>
      <c r="AF59" s="102"/>
      <c r="AH59" s="92" t="str">
        <f t="shared" si="3"/>
        <v>INSERT INTO combos VALUES(NULL,"Mody68","Silla Daphne",58,58.1,"Silla","Vintage","Blanco","Microfibra","Espuma paraiso, algodón, resortes","Madera tornillo","No",90,45,45,6,12,1,"Patas contorneadas","","","1",10,"1");</v>
      </c>
    </row>
    <row r="60" spans="1:34" ht="18.75" customHeight="1" x14ac:dyDescent="0.2">
      <c r="A60" s="1" t="s">
        <v>620</v>
      </c>
      <c r="B60" s="81" t="s">
        <v>618</v>
      </c>
      <c r="C60" s="97">
        <f>VLOOKUP(Tabla3[[#This Row],[sku proveedor-web]],Tabla6[[sku proveedor-web]:[codigo]],2,0)</f>
        <v>59</v>
      </c>
      <c r="D60" s="91">
        <f>Tabla3[[#This Row],[Codigo]]+0.1</f>
        <v>59.1</v>
      </c>
      <c r="E60" s="90" t="s">
        <v>389</v>
      </c>
      <c r="F60" s="90" t="s">
        <v>421</v>
      </c>
      <c r="G60" s="90" t="s">
        <v>35</v>
      </c>
      <c r="H60" s="90" t="s">
        <v>422</v>
      </c>
      <c r="I60" s="90" t="s">
        <v>890</v>
      </c>
      <c r="J60" s="90" t="s">
        <v>423</v>
      </c>
      <c r="K60" s="96" t="s">
        <v>45</v>
      </c>
      <c r="L60" s="96">
        <v>90</v>
      </c>
      <c r="M60" s="96">
        <v>45</v>
      </c>
      <c r="N60" s="96">
        <v>45</v>
      </c>
      <c r="O60" s="96">
        <v>6</v>
      </c>
      <c r="P60" s="96">
        <v>12</v>
      </c>
      <c r="Q60" s="96">
        <v>1</v>
      </c>
      <c r="R60" s="100" t="s">
        <v>895</v>
      </c>
      <c r="S60" s="101"/>
      <c r="T60" s="96"/>
      <c r="U60" s="96">
        <v>1</v>
      </c>
      <c r="V60" s="96">
        <v>10</v>
      </c>
      <c r="W60" s="91">
        <v>1</v>
      </c>
      <c r="X60" s="98" t="str">
        <f t="shared" si="4"/>
        <v>Dubai</v>
      </c>
      <c r="Y60" s="79" t="str">
        <f>CONCATENATE("En HOGAR &amp; SPACIOS encontraras lo mejor para tu hogar con este excelente ",VLOOKUP(C60,Detalle!B:F,4,0)," con un acabado detallista al estilo ",F60,"&lt;/p&gt;",CHAR(10),CHAR(10),":&lt;p&gt;&lt;strong&gt;&lt;span style=text-decoration: underline;&gt;Detalle:&lt;/span&gt;&lt;/strong&gt;&lt;/p&gt;",CHAR(10),AA60,CHAR(10),Tabla3[[#This Row],[Parte 5]],CHAR(10),CHAR(10),"Medidas aproximadas: ","&lt;p&gt; ",CHAR(10),Z60,"&lt;p&gt; &lt;/li&gt;",CHAR(10),CHAR(10),AC60,CHAR(10),CHAR(10),AB60)</f>
        <v>En HOGAR &amp; SPACIOS encontraras lo mejor para tu hogar con este excelente Vintage con un acabado detallista al estilo Vintage&lt;/p&gt;
:&lt;p&gt;&lt;strong&gt;&lt;span style=text-decoration: underline;&gt;Detalle:&lt;/span&gt;&lt;/strong&gt;&lt;/p&gt;
Silla color: Blanco, Tapiz: Dubai, relleno: Espuma paraiso, algodón, resortes y estructura: Madera tornillo
&lt;p&gt;Característica: &lt;ul&gt;&lt;li&gt;
Patas contorneadas&lt;/li&gt; 
&lt;/li&gt;
&lt;/ul&gt;&lt;/il&gt;
Medidas aproximadas: &lt;p&gt; 
Silla: &lt;p&gt;&lt;li&gt;Altura(cm): 90&lt;/li&gt;&lt;li&gt; Ancho(cm): 45&lt;/li&gt;&lt;li&gt;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60" s="79" t="str">
        <f t="shared" si="5"/>
        <v>Silla: &lt;p&gt;&lt;li&gt;Altura(cm): 90&lt;/li&gt;&lt;li&gt; Ancho(cm): 45&lt;/li&gt;&lt;li&gt; Profundo(cm): 45&lt;/li&gt;&lt;/ul&gt;</v>
      </c>
      <c r="AA60" s="79" t="str">
        <f>CONCATENATE(E60," color: ",IF(VLOOKUP(C60,Colores!H:I,2,0)&gt;1,"Varios colores",G60),IF(H60="","",CONCATENATE(", Tapiz: ",H60)),IF(I60="","",CONCATENATE(", relleno: ",I60)),IF(J60="","",CONCATENATE(" y estructura: ",J60)),CHAR(10))</f>
        <v xml:space="preserve">Silla color: Blanco, Tapiz: Dubai, relleno: Espuma paraiso, algodón, resortes y estructura: Madera tornillo
</v>
      </c>
      <c r="AB60" s="79" t="str">
        <f>CONCATENATE("&lt;p&gt;¿Cómo lavar este producto ",VLOOKUP(Tabla3[[#This Row],[Codigo]],Detalle!B:F,4,0),": ",H60,"?","&lt;p&gt;",CHAR(10),IFERROR(VLOOKUP(H60,'Base de datos'!A:B,2,0),"Humedecer un paño de tela y frotar la estructura del producto&lt;p&gt;"))</f>
        <v>&lt;p&gt;¿Cómo lavar este producto Vintage: Dubai?&lt;p&gt;
Aspiradora y cepillo suave para retirar el polvo, luego usar una esponja con agua fría y jabón líquido bien excurrido</v>
      </c>
      <c r="AC60"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60"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60" s="79"/>
      <c r="AF60" s="102"/>
      <c r="AH60" s="92" t="str">
        <f t="shared" si="3"/>
        <v>INSERT INTO combos VALUES(NULL,"Mody69","Silla Delbin",59,59.1,"Silla","Vintage","Blanco","Dubai","Espuma paraiso, algodón, resortes","Madera tornillo","No",90,45,45,6,12,1,"Patas contorneadas","","","1",10,"1");</v>
      </c>
    </row>
    <row r="61" spans="1:34" ht="18.75" customHeight="1" x14ac:dyDescent="0.2">
      <c r="A61" s="1" t="s">
        <v>623</v>
      </c>
      <c r="B61" s="81" t="s">
        <v>622</v>
      </c>
      <c r="C61" s="97">
        <f>VLOOKUP(Tabla3[[#This Row],[sku proveedor-web]],Tabla6[[sku proveedor-web]:[codigo]],2,0)</f>
        <v>60</v>
      </c>
      <c r="D61" s="91">
        <f>Tabla3[[#This Row],[Codigo]]+0.1</f>
        <v>60.1</v>
      </c>
      <c r="E61" s="90" t="s">
        <v>389</v>
      </c>
      <c r="F61" s="90" t="s">
        <v>421</v>
      </c>
      <c r="G61" s="90" t="s">
        <v>446</v>
      </c>
      <c r="H61" s="90" t="s">
        <v>422</v>
      </c>
      <c r="I61" s="90" t="s">
        <v>890</v>
      </c>
      <c r="J61" s="90" t="s">
        <v>423</v>
      </c>
      <c r="K61" s="96" t="s">
        <v>45</v>
      </c>
      <c r="L61" s="96">
        <v>90</v>
      </c>
      <c r="M61" s="96">
        <v>45</v>
      </c>
      <c r="N61" s="96">
        <v>45</v>
      </c>
      <c r="O61" s="96">
        <v>6</v>
      </c>
      <c r="P61" s="96">
        <v>12</v>
      </c>
      <c r="Q61" s="96">
        <v>1</v>
      </c>
      <c r="R61" s="100" t="s">
        <v>895</v>
      </c>
      <c r="S61" s="101"/>
      <c r="T61" s="96"/>
      <c r="U61" s="96">
        <v>1</v>
      </c>
      <c r="V61" s="96">
        <v>10</v>
      </c>
      <c r="W61" s="91">
        <v>1</v>
      </c>
      <c r="X61" s="98" t="str">
        <f t="shared" si="4"/>
        <v>Dubai</v>
      </c>
      <c r="Y61" s="79" t="str">
        <f>CONCATENATE("En HOGAR &amp; SPACIOS encontraras lo mejor para tu hogar con este excelente ",VLOOKUP(C61,Detalle!B:F,4,0)," con un acabado detallista al estilo ",F61,"&lt;/p&gt;",CHAR(10),CHAR(10),":&lt;p&gt;&lt;strong&gt;&lt;span style=text-decoration: underline;&gt;Detalle:&lt;/span&gt;&lt;/strong&gt;&lt;/p&gt;",CHAR(10),AA61,CHAR(10),Tabla3[[#This Row],[Parte 5]],CHAR(10),CHAR(10),"Medidas aproximadas: ","&lt;p&gt; ",CHAR(10),Z61,"&lt;p&gt; &lt;/li&gt;",CHAR(10),CHAR(10),AC61,CHAR(10),CHAR(10),AB61)</f>
        <v>En HOGAR &amp; SPACIOS encontraras lo mejor para tu hogar con este excelente Vintage con un acabado detallista al estilo Vintage&lt;/p&gt;
:&lt;p&gt;&lt;strong&gt;&lt;span style=text-decoration: underline;&gt;Detalle:&lt;/span&gt;&lt;/strong&gt;&lt;/p&gt;
Silla color: Plomo, Tapiz: Dubai, relleno: Espuma paraiso, algodón, resortes y estructura: Madera tornillo
&lt;p&gt;Característica: &lt;ul&gt;&lt;li&gt;
Patas contorneadas&lt;/li&gt; 
&lt;/li&gt;
&lt;/ul&gt;&lt;/il&gt;
Medidas aproximadas: &lt;p&gt; 
Silla: &lt;p&gt;&lt;li&gt;Altura(cm): 90&lt;/li&gt;&lt;li&gt; Ancho(cm): 45&lt;/li&gt;&lt;li&gt;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61" s="79" t="str">
        <f t="shared" si="5"/>
        <v>Silla: &lt;p&gt;&lt;li&gt;Altura(cm): 90&lt;/li&gt;&lt;li&gt; Ancho(cm): 45&lt;/li&gt;&lt;li&gt; Profundo(cm): 45&lt;/li&gt;&lt;/ul&gt;</v>
      </c>
      <c r="AA61" s="79" t="str">
        <f>CONCATENATE(E61," color: ",IF(VLOOKUP(C61,Colores!H:I,2,0)&gt;1,"Varios colores",G61),IF(H61="","",CONCATENATE(", Tapiz: ",H61)),IF(I61="","",CONCATENATE(", relleno: ",I61)),IF(J61="","",CONCATENATE(" y estructura: ",J61)),CHAR(10))</f>
        <v xml:space="preserve">Silla color: Plomo, Tapiz: Dubai, relleno: Espuma paraiso, algodón, resortes y estructura: Madera tornillo
</v>
      </c>
      <c r="AB61" s="79" t="str">
        <f>CONCATENATE("&lt;p&gt;¿Cómo lavar este producto ",VLOOKUP(Tabla3[[#This Row],[Codigo]],Detalle!B:F,4,0),": ",H61,"?","&lt;p&gt;",CHAR(10),IFERROR(VLOOKUP(H61,'Base de datos'!A:B,2,0),"Humedecer un paño de tela y frotar la estructura del producto&lt;p&gt;"))</f>
        <v>&lt;p&gt;¿Cómo lavar este producto Vintage: Dubai?&lt;p&gt;
Aspiradora y cepillo suave para retirar el polvo, luego usar una esponja con agua fría y jabón líquido bien excurrido</v>
      </c>
      <c r="AC61"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61"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61" s="79"/>
      <c r="AF61" s="102"/>
      <c r="AH61" s="92" t="str">
        <f t="shared" si="3"/>
        <v>INSERT INTO combos VALUES(NULL,"Mody70","Silla Demetrius",60,60.1,"Silla","Vintage","Plomo","Dubai","Espuma paraiso, algodón, resortes","Madera tornillo","No",90,45,45,6,12,1,"Patas contorneadas","","","1",10,"1");</v>
      </c>
    </row>
    <row r="62" spans="1:34" ht="18.75" customHeight="1" x14ac:dyDescent="0.2">
      <c r="A62" s="1" t="s">
        <v>624</v>
      </c>
      <c r="B62" s="81" t="s">
        <v>625</v>
      </c>
      <c r="C62" s="97">
        <f>VLOOKUP(Tabla3[[#This Row],[sku proveedor-web]],Tabla6[[sku proveedor-web]:[codigo]],2,0)</f>
        <v>61</v>
      </c>
      <c r="D62" s="91">
        <f>Tabla3[[#This Row],[Codigo]]+0.1</f>
        <v>61.1</v>
      </c>
      <c r="E62" s="90" t="s">
        <v>389</v>
      </c>
      <c r="F62" s="90" t="s">
        <v>421</v>
      </c>
      <c r="G62" s="90" t="s">
        <v>38</v>
      </c>
      <c r="H62" s="90" t="s">
        <v>44</v>
      </c>
      <c r="I62" s="90" t="s">
        <v>890</v>
      </c>
      <c r="J62" s="90" t="s">
        <v>423</v>
      </c>
      <c r="K62" s="96" t="s">
        <v>45</v>
      </c>
      <c r="L62" s="96">
        <v>90</v>
      </c>
      <c r="M62" s="96">
        <v>45</v>
      </c>
      <c r="N62" s="96">
        <v>45</v>
      </c>
      <c r="O62" s="96">
        <v>6</v>
      </c>
      <c r="P62" s="96">
        <v>12</v>
      </c>
      <c r="Q62" s="96">
        <v>1</v>
      </c>
      <c r="R62" s="100" t="s">
        <v>895</v>
      </c>
      <c r="S62" s="101"/>
      <c r="T62" s="96"/>
      <c r="U62" s="96">
        <v>1</v>
      </c>
      <c r="V62" s="96">
        <v>10</v>
      </c>
      <c r="W62" s="91">
        <v>1</v>
      </c>
      <c r="X62" s="98" t="str">
        <f t="shared" si="4"/>
        <v>Microfibra</v>
      </c>
      <c r="Y62" s="79" t="str">
        <f>CONCATENATE("En HOGAR &amp; SPACIOS encontraras lo mejor para tu hogar con este excelente ",VLOOKUP(C62,Detalle!B:F,4,0)," con un acabado detallista al estilo ",F62,"&lt;/p&gt;",CHAR(10),CHAR(10),":&lt;p&gt;&lt;strong&gt;&lt;span style=text-decoration: underline;&gt;Detalle:&lt;/span&gt;&lt;/strong&gt;&lt;/p&gt;",CHAR(10),AA62,CHAR(10),Tabla3[[#This Row],[Parte 5]],CHAR(10),CHAR(10),"Medidas aproximadas: ","&lt;p&gt; ",CHAR(10),Z62,"&lt;p&gt; &lt;/li&gt;",CHAR(10),CHAR(10),AC62,CHAR(10),CHAR(10),AB62)</f>
        <v>En HOGAR &amp; SPACIOS encontraras lo mejor para tu hogar con este excelente Vintage con un acabado detallista al estilo Vintage&lt;/p&gt;
:&lt;p&gt;&lt;strong&gt;&lt;span style=text-decoration: underline;&gt;Detalle:&lt;/span&gt;&lt;/strong&gt;&lt;/p&gt;
Silla color: Beige, Tapiz: Microfibra, relleno: Espuma paraiso, algodón, resortes y estructura: Madera tornillo
&lt;p&gt;Característica: &lt;ul&gt;&lt;li&gt;
Patas contorneadas&lt;/li&gt; 
&lt;/li&gt;
&lt;/ul&gt;&lt;/il&gt;
Medidas aproximadas: &lt;p&gt; 
Silla: &lt;p&gt;&lt;li&gt;Altura(cm): 90&lt;/li&gt;&lt;li&gt; Ancho(cm): 45&lt;/li&gt;&lt;li&gt;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62" s="79" t="str">
        <f t="shared" si="5"/>
        <v>Silla: &lt;p&gt;&lt;li&gt;Altura(cm): 90&lt;/li&gt;&lt;li&gt; Ancho(cm): 45&lt;/li&gt;&lt;li&gt; Profundo(cm): 45&lt;/li&gt;&lt;/ul&gt;</v>
      </c>
      <c r="AA62" s="79" t="str">
        <f>CONCATENATE(E62," color: ",IF(VLOOKUP(C62,Colores!H:I,2,0)&gt;1,"Varios colores",G62),IF(H62="","",CONCATENATE(", Tapiz: ",H62)),IF(I62="","",CONCATENATE(", relleno: ",I62)),IF(J62="","",CONCATENATE(" y estructura: ",J62)),CHAR(10))</f>
        <v xml:space="preserve">Silla color: Beige, Tapiz: Microfibra, relleno: Espuma paraiso, algodón, resortes y estructura: Madera tornillo
</v>
      </c>
      <c r="AB62" s="79" t="str">
        <f>CONCATENATE("&lt;p&gt;¿Cómo lavar este producto ",VLOOKUP(Tabla3[[#This Row],[Codigo]],Detalle!B:F,4,0),": ",H62,"?","&lt;p&gt;",CHAR(10),IFERROR(VLOOKUP(H62,'Base de datos'!A:B,2,0),"Humedecer un paño de tela y frotar la estructura del producto&lt;p&gt;"))</f>
        <v>&lt;p&gt;¿Cómo lavar este producto Vintage: Microfibra?&lt;p&gt;
Aspirador y cepillar suave para retirar el polvo, luego usar una esponja con agua fría y jabón líquido bien excurrido</v>
      </c>
      <c r="AC62"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62"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62" s="79"/>
      <c r="AF62" s="102"/>
      <c r="AH62" s="92" t="str">
        <f t="shared" si="3"/>
        <v>INSERT INTO combos VALUES(NULL,"Mody71","Silla Galope",61,61.1,"Silla","Vintage","Beige","Microfibra","Espuma paraiso, algodón, resortes","Madera tornillo","No",90,45,45,6,12,1,"Patas contorneadas","","","1",10,"1");</v>
      </c>
    </row>
    <row r="63" spans="1:34" ht="18.75" customHeight="1" x14ac:dyDescent="0.2">
      <c r="A63" s="1" t="s">
        <v>627</v>
      </c>
      <c r="B63" s="81" t="s">
        <v>628</v>
      </c>
      <c r="C63" s="97">
        <f>VLOOKUP(Tabla3[[#This Row],[sku proveedor-web]],Tabla6[[sku proveedor-web]:[codigo]],2,0)</f>
        <v>62</v>
      </c>
      <c r="D63" s="91">
        <f>Tabla3[[#This Row],[Codigo]]+0.1</f>
        <v>62.1</v>
      </c>
      <c r="E63" s="90" t="s">
        <v>389</v>
      </c>
      <c r="F63" s="90" t="s">
        <v>421</v>
      </c>
      <c r="G63" s="90" t="s">
        <v>869</v>
      </c>
      <c r="H63" s="90" t="s">
        <v>44</v>
      </c>
      <c r="I63" s="90" t="s">
        <v>890</v>
      </c>
      <c r="J63" s="90" t="s">
        <v>423</v>
      </c>
      <c r="K63" s="96" t="s">
        <v>45</v>
      </c>
      <c r="L63" s="96">
        <v>90</v>
      </c>
      <c r="M63" s="96">
        <v>45</v>
      </c>
      <c r="N63" s="96">
        <v>45</v>
      </c>
      <c r="O63" s="96">
        <v>6</v>
      </c>
      <c r="P63" s="96">
        <v>12</v>
      </c>
      <c r="Q63" s="96">
        <v>1</v>
      </c>
      <c r="R63" s="100" t="s">
        <v>895</v>
      </c>
      <c r="S63" s="101"/>
      <c r="T63" s="96"/>
      <c r="U63" s="96">
        <v>1</v>
      </c>
      <c r="V63" s="96">
        <v>10</v>
      </c>
      <c r="W63" s="91">
        <v>1</v>
      </c>
      <c r="X63" s="98" t="str">
        <f t="shared" si="4"/>
        <v>Microfibra</v>
      </c>
      <c r="Y63" s="79" t="str">
        <f>CONCATENATE("En HOGAR &amp; SPACIOS encontraras lo mejor para tu hogar con este excelente ",VLOOKUP(C63,Detalle!B:F,4,0)," con un acabado detallista al estilo ",F63,"&lt;/p&gt;",CHAR(10),CHAR(10),":&lt;p&gt;&lt;strong&gt;&lt;span style=text-decoration: underline;&gt;Detalle:&lt;/span&gt;&lt;/strong&gt;&lt;/p&gt;",CHAR(10),AA63,CHAR(10),Tabla3[[#This Row],[Parte 5]],CHAR(10),CHAR(10),"Medidas aproximadas: ","&lt;p&gt; ",CHAR(10),Z63,"&lt;p&gt; &lt;/li&gt;",CHAR(10),CHAR(10),AC63,CHAR(10),CHAR(10),AB63)</f>
        <v>En HOGAR &amp; SPACIOS encontraras lo mejor para tu hogar con este excelente Vintage con un acabado detallista al estilo Vintage&lt;/p&gt;
:&lt;p&gt;&lt;strong&gt;&lt;span style=text-decoration: underline;&gt;Detalle:&lt;/span&gt;&lt;/strong&gt;&lt;/p&gt;
Silla color: Maiz, Tapiz: Microfibra, relleno: Espuma paraiso, algodón, resortes y estructura: Madera tornillo
&lt;p&gt;Característica: &lt;ul&gt;&lt;li&gt;
Patas contorneadas&lt;/li&gt; 
&lt;/li&gt;
&lt;/ul&gt;&lt;/il&gt;
Medidas aproximadas: &lt;p&gt; 
Silla: &lt;p&gt;&lt;li&gt;Altura(cm): 90&lt;/li&gt;&lt;li&gt; Ancho(cm): 45&lt;/li&gt;&lt;li&gt;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63" s="79" t="str">
        <f t="shared" si="5"/>
        <v>Silla: &lt;p&gt;&lt;li&gt;Altura(cm): 90&lt;/li&gt;&lt;li&gt; Ancho(cm): 45&lt;/li&gt;&lt;li&gt; Profundo(cm): 45&lt;/li&gt;&lt;/ul&gt;</v>
      </c>
      <c r="AA63" s="79" t="str">
        <f>CONCATENATE(E63," color: ",IF(VLOOKUP(C63,Colores!H:I,2,0)&gt;1,"Varios colores",G63),IF(H63="","",CONCATENATE(", Tapiz: ",H63)),IF(I63="","",CONCATENATE(", relleno: ",I63)),IF(J63="","",CONCATENATE(" y estructura: ",J63)),CHAR(10))</f>
        <v xml:space="preserve">Silla color: Maiz, Tapiz: Microfibra, relleno: Espuma paraiso, algodón, resortes y estructura: Madera tornillo
</v>
      </c>
      <c r="AB63" s="79" t="str">
        <f>CONCATENATE("&lt;p&gt;¿Cómo lavar este producto ",VLOOKUP(Tabla3[[#This Row],[Codigo]],Detalle!B:F,4,0),": ",H63,"?","&lt;p&gt;",CHAR(10),IFERROR(VLOOKUP(H63,'Base de datos'!A:B,2,0),"Humedecer un paño de tela y frotar la estructura del producto&lt;p&gt;"))</f>
        <v>&lt;p&gt;¿Cómo lavar este producto Vintage: Microfibra?&lt;p&gt;
Aspirador y cepillar suave para retirar el polvo, luego usar una esponja con agua fría y jabón líquido bien excurrido</v>
      </c>
      <c r="AC63"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63"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63" s="79"/>
      <c r="AF63" s="102"/>
      <c r="AH63" s="92" t="str">
        <f t="shared" si="3"/>
        <v>INSERT INTO combos VALUES(NULL,"Mody72","Silla Deo",62,62.1,"Silla","Vintage","Maiz","Microfibra","Espuma paraiso, algodón, resortes","Madera tornillo","No",90,45,45,6,12,1,"Patas contorneadas","","","1",10,"1");</v>
      </c>
    </row>
    <row r="64" spans="1:34" ht="18.75" customHeight="1" x14ac:dyDescent="0.2">
      <c r="A64" s="1" t="s">
        <v>630</v>
      </c>
      <c r="B64" s="81" t="s">
        <v>631</v>
      </c>
      <c r="C64" s="97">
        <f>VLOOKUP(Tabla3[[#This Row],[sku proveedor-web]],Tabla6[[sku proveedor-web]:[codigo]],2,0)</f>
        <v>63</v>
      </c>
      <c r="D64" s="91">
        <f>Tabla3[[#This Row],[Codigo]]+0.1</f>
        <v>63.1</v>
      </c>
      <c r="E64" s="90" t="s">
        <v>389</v>
      </c>
      <c r="F64" s="90" t="s">
        <v>421</v>
      </c>
      <c r="G64" s="90" t="s">
        <v>884</v>
      </c>
      <c r="H64" s="90" t="s">
        <v>44</v>
      </c>
      <c r="I64" s="90" t="s">
        <v>890</v>
      </c>
      <c r="J64" s="90" t="s">
        <v>423</v>
      </c>
      <c r="K64" s="96" t="s">
        <v>45</v>
      </c>
      <c r="L64" s="96">
        <v>90</v>
      </c>
      <c r="M64" s="96">
        <v>45</v>
      </c>
      <c r="N64" s="96">
        <v>45</v>
      </c>
      <c r="O64" s="96">
        <v>6</v>
      </c>
      <c r="P64" s="96">
        <v>12</v>
      </c>
      <c r="Q64" s="96">
        <v>1</v>
      </c>
      <c r="R64" s="100" t="s">
        <v>895</v>
      </c>
      <c r="S64" s="101"/>
      <c r="T64" s="96"/>
      <c r="U64" s="96">
        <v>1</v>
      </c>
      <c r="V64" s="96">
        <v>10</v>
      </c>
      <c r="W64" s="91">
        <v>1</v>
      </c>
      <c r="X64" s="98" t="str">
        <f t="shared" si="4"/>
        <v>Microfibra</v>
      </c>
      <c r="Y64" s="79" t="str">
        <f>CONCATENATE("En HOGAR &amp; SPACIOS encontraras lo mejor para tu hogar con este excelente ",VLOOKUP(C64,Detalle!B:F,4,0)," con un acabado detallista al estilo ",F64,"&lt;/p&gt;",CHAR(10),CHAR(10),":&lt;p&gt;&lt;strong&gt;&lt;span style=text-decoration: underline;&gt;Detalle:&lt;/span&gt;&lt;/strong&gt;&lt;/p&gt;",CHAR(10),AA64,CHAR(10),Tabla3[[#This Row],[Parte 5]],CHAR(10),CHAR(10),"Medidas aproximadas: ","&lt;p&gt; ",CHAR(10),Z64,"&lt;p&gt; &lt;/li&gt;",CHAR(10),CHAR(10),AC64,CHAR(10),CHAR(10),AB64)</f>
        <v>En HOGAR &amp; SPACIOS encontraras lo mejor para tu hogar con este excelente Vintage con un acabado detallista al estilo Vintage&lt;/p&gt;
:&lt;p&gt;&lt;strong&gt;&lt;span style=text-decoration: underline;&gt;Detalle:&lt;/span&gt;&lt;/strong&gt;&lt;/p&gt;
Silla color: Morado, Tapiz: Microfibra, relleno: Espuma paraiso, algodón, resortes y estructura: Madera tornillo
&lt;p&gt;Característica: &lt;ul&gt;&lt;li&gt;
Patas contorneadas&lt;/li&gt; 
&lt;/li&gt;
&lt;/ul&gt;&lt;/il&gt;
Medidas aproximadas: &lt;p&gt; 
Silla: &lt;p&gt;&lt;li&gt;Altura(cm): 90&lt;/li&gt;&lt;li&gt; Ancho(cm): 45&lt;/li&gt;&lt;li&gt;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64" s="79" t="str">
        <f t="shared" si="5"/>
        <v>Silla: &lt;p&gt;&lt;li&gt;Altura(cm): 90&lt;/li&gt;&lt;li&gt; Ancho(cm): 45&lt;/li&gt;&lt;li&gt; Profundo(cm): 45&lt;/li&gt;&lt;/ul&gt;</v>
      </c>
      <c r="AA64" s="79" t="str">
        <f>CONCATENATE(E64," color: ",IF(VLOOKUP(C64,Colores!H:I,2,0)&gt;1,"Varios colores",G64),IF(H64="","",CONCATENATE(", Tapiz: ",H64)),IF(I64="","",CONCATENATE(", relleno: ",I64)),IF(J64="","",CONCATENATE(" y estructura: ",J64)),CHAR(10))</f>
        <v xml:space="preserve">Silla color: Morado, Tapiz: Microfibra, relleno: Espuma paraiso, algodón, resortes y estructura: Madera tornillo
</v>
      </c>
      <c r="AB64" s="79" t="str">
        <f>CONCATENATE("&lt;p&gt;¿Cómo lavar este producto ",VLOOKUP(Tabla3[[#This Row],[Codigo]],Detalle!B:F,4,0),": ",H64,"?","&lt;p&gt;",CHAR(10),IFERROR(VLOOKUP(H64,'Base de datos'!A:B,2,0),"Humedecer un paño de tela y frotar la estructura del producto&lt;p&gt;"))</f>
        <v>&lt;p&gt;¿Cómo lavar este producto Vintage: Microfibra?&lt;p&gt;
Aspirador y cepillar suave para retirar el polvo, luego usar una esponja con agua fría y jabón líquido bien excurrido</v>
      </c>
      <c r="AC64"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64"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64" s="79"/>
      <c r="AF64" s="102"/>
      <c r="AH64" s="92" t="str">
        <f t="shared" si="3"/>
        <v>INSERT INTO combos VALUES(NULL,"Mody73","Silla Euro",63,63.1,"Silla","Vintage","Morado","Microfibra","Espuma paraiso, algodón, resortes","Madera tornillo","No",90,45,45,6,12,1,"Patas contorneadas","","","1",10,"1");</v>
      </c>
    </row>
    <row r="65" spans="1:34" ht="18.75" customHeight="1" x14ac:dyDescent="0.2">
      <c r="A65" s="1" t="s">
        <v>633</v>
      </c>
      <c r="B65" s="81" t="s">
        <v>634</v>
      </c>
      <c r="C65" s="97">
        <f>VLOOKUP(Tabla3[[#This Row],[sku proveedor-web]],Tabla6[[sku proveedor-web]:[codigo]],2,0)</f>
        <v>64</v>
      </c>
      <c r="D65" s="91">
        <f>Tabla3[[#This Row],[Codigo]]+0.1</f>
        <v>64.099999999999994</v>
      </c>
      <c r="E65" s="90" t="s">
        <v>389</v>
      </c>
      <c r="F65" s="90" t="s">
        <v>421</v>
      </c>
      <c r="G65" s="90" t="s">
        <v>55</v>
      </c>
      <c r="H65" s="90" t="s">
        <v>422</v>
      </c>
      <c r="I65" s="90" t="s">
        <v>419</v>
      </c>
      <c r="J65" s="90" t="s">
        <v>423</v>
      </c>
      <c r="K65" s="96" t="s">
        <v>45</v>
      </c>
      <c r="L65" s="96">
        <v>90</v>
      </c>
      <c r="M65" s="96">
        <v>65</v>
      </c>
      <c r="N65" s="96">
        <v>45</v>
      </c>
      <c r="O65" s="96">
        <v>6</v>
      </c>
      <c r="P65" s="96">
        <v>12</v>
      </c>
      <c r="Q65" s="96">
        <v>1</v>
      </c>
      <c r="R65" s="100" t="s">
        <v>895</v>
      </c>
      <c r="S65" s="101"/>
      <c r="T65" s="96"/>
      <c r="U65" s="96">
        <v>1</v>
      </c>
      <c r="V65" s="96">
        <v>10</v>
      </c>
      <c r="W65" s="91">
        <v>1</v>
      </c>
      <c r="X65" s="98" t="str">
        <f t="shared" si="4"/>
        <v>Dubai</v>
      </c>
      <c r="Y65" s="79" t="str">
        <f>CONCATENATE("En HOGAR &amp; SPACIOS encontraras lo mejor para tu hogar con este excelente ",VLOOKUP(C65,Detalle!B:F,4,0)," con un acabado detallista al estilo ",F65,"&lt;/p&gt;",CHAR(10),CHAR(10),":&lt;p&gt;&lt;strong&gt;&lt;span style=text-decoration: underline;&gt;Detalle:&lt;/span&gt;&lt;/strong&gt;&lt;/p&gt;",CHAR(10),AA65,CHAR(10),Tabla3[[#This Row],[Parte 5]],CHAR(10),CHAR(10),"Medidas aproximadas: ","&lt;p&gt; ",CHAR(10),Z65,"&lt;p&gt; &lt;/li&gt;",CHAR(10),CHAR(10),AC65,CHAR(10),CHAR(10),AB65)</f>
        <v>En HOGAR &amp; SPACIOS encontraras lo mejor para tu hogar con este excelente Vintage con un acabado detallista al estilo Vintage&lt;/p&gt;
:&lt;p&gt;&lt;strong&gt;&lt;span style=text-decoration: underline;&gt;Detalle:&lt;/span&gt;&lt;/strong&gt;&lt;/p&gt;
Silla color: Azul, Tapiz: Dubai, relleno: Espuma paraiso y algodón y estructura: Madera tornillo
&lt;p&gt;Característica: &lt;ul&gt;&lt;li&gt;
Patas contorneadas&lt;/li&gt; 
&lt;/li&gt;
&lt;/ul&gt;&lt;/il&gt;
Medidas aproximadas: &lt;p&gt; 
Silla: &lt;p&gt;&lt;li&gt;Altura(cm): 90&lt;/li&gt;&lt;li&gt; Ancho(cm): 65&lt;/li&gt;&lt;li&gt;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65" s="79" t="str">
        <f t="shared" si="5"/>
        <v>Silla: &lt;p&gt;&lt;li&gt;Altura(cm): 90&lt;/li&gt;&lt;li&gt; Ancho(cm): 65&lt;/li&gt;&lt;li&gt; Profundo(cm): 45&lt;/li&gt;&lt;/ul&gt;</v>
      </c>
      <c r="AA65" s="79" t="str">
        <f>CONCATENATE(E65," color: ",IF(VLOOKUP(C65,Colores!H:I,2,0)&gt;1,"Varios colores",G65),IF(H65="","",CONCATENATE(", Tapiz: ",H65)),IF(I65="","",CONCATENATE(", relleno: ",I65)),IF(J65="","",CONCATENATE(" y estructura: ",J65)),CHAR(10))</f>
        <v xml:space="preserve">Silla color: Azul, Tapiz: Dubai, relleno: Espuma paraiso y algodón y estructura: Madera tornillo
</v>
      </c>
      <c r="AB65" s="79" t="str">
        <f>CONCATENATE("&lt;p&gt;¿Cómo lavar este producto ",VLOOKUP(Tabla3[[#This Row],[Codigo]],Detalle!B:F,4,0),": ",H65,"?","&lt;p&gt;",CHAR(10),IFERROR(VLOOKUP(H65,'Base de datos'!A:B,2,0),"Humedecer un paño de tela y frotar la estructura del producto&lt;p&gt;"))</f>
        <v>&lt;p&gt;¿Cómo lavar este producto Vintage: Dubai?&lt;p&gt;
Aspiradora y cepillo suave para retirar el polvo, luego usar una esponja con agua fría y jabón líquido bien excurrido</v>
      </c>
      <c r="AC65" s="79" t="str">
        <f t="shared" si="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65"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65" s="79"/>
      <c r="AF65" s="102"/>
      <c r="AH65" s="92" t="str">
        <f t="shared" si="3"/>
        <v>INSERT INTO combos VALUES(NULL,"Mody74","Silla Puppet",64,64.1,"Silla","Vintage","Azul","Dubai","Espuma paraiso y algodón","Madera tornillo","No",90,65,45,6,12,1,"Patas contorneadas","","","1",10,"1");</v>
      </c>
    </row>
    <row r="66" spans="1:34" ht="18.75" customHeight="1" x14ac:dyDescent="0.2">
      <c r="A66" s="1" t="s">
        <v>636</v>
      </c>
      <c r="B66" s="81" t="s">
        <v>637</v>
      </c>
      <c r="C66" s="97">
        <f>VLOOKUP(Tabla3[[#This Row],[sku proveedor-web]],Tabla6[[sku proveedor-web]:[codigo]],2,0)</f>
        <v>65</v>
      </c>
      <c r="D66" s="91">
        <f>Tabla3[[#This Row],[Codigo]]+0.1</f>
        <v>65.099999999999994</v>
      </c>
      <c r="E66" s="90" t="s">
        <v>462</v>
      </c>
      <c r="F66" s="90" t="s">
        <v>421</v>
      </c>
      <c r="G66" s="90" t="s">
        <v>55</v>
      </c>
      <c r="H66" s="90" t="s">
        <v>422</v>
      </c>
      <c r="I66" s="90" t="s">
        <v>890</v>
      </c>
      <c r="J66" s="90" t="s">
        <v>423</v>
      </c>
      <c r="K66" s="96" t="s">
        <v>45</v>
      </c>
      <c r="L66" s="96">
        <v>90</v>
      </c>
      <c r="M66" s="96">
        <v>65</v>
      </c>
      <c r="N66" s="96">
        <v>55</v>
      </c>
      <c r="O66" s="96">
        <v>15</v>
      </c>
      <c r="P66" s="96">
        <v>12</v>
      </c>
      <c r="Q66" s="96">
        <v>1</v>
      </c>
      <c r="R66" s="100" t="s">
        <v>895</v>
      </c>
      <c r="S66" s="101"/>
      <c r="T66" s="96"/>
      <c r="U66" s="96">
        <v>1</v>
      </c>
      <c r="V66" s="96">
        <v>10</v>
      </c>
      <c r="W66" s="91">
        <v>1</v>
      </c>
      <c r="X66" s="98" t="str">
        <f t="shared" ref="X66:X97" si="7">IF(H66="",F66,H66)</f>
        <v>Dubai</v>
      </c>
      <c r="Y66" s="79" t="str">
        <f>CONCATENATE("En HOGAR &amp; SPACIOS encontraras lo mejor para tu hogar con este excelente ",VLOOKUP(C66,Detalle!B:F,4,0)," con un acabado detallista al estilo ",F66,"&lt;/p&gt;",CHAR(10),CHAR(10),":&lt;p&gt;&lt;strong&gt;&lt;span style=text-decoration: underline;&gt;Detalle:&lt;/span&gt;&lt;/strong&gt;&lt;/p&gt;",CHAR(10),AA66,CHAR(10),Tabla3[[#This Row],[Parte 5]],CHAR(10),CHAR(10),"Medidas aproximadas: ","&lt;p&gt; ",CHAR(10),Z66,"&lt;p&gt; &lt;/li&gt;",CHAR(10),CHAR(10),AC66,CHAR(10),CHAR(10),AB66)</f>
        <v>En HOGAR &amp; SPACIOS encontraras lo mejor para tu hogar con este excelente Vintage con un acabado detallista al estilo Vintage&lt;/p&gt;
:&lt;p&gt;&lt;strong&gt;&lt;span style=text-decoration: underline;&gt;Detalle:&lt;/span&gt;&lt;/strong&gt;&lt;/p&gt;
Sillón color: Azul, Tapiz: Dubai, relleno: Espuma paraiso, algodón, resortes y estructura: Madera tornillo
&lt;p&gt;Característica: &lt;ul&gt;&lt;li&gt;
Patas contorneadas&lt;/li&gt; 
&lt;/li&gt;
&lt;/ul&gt;&lt;/il&gt;
Medidas aproximadas: &lt;p&gt; 
Sillón: &lt;p&gt;&lt;li&gt;Altura(cm): 90&lt;/li&gt;&lt;li&gt; Ancho(cm): 65&lt;/li&gt;&lt;li&gt; Profundo(cm): 55&lt;/li&gt;&lt;/ul&gt;&lt;p&gt;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66" s="79" t="str">
        <f t="shared" ref="Z66:Z97" si="8">CONCATENATE(E66,": &lt;p&gt;&lt;li&gt;Altura(cm): ",L66,"&lt;/li&gt;&lt;li&gt; Ancho(cm): ",M66,"&lt;/li&gt;&lt;li&gt; Profundo(cm): ",N66,"&lt;/li&gt;&lt;/ul&gt;" )</f>
        <v>Sillón: &lt;p&gt;&lt;li&gt;Altura(cm): 90&lt;/li&gt;&lt;li&gt; Ancho(cm): 65&lt;/li&gt;&lt;li&gt; Profundo(cm): 55&lt;/li&gt;&lt;/ul&gt;</v>
      </c>
      <c r="AA66" s="79" t="str">
        <f>CONCATENATE(E66," color: ",IF(VLOOKUP(C66,Colores!H:I,2,0)&gt;1,"Varios colores",G66),IF(H66="","",CONCATENATE(", Tapiz: ",H66)),IF(I66="","",CONCATENATE(", relleno: ",I66)),IF(J66="","",CONCATENATE(" y estructura: ",J66)),CHAR(10))</f>
        <v xml:space="preserve">Sillón color: Azul, Tapiz: Dubai, relleno: Espuma paraiso, algodón, resortes y estructura: Madera tornillo
</v>
      </c>
      <c r="AB66" s="79" t="str">
        <f>CONCATENATE("&lt;p&gt;¿Cómo lavar este producto ",VLOOKUP(Tabla3[[#This Row],[Codigo]],Detalle!B:F,4,0),": ",H66,"?","&lt;p&gt;",CHAR(10),IFERROR(VLOOKUP(H66,'Base de datos'!A:B,2,0),"Humedecer un paño de tela y frotar la estructura del producto&lt;p&gt;"))</f>
        <v>&lt;p&gt;¿Cómo lavar este producto Vintage: Dubai?&lt;p&gt;
Aspiradora y cepillo suave para retirar el polvo, luego usar una esponja con agua fría y jabón líquido bien excurrido</v>
      </c>
      <c r="AC66" s="79" t="str">
        <f t="shared" ref="AC66:AC97" si="9">CONCATENATE("&lt;strong&gt;Condiciones:&lt;/strong&gt;",CHAR(10),"&lt;ol&gt;&lt;li&gt;&lt;strong&gt;No hay devolución por cambio de opinión&lt;/strong&gt;",CHAR(10),"&lt;/li&gt;&lt;li&gt;&lt;strong&gt;Tiempo de entrega: &lt;/strong&gt;",V66,"&lt;strong&gt; días hábiles &lt;/span&gt;",CHAR(10),"&lt;/li&gt;&lt;li&gt;&lt;strong&gt;Garantía: ",P66," meses",CHAR(10),"&lt;/li&gt;&lt;li&gt;&lt;strong&gt;Estado: Nuevo&lt;/strong&gt;&lt;/li&gt;&lt;/ol&gt;")</f>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66"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66" s="79"/>
      <c r="AF66" s="102"/>
      <c r="AH66" s="92" t="str">
        <f t="shared" si="3"/>
        <v>INSERT INTO combos VALUES(NULL,"Mody75","Sillón Batty",65,65.1,"Sillón","Vintage","Azul","Dubai","Espuma paraiso, algodón, resortes","Madera tornillo","No",90,65,55,15,12,1,"Patas contorneadas","","","1",10,"1");</v>
      </c>
    </row>
    <row r="67" spans="1:34" ht="18.75" customHeight="1" x14ac:dyDescent="0.2">
      <c r="A67" s="1" t="s">
        <v>639</v>
      </c>
      <c r="B67" s="81" t="s">
        <v>640</v>
      </c>
      <c r="C67" s="97">
        <f>VLOOKUP(Tabla3[[#This Row],[sku proveedor-web]],Tabla6[[sku proveedor-web]:[codigo]],2,0)</f>
        <v>66</v>
      </c>
      <c r="D67" s="91">
        <f>Tabla3[[#This Row],[Codigo]]+0.1</f>
        <v>66.099999999999994</v>
      </c>
      <c r="E67" s="90" t="s">
        <v>462</v>
      </c>
      <c r="F67" s="90" t="s">
        <v>421</v>
      </c>
      <c r="G67" s="90" t="s">
        <v>38</v>
      </c>
      <c r="H67" s="90" t="s">
        <v>44</v>
      </c>
      <c r="I67" s="90" t="s">
        <v>419</v>
      </c>
      <c r="J67" s="90" t="s">
        <v>423</v>
      </c>
      <c r="K67" s="96" t="s">
        <v>45</v>
      </c>
      <c r="L67" s="96">
        <v>90</v>
      </c>
      <c r="M67" s="96">
        <v>65</v>
      </c>
      <c r="N67" s="96">
        <v>55</v>
      </c>
      <c r="O67" s="96">
        <v>15</v>
      </c>
      <c r="P67" s="96">
        <v>12</v>
      </c>
      <c r="Q67" s="96">
        <v>1</v>
      </c>
      <c r="R67" s="100" t="s">
        <v>895</v>
      </c>
      <c r="S67" s="101"/>
      <c r="T67" s="96"/>
      <c r="U67" s="96">
        <v>1</v>
      </c>
      <c r="V67" s="96">
        <v>10</v>
      </c>
      <c r="W67" s="91">
        <v>1</v>
      </c>
      <c r="X67" s="98" t="str">
        <f t="shared" si="7"/>
        <v>Microfibra</v>
      </c>
      <c r="Y67" s="79" t="str">
        <f>CONCATENATE("En HOGAR &amp; SPACIOS encontraras lo mejor para tu hogar con este excelente ",VLOOKUP(C67,Detalle!B:F,4,0)," con un acabado detallista al estilo ",F67,"&lt;/p&gt;",CHAR(10),CHAR(10),":&lt;p&gt;&lt;strong&gt;&lt;span style=text-decoration: underline;&gt;Detalle:&lt;/span&gt;&lt;/strong&gt;&lt;/p&gt;",CHAR(10),AA67,CHAR(10),Tabla3[[#This Row],[Parte 5]],CHAR(10),CHAR(10),"Medidas aproximadas: ","&lt;p&gt; ",CHAR(10),Z67,"&lt;p&gt; &lt;/li&gt;",CHAR(10),CHAR(10),AC67,CHAR(10),CHAR(10),AB67)</f>
        <v>En HOGAR &amp; SPACIOS encontraras lo mejor para tu hogar con este excelente Vintage con un acabado detallista al estilo Vintage&lt;/p&gt;
:&lt;p&gt;&lt;strong&gt;&lt;span style=text-decoration: underline;&gt;Detalle:&lt;/span&gt;&lt;/strong&gt;&lt;/p&gt;
Sillón color: Beige, Tapiz: Microfibra, relleno: Espuma paraiso y algodón y estructura: Madera tornillo
&lt;p&gt;Característica: &lt;ul&gt;&lt;li&gt;
Patas contorneadas&lt;/li&gt; 
&lt;/li&gt;
&lt;/ul&gt;&lt;/il&gt;
Medidas aproximadas: &lt;p&gt; 
Sillón: &lt;p&gt;&lt;li&gt;Altura(cm): 90&lt;/li&gt;&lt;li&gt; Ancho(cm): 65&lt;/li&gt;&lt;li&gt; Profundo(cm): 55&lt;/li&gt;&lt;/ul&gt;&lt;p&gt;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67" s="79" t="str">
        <f t="shared" si="8"/>
        <v>Sillón: &lt;p&gt;&lt;li&gt;Altura(cm): 90&lt;/li&gt;&lt;li&gt; Ancho(cm): 65&lt;/li&gt;&lt;li&gt; Profundo(cm): 55&lt;/li&gt;&lt;/ul&gt;</v>
      </c>
      <c r="AA67" s="79" t="str">
        <f>CONCATENATE(E67," color: ",IF(VLOOKUP(C67,Colores!H:I,2,0)&gt;1,"Varios colores",G67),IF(H67="","",CONCATENATE(", Tapiz: ",H67)),IF(I67="","",CONCATENATE(", relleno: ",I67)),IF(J67="","",CONCATENATE(" y estructura: ",J67)),CHAR(10))</f>
        <v xml:space="preserve">Sillón color: Beige, Tapiz: Microfibra, relleno: Espuma paraiso y algodón y estructura: Madera tornillo
</v>
      </c>
      <c r="AB67" s="79" t="str">
        <f>CONCATENATE("&lt;p&gt;¿Cómo lavar este producto ",VLOOKUP(Tabla3[[#This Row],[Codigo]],Detalle!B:F,4,0),": ",H67,"?","&lt;p&gt;",CHAR(10),IFERROR(VLOOKUP(H67,'Base de datos'!A:B,2,0),"Humedecer un paño de tela y frotar la estructura del producto&lt;p&gt;"))</f>
        <v>&lt;p&gt;¿Cómo lavar este producto Vintage: Microfibra?&lt;p&gt;
Aspirador y cepillar suave para retirar el polvo, luego usar una esponja con agua fría y jabón líquido bien excurrido</v>
      </c>
      <c r="AC67"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67"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67" s="79"/>
      <c r="AF67" s="102"/>
      <c r="AH67" s="92" t="str">
        <f t="shared" ref="AH67:AH130" si="10">CONCATENATE("INSERT INTO combos VALUES(NULL,",CHAR(34),A67,CHAR(34),",",CHAR(34),B67,CHAR(34),",",IF(C67="","0",C67),",",IF(D67="","0",D67),",",CHAR(34),E67,CHAR(34),",",CHAR(34),F67,CHAR(34),",",CHAR(34),G67,CHAR(34),",",CHAR(34),H67,CHAR(34),",",CHAR(34),I67,CHAR(34),",",CHAR(34),J67,CHAR(34),",",CHAR(34),K67,CHAR(34),",",IF(L67="","0",L67),",",IF(M67="","0",M67),",",IF(N67="","0",N67),",",IF(O67="","0",O67),",",IF(P67="","0",P67),",",IF(Q67="","0",Q67),",",CHAR(34),R67,CHAR(34),",",CHAR(34),S67,CHAR(34),",",CHAR(34),T67,CHAR(34),",",CHAR(34),U67,CHAR(34),",",V67,",",CHAR(34),W67,CHAR(34),");")</f>
        <v>INSERT INTO combos VALUES(NULL,"Mody76","Sillón Pere",66,66.1,"Sillón","Vintage","Beige","Microfibra","Espuma paraiso y algodón","Madera tornillo","No",90,65,55,15,12,1,"Patas contorneadas","","","1",10,"1");</v>
      </c>
    </row>
    <row r="68" spans="1:34" ht="18.75" customHeight="1" x14ac:dyDescent="0.2">
      <c r="A68" s="1" t="s">
        <v>642</v>
      </c>
      <c r="B68" s="81" t="s">
        <v>643</v>
      </c>
      <c r="C68" s="97">
        <f>VLOOKUP(Tabla3[[#This Row],[sku proveedor-web]],Tabla6[[sku proveedor-web]:[codigo]],2,0)</f>
        <v>67</v>
      </c>
      <c r="D68" s="91">
        <f>Tabla3[[#This Row],[Codigo]]+0.1</f>
        <v>67.099999999999994</v>
      </c>
      <c r="E68" s="90" t="s">
        <v>646</v>
      </c>
      <c r="F68" s="90" t="s">
        <v>421</v>
      </c>
      <c r="G68" s="90" t="s">
        <v>431</v>
      </c>
      <c r="H68" s="90" t="s">
        <v>422</v>
      </c>
      <c r="I68" s="90" t="s">
        <v>419</v>
      </c>
      <c r="J68" s="90" t="s">
        <v>423</v>
      </c>
      <c r="K68" s="96" t="s">
        <v>45</v>
      </c>
      <c r="L68" s="96">
        <v>80</v>
      </c>
      <c r="M68" s="96">
        <v>65</v>
      </c>
      <c r="N68" s="96">
        <v>55</v>
      </c>
      <c r="O68" s="96">
        <v>15</v>
      </c>
      <c r="P68" s="96">
        <v>12</v>
      </c>
      <c r="Q68" s="96">
        <v>1</v>
      </c>
      <c r="R68" s="100" t="s">
        <v>895</v>
      </c>
      <c r="S68" s="101"/>
      <c r="T68" s="96"/>
      <c r="U68" s="96">
        <v>1</v>
      </c>
      <c r="V68" s="96">
        <v>10</v>
      </c>
      <c r="W68" s="91">
        <v>1</v>
      </c>
      <c r="X68" s="98" t="str">
        <f t="shared" si="7"/>
        <v>Dubai</v>
      </c>
      <c r="Y68" s="79" t="str">
        <f>CONCATENATE("En HOGAR &amp; SPACIOS encontraras lo mejor para tu hogar con este excelente ",VLOOKUP(C68,Detalle!B:F,4,0)," con un acabado detallista al estilo ",F68,"&lt;/p&gt;",CHAR(10),CHAR(10),":&lt;p&gt;&lt;strong&gt;&lt;span style=text-decoration: underline;&gt;Detalle:&lt;/span&gt;&lt;/strong&gt;&lt;/p&gt;",CHAR(10),AA68,CHAR(10),Tabla3[[#This Row],[Parte 5]],CHAR(10),CHAR(10),"Medidas aproximadas: ","&lt;p&gt; ",CHAR(10),Z68,"&lt;p&gt; &lt;/li&gt;",CHAR(10),CHAR(10),AC68,CHAR(10),CHAR(10),AB68)</f>
        <v>En HOGAR &amp; SPACIOS encontraras lo mejor para tu hogar con este excelente Vintage con un acabado detallista al estilo Vintage&lt;/p&gt;
:&lt;p&gt;&lt;strong&gt;&lt;span style=text-decoration: underline;&gt;Detalle:&lt;/span&gt;&lt;/strong&gt;&lt;/p&gt;
Sillón Pelikan color: Varios colores, Tapiz: Dubai, relleno: Espuma paraiso y algodón y estructura: Madera tornillo
&lt;p&gt;Característica: &lt;ul&gt;&lt;li&gt;
Patas contorneadas&lt;/li&gt; 
&lt;/li&gt;
&lt;/ul&gt;&lt;/il&gt;
Medidas aproximadas: &lt;p&gt; 
Sillón Pelikan: &lt;p&gt;&lt;li&gt;Altura(cm): 80&lt;/li&gt;&lt;li&gt; Ancho(cm): 65&lt;/li&gt;&lt;li&gt; Profundo(cm): 55&lt;/li&gt;&lt;/ul&gt;&lt;p&gt;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68" s="79" t="str">
        <f t="shared" si="8"/>
        <v>Sillón Pelikan: &lt;p&gt;&lt;li&gt;Altura(cm): 80&lt;/li&gt;&lt;li&gt; Ancho(cm): 65&lt;/li&gt;&lt;li&gt; Profundo(cm): 55&lt;/li&gt;&lt;/ul&gt;</v>
      </c>
      <c r="AA68" s="79" t="str">
        <f>CONCATENATE(E68," color: ",IF(VLOOKUP(C68,Colores!H:I,2,0)&gt;1,"Varios colores",G68),IF(H68="","",CONCATENATE(", Tapiz: ",H68)),IF(I68="","",CONCATENATE(", relleno: ",I68)),IF(J68="","",CONCATENATE(" y estructura: ",J68)),CHAR(10))</f>
        <v xml:space="preserve">Sillón Pelikan color: Varios colores, Tapiz: Dubai, relleno: Espuma paraiso y algodón y estructura: Madera tornillo
</v>
      </c>
      <c r="AB68" s="79" t="str">
        <f>CONCATENATE("&lt;p&gt;¿Cómo lavar este producto ",VLOOKUP(Tabla3[[#This Row],[Codigo]],Detalle!B:F,4,0),": ",H68,"?","&lt;p&gt;",CHAR(10),IFERROR(VLOOKUP(H68,'Base de datos'!A:B,2,0),"Humedecer un paño de tela y frotar la estructura del producto&lt;p&gt;"))</f>
        <v>&lt;p&gt;¿Cómo lavar este producto Vintage: Dubai?&lt;p&gt;
Aspiradora y cepillo suave para retirar el polvo, luego usar una esponja con agua fría y jabón líquido bien excurrido</v>
      </c>
      <c r="AC68"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68"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68" s="79"/>
      <c r="AF68" s="102"/>
      <c r="AH68" s="92" t="str">
        <f t="shared" si="10"/>
        <v>INSERT INTO combos VALUES(NULL,"Mody77","Sillón Pelikan capitoneado",67,67.1,"Sillón Pelikan","Vintage","Variado","Dubai","Espuma paraiso y algodón","Madera tornillo","No",80,65,55,15,12,1,"Patas contorneadas","","","1",10,"1");</v>
      </c>
    </row>
    <row r="69" spans="1:34" ht="18.75" customHeight="1" x14ac:dyDescent="0.2">
      <c r="A69" s="1" t="s">
        <v>645</v>
      </c>
      <c r="B69" s="81" t="s">
        <v>646</v>
      </c>
      <c r="C69" s="97">
        <f>VLOOKUP(Tabla3[[#This Row],[sku proveedor-web]],Tabla6[[sku proveedor-web]:[codigo]],2,0)</f>
        <v>68</v>
      </c>
      <c r="D69" s="91">
        <f>Tabla3[[#This Row],[Codigo]]+0.1</f>
        <v>68.099999999999994</v>
      </c>
      <c r="E69" s="90" t="s">
        <v>462</v>
      </c>
      <c r="F69" s="90" t="s">
        <v>421</v>
      </c>
      <c r="G69" s="90" t="s">
        <v>882</v>
      </c>
      <c r="H69" s="90" t="s">
        <v>422</v>
      </c>
      <c r="I69" s="90" t="s">
        <v>419</v>
      </c>
      <c r="J69" s="90" t="s">
        <v>423</v>
      </c>
      <c r="K69" s="96" t="s">
        <v>45</v>
      </c>
      <c r="L69" s="96">
        <v>80</v>
      </c>
      <c r="M69" s="96">
        <v>65</v>
      </c>
      <c r="N69" s="96">
        <v>55</v>
      </c>
      <c r="O69" s="96">
        <v>15</v>
      </c>
      <c r="P69" s="96">
        <v>12</v>
      </c>
      <c r="Q69" s="96">
        <v>1</v>
      </c>
      <c r="R69" s="100" t="s">
        <v>895</v>
      </c>
      <c r="S69" s="101"/>
      <c r="T69" s="96"/>
      <c r="U69" s="96">
        <v>1</v>
      </c>
      <c r="V69" s="96">
        <v>10</v>
      </c>
      <c r="W69" s="91">
        <v>1</v>
      </c>
      <c r="X69" s="98" t="str">
        <f t="shared" si="7"/>
        <v>Dubai</v>
      </c>
      <c r="Y69" s="79" t="str">
        <f>CONCATENATE("En HOGAR &amp; SPACIOS encontraras lo mejor para tu hogar con este excelente ",VLOOKUP(C69,Detalle!B:F,4,0)," con un acabado detallista al estilo ",F69,"&lt;/p&gt;",CHAR(10),CHAR(10),":&lt;p&gt;&lt;strong&gt;&lt;span style=text-decoration: underline;&gt;Detalle:&lt;/span&gt;&lt;/strong&gt;&lt;/p&gt;",CHAR(10),AA69,CHAR(10),Tabla3[[#This Row],[Parte 5]],CHAR(10),CHAR(10),"Medidas aproximadas: ","&lt;p&gt; ",CHAR(10),Z69,"&lt;p&gt; &lt;/li&gt;",CHAR(10),CHAR(10),AC69,CHAR(10),CHAR(10),AB69)</f>
        <v>En HOGAR &amp; SPACIOS encontraras lo mejor para tu hogar con este excelente Vintage con un acabado detallista al estilo Vintage&lt;/p&gt;
:&lt;p&gt;&lt;strong&gt;&lt;span style=text-decoration: underline;&gt;Detalle:&lt;/span&gt;&lt;/strong&gt;&lt;/p&gt;
Sillón color: Varios colores, Tapiz: Dubai, relleno: Espuma paraiso y algodón y estructura: Madera tornillo
&lt;p&gt;Característica: &lt;ul&gt;&lt;li&gt;
Patas contorneadas&lt;/li&gt; 
&lt;/li&gt;
&lt;/ul&gt;&lt;/il&gt;
Medidas aproximadas: &lt;p&gt; 
Sillón: &lt;p&gt;&lt;li&gt;Altura(cm): 80&lt;/li&gt;&lt;li&gt; Ancho(cm): 65&lt;/li&gt;&lt;li&gt; Profundo(cm): 55&lt;/li&gt;&lt;/ul&gt;&lt;p&gt;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69" s="79" t="str">
        <f t="shared" si="8"/>
        <v>Sillón: &lt;p&gt;&lt;li&gt;Altura(cm): 80&lt;/li&gt;&lt;li&gt; Ancho(cm): 65&lt;/li&gt;&lt;li&gt; Profundo(cm): 55&lt;/li&gt;&lt;/ul&gt;</v>
      </c>
      <c r="AA69" s="79" t="str">
        <f>CONCATENATE(E69," color: ",IF(VLOOKUP(C69,Colores!H:I,2,0)&gt;1,"Varios colores",G69),IF(H69="","",CONCATENATE(", Tapiz: ",H69)),IF(I69="","",CONCATENATE(", relleno: ",I69)),IF(J69="","",CONCATENATE(" y estructura: ",J69)),CHAR(10))</f>
        <v xml:space="preserve">Sillón color: Varios colores, Tapiz: Dubai, relleno: Espuma paraiso y algodón y estructura: Madera tornillo
</v>
      </c>
      <c r="AB69" s="79" t="str">
        <f>CONCATENATE("&lt;p&gt;¿Cómo lavar este producto ",VLOOKUP(Tabla3[[#This Row],[Codigo]],Detalle!B:F,4,0),": ",H69,"?","&lt;p&gt;",CHAR(10),IFERROR(VLOOKUP(H69,'Base de datos'!A:B,2,0),"Humedecer un paño de tela y frotar la estructura del producto&lt;p&gt;"))</f>
        <v>&lt;p&gt;¿Cómo lavar este producto Vintage: Dubai?&lt;p&gt;
Aspiradora y cepillo suave para retirar el polvo, luego usar una esponja con agua fría y jabón líquido bien excurrido</v>
      </c>
      <c r="AC69"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69"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69" s="79"/>
      <c r="AF69" s="102"/>
      <c r="AH69" s="92" t="str">
        <f t="shared" si="10"/>
        <v>INSERT INTO combos VALUES(NULL,"Mody78","Sillón Pelikan",68,68.1,"Sillón","Vintage","Celeste","Dubai","Espuma paraiso y algodón","Madera tornillo","No",80,65,55,15,12,1,"Patas contorneadas","","","1",10,"1");</v>
      </c>
    </row>
    <row r="70" spans="1:34" ht="18.75" customHeight="1" x14ac:dyDescent="0.2">
      <c r="A70" s="1" t="s">
        <v>647</v>
      </c>
      <c r="B70" s="81" t="s">
        <v>648</v>
      </c>
      <c r="C70" s="97">
        <f>VLOOKUP(Tabla3[[#This Row],[sku proveedor-web]],Tabla6[[sku proveedor-web]:[codigo]],2,0)</f>
        <v>69</v>
      </c>
      <c r="D70" s="91">
        <f>Tabla3[[#This Row],[Codigo]]+0.1</f>
        <v>69.099999999999994</v>
      </c>
      <c r="E70" s="90" t="s">
        <v>462</v>
      </c>
      <c r="F70" s="90" t="s">
        <v>421</v>
      </c>
      <c r="G70" s="90" t="s">
        <v>431</v>
      </c>
      <c r="H70" s="90" t="s">
        <v>44</v>
      </c>
      <c r="I70" s="90" t="s">
        <v>890</v>
      </c>
      <c r="J70" s="90" t="s">
        <v>423</v>
      </c>
      <c r="K70" s="96" t="s">
        <v>45</v>
      </c>
      <c r="L70" s="96">
        <v>80</v>
      </c>
      <c r="M70" s="96">
        <v>65</v>
      </c>
      <c r="N70" s="96">
        <v>70</v>
      </c>
      <c r="O70" s="96">
        <v>15</v>
      </c>
      <c r="P70" s="96">
        <v>12</v>
      </c>
      <c r="Q70" s="96">
        <v>1</v>
      </c>
      <c r="R70" s="100" t="s">
        <v>895</v>
      </c>
      <c r="S70" s="101"/>
      <c r="T70" s="96"/>
      <c r="U70" s="96">
        <v>1</v>
      </c>
      <c r="V70" s="96">
        <v>10</v>
      </c>
      <c r="W70" s="91">
        <v>1</v>
      </c>
      <c r="X70" s="98" t="str">
        <f t="shared" si="7"/>
        <v>Microfibra</v>
      </c>
      <c r="Y70" s="79" t="str">
        <f>CONCATENATE("En HOGAR &amp; SPACIOS encontraras lo mejor para tu hogar con este excelente ",VLOOKUP(C70,Detalle!B:F,4,0)," con un acabado detallista al estilo ",F70,"&lt;/p&gt;",CHAR(10),CHAR(10),":&lt;p&gt;&lt;strong&gt;&lt;span style=text-decoration: underline;&gt;Detalle:&lt;/span&gt;&lt;/strong&gt;&lt;/p&gt;",CHAR(10),AA70,CHAR(10),Tabla3[[#This Row],[Parte 5]],CHAR(10),CHAR(10),"Medidas aproximadas: ","&lt;p&gt; ",CHAR(10),Z70,"&lt;p&gt; &lt;/li&gt;",CHAR(10),CHAR(10),AC70,CHAR(10),CHAR(10),AB70)</f>
        <v>En HOGAR &amp; SPACIOS encontraras lo mejor para tu hogar con este excelente Vintage con un acabado detallista al estilo Vintage&lt;/p&gt;
:&lt;p&gt;&lt;strong&gt;&lt;span style=text-decoration: underline;&gt;Detalle:&lt;/span&gt;&lt;/strong&gt;&lt;/p&gt;
Sillón color: Variado, Tapiz: Microfibra, relleno: Espuma paraiso, algodón, resortes y estructura: Madera tornillo
&lt;p&gt;Característica: &lt;ul&gt;&lt;li&gt;
Patas contorneadas&lt;/li&gt; 
&lt;/li&gt;
&lt;/ul&gt;&lt;/il&gt;
Medidas aproximadas: &lt;p&gt; 
Sillón: &lt;p&gt;&lt;li&gt;Altura(cm): 80&lt;/li&gt;&lt;li&gt; Ancho(cm): 65&lt;/li&gt;&lt;li&gt;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70" s="79" t="str">
        <f t="shared" si="8"/>
        <v>Sillón: &lt;p&gt;&lt;li&gt;Altura(cm): 80&lt;/li&gt;&lt;li&gt; Ancho(cm): 65&lt;/li&gt;&lt;li&gt; Profundo(cm): 70&lt;/li&gt;&lt;/ul&gt;</v>
      </c>
      <c r="AA70" s="79" t="str">
        <f>CONCATENATE(E70," color: ",IF(VLOOKUP(C70,Colores!H:I,2,0)&gt;1,"Varios colores",G70),IF(H70="","",CONCATENATE(", Tapiz: ",H70)),IF(I70="","",CONCATENATE(", relleno: ",I70)),IF(J70="","",CONCATENATE(" y estructura: ",J70)),CHAR(10))</f>
        <v xml:space="preserve">Sillón color: Variado, Tapiz: Microfibra, relleno: Espuma paraiso, algodón, resortes y estructura: Madera tornillo
</v>
      </c>
      <c r="AB70" s="79" t="str">
        <f>CONCATENATE("&lt;p&gt;¿Cómo lavar este producto ",VLOOKUP(Tabla3[[#This Row],[Codigo]],Detalle!B:F,4,0),": ",H70,"?","&lt;p&gt;",CHAR(10),IFERROR(VLOOKUP(H70,'Base de datos'!A:B,2,0),"Humedecer un paño de tela y frotar la estructura del producto&lt;p&gt;"))</f>
        <v>&lt;p&gt;¿Cómo lavar este producto Vintage: Microfibra?&lt;p&gt;
Aspirador y cepillar suave para retirar el polvo, luego usar una esponja con agua fría y jabón líquido bien excurrido</v>
      </c>
      <c r="AC70"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70"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70" s="79"/>
      <c r="AF70" s="102"/>
      <c r="AH70" s="92" t="str">
        <f t="shared" si="10"/>
        <v>INSERT INTO combos VALUES(NULL,"Mody79","Sillón Franci",69,69.1,"Sillón","Vintage","Variado","Microfibra","Espuma paraiso, algodón, resortes","Madera tornillo","No",80,65,70,15,12,1,"Patas contorneadas","","","1",10,"1");</v>
      </c>
    </row>
    <row r="71" spans="1:34" ht="18.75" customHeight="1" x14ac:dyDescent="0.2">
      <c r="A71" s="1" t="s">
        <v>650</v>
      </c>
      <c r="B71" s="81" t="s">
        <v>651</v>
      </c>
      <c r="C71" s="97">
        <f>VLOOKUP(Tabla3[[#This Row],[sku proveedor-web]],Tabla6[[sku proveedor-web]:[codigo]],2,0)</f>
        <v>70</v>
      </c>
      <c r="D71" s="91">
        <f>Tabla3[[#This Row],[Codigo]]+0.1</f>
        <v>70.099999999999994</v>
      </c>
      <c r="E71" s="90" t="s">
        <v>462</v>
      </c>
      <c r="F71" s="90" t="s">
        <v>421</v>
      </c>
      <c r="G71" s="90" t="s">
        <v>446</v>
      </c>
      <c r="H71" s="90" t="s">
        <v>422</v>
      </c>
      <c r="I71" s="90" t="s">
        <v>419</v>
      </c>
      <c r="J71" s="90" t="s">
        <v>423</v>
      </c>
      <c r="K71" s="96" t="s">
        <v>45</v>
      </c>
      <c r="L71" s="96">
        <v>80</v>
      </c>
      <c r="M71" s="96">
        <v>65</v>
      </c>
      <c r="N71" s="96">
        <v>70</v>
      </c>
      <c r="O71" s="96">
        <v>15</v>
      </c>
      <c r="P71" s="96">
        <v>12</v>
      </c>
      <c r="Q71" s="96">
        <v>1</v>
      </c>
      <c r="R71" s="100" t="s">
        <v>895</v>
      </c>
      <c r="S71" s="101"/>
      <c r="T71" s="96"/>
      <c r="U71" s="96">
        <v>1</v>
      </c>
      <c r="V71" s="96">
        <v>10</v>
      </c>
      <c r="W71" s="91">
        <v>1</v>
      </c>
      <c r="X71" s="98" t="str">
        <f t="shared" si="7"/>
        <v>Dubai</v>
      </c>
      <c r="Y71" s="79" t="str">
        <f>CONCATENATE("En HOGAR &amp; SPACIOS encontraras lo mejor para tu hogar con este excelente ",VLOOKUP(C71,Detalle!B:F,4,0)," con un acabado detallista al estilo ",F71,"&lt;/p&gt;",CHAR(10),CHAR(10),":&lt;p&gt;&lt;strong&gt;&lt;span style=text-decoration: underline;&gt;Detalle:&lt;/span&gt;&lt;/strong&gt;&lt;/p&gt;",CHAR(10),AA71,CHAR(10),Tabla3[[#This Row],[Parte 5]],CHAR(10),CHAR(10),"Medidas aproximadas: ","&lt;p&gt; ",CHAR(10),Z71,"&lt;p&gt; &lt;/li&gt;",CHAR(10),CHAR(10),AC71,CHAR(10),CHAR(10),AB71)</f>
        <v>En HOGAR &amp; SPACIOS encontraras lo mejor para tu hogar con este excelente Vintage con un acabado detallista al estilo Vintage&lt;/p&gt;
:&lt;p&gt;&lt;strong&gt;&lt;span style=text-decoration: underline;&gt;Detalle:&lt;/span&gt;&lt;/strong&gt;&lt;/p&gt;
Sillón color: Varios colores, Tapiz: Dubai, relleno: Espuma paraiso y algodón y estructura: Madera tornillo
&lt;p&gt;Característica: &lt;ul&gt;&lt;li&gt;
Patas contorneadas&lt;/li&gt; 
&lt;/li&gt;
&lt;/ul&gt;&lt;/il&gt;
Medidas aproximadas: &lt;p&gt; 
Sillón: &lt;p&gt;&lt;li&gt;Altura(cm): 80&lt;/li&gt;&lt;li&gt; Ancho(cm): 65&lt;/li&gt;&lt;li&gt;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71" s="79" t="str">
        <f t="shared" si="8"/>
        <v>Sillón: &lt;p&gt;&lt;li&gt;Altura(cm): 80&lt;/li&gt;&lt;li&gt; Ancho(cm): 65&lt;/li&gt;&lt;li&gt; Profundo(cm): 70&lt;/li&gt;&lt;/ul&gt;</v>
      </c>
      <c r="AA71" s="79" t="str">
        <f>CONCATENATE(E71," color: ",IF(VLOOKUP(C71,Colores!H:I,2,0)&gt;1,"Varios colores",G71),IF(H71="","",CONCATENATE(", Tapiz: ",H71)),IF(I71="","",CONCATENATE(", relleno: ",I71)),IF(J71="","",CONCATENATE(" y estructura: ",J71)),CHAR(10))</f>
        <v xml:space="preserve">Sillón color: Varios colores, Tapiz: Dubai, relleno: Espuma paraiso y algodón y estructura: Madera tornillo
</v>
      </c>
      <c r="AB71" s="79" t="str">
        <f>CONCATENATE("&lt;p&gt;¿Cómo lavar este producto ",VLOOKUP(Tabla3[[#This Row],[Codigo]],Detalle!B:F,4,0),": ",H71,"?","&lt;p&gt;",CHAR(10),IFERROR(VLOOKUP(H71,'Base de datos'!A:B,2,0),"Humedecer un paño de tela y frotar la estructura del producto&lt;p&gt;"))</f>
        <v>&lt;p&gt;¿Cómo lavar este producto Vintage: Dubai?&lt;p&gt;
Aspiradora y cepillo suave para retirar el polvo, luego usar una esponja con agua fría y jabón líquido bien excurrido</v>
      </c>
      <c r="AC71"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71"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71" s="79"/>
      <c r="AF71" s="102"/>
      <c r="AH71" s="92" t="str">
        <f t="shared" si="10"/>
        <v>INSERT INTO combos VALUES(NULL,"Mody80","Sillón Dorian",70,70.1,"Sillón","Vintage","Plomo","Dubai","Espuma paraiso y algodón","Madera tornillo","No",80,65,70,15,12,1,"Patas contorneadas","","","1",10,"1");</v>
      </c>
    </row>
    <row r="72" spans="1:34" ht="18.75" customHeight="1" x14ac:dyDescent="0.2">
      <c r="A72" s="1" t="s">
        <v>653</v>
      </c>
      <c r="B72" s="81" t="s">
        <v>654</v>
      </c>
      <c r="C72" s="97">
        <f>VLOOKUP(Tabla3[[#This Row],[sku proveedor-web]],Tabla6[[sku proveedor-web]:[codigo]],2,0)</f>
        <v>71</v>
      </c>
      <c r="D72" s="91">
        <f>Tabla3[[#This Row],[Codigo]]+0.1</f>
        <v>71.099999999999994</v>
      </c>
      <c r="E72" s="90" t="s">
        <v>462</v>
      </c>
      <c r="F72" s="90" t="s">
        <v>421</v>
      </c>
      <c r="G72" s="90" t="s">
        <v>38</v>
      </c>
      <c r="H72" s="90" t="s">
        <v>422</v>
      </c>
      <c r="I72" s="90" t="s">
        <v>419</v>
      </c>
      <c r="J72" s="90" t="s">
        <v>423</v>
      </c>
      <c r="K72" s="96" t="s">
        <v>45</v>
      </c>
      <c r="L72" s="96">
        <v>80</v>
      </c>
      <c r="M72" s="96">
        <v>65</v>
      </c>
      <c r="N72" s="96">
        <v>45</v>
      </c>
      <c r="O72" s="96">
        <v>9</v>
      </c>
      <c r="P72" s="96">
        <v>12</v>
      </c>
      <c r="Q72" s="96">
        <v>1</v>
      </c>
      <c r="R72" s="100" t="s">
        <v>895</v>
      </c>
      <c r="S72" s="101"/>
      <c r="T72" s="96"/>
      <c r="U72" s="96">
        <v>1</v>
      </c>
      <c r="V72" s="96">
        <v>10</v>
      </c>
      <c r="W72" s="91">
        <v>1</v>
      </c>
      <c r="X72" s="98" t="str">
        <f t="shared" si="7"/>
        <v>Dubai</v>
      </c>
      <c r="Y72" s="79" t="str">
        <f>CONCATENATE("En HOGAR &amp; SPACIOS encontraras lo mejor para tu hogar con este excelente ",VLOOKUP(C72,Detalle!B:F,4,0)," con un acabado detallista al estilo ",F72,"&lt;/p&gt;",CHAR(10),CHAR(10),":&lt;p&gt;&lt;strong&gt;&lt;span style=text-decoration: underline;&gt;Detalle:&lt;/span&gt;&lt;/strong&gt;&lt;/p&gt;",CHAR(10),AA72,CHAR(10),Tabla3[[#This Row],[Parte 5]],CHAR(10),CHAR(10),"Medidas aproximadas: ","&lt;p&gt; ",CHAR(10),Z72,"&lt;p&gt; &lt;/li&gt;",CHAR(10),CHAR(10),AC72,CHAR(10),CHAR(10),AB72)</f>
        <v>En HOGAR &amp; SPACIOS encontraras lo mejor para tu hogar con este excelente Vintage con un acabado detallista al estilo Vintage&lt;/p&gt;
:&lt;p&gt;&lt;strong&gt;&lt;span style=text-decoration: underline;&gt;Detalle:&lt;/span&gt;&lt;/strong&gt;&lt;/p&gt;
Sillón color: Beige, Tapiz: Dubai, relleno: Espuma paraiso y algodón y estructura: Madera tornillo
&lt;p&gt;Característica: &lt;ul&gt;&lt;li&gt;
Patas contorneadas&lt;/li&gt; 
&lt;/li&gt;
&lt;/ul&gt;&lt;/il&gt;
Medidas aproximadas: &lt;p&gt; 
Sillón: &lt;p&gt;&lt;li&gt;Altura(cm): 80&lt;/li&gt;&lt;li&gt; Ancho(cm): 65&lt;/li&gt;&lt;li&gt;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72" s="79" t="str">
        <f t="shared" si="8"/>
        <v>Sillón: &lt;p&gt;&lt;li&gt;Altura(cm): 80&lt;/li&gt;&lt;li&gt; Ancho(cm): 65&lt;/li&gt;&lt;li&gt; Profundo(cm): 45&lt;/li&gt;&lt;/ul&gt;</v>
      </c>
      <c r="AA72" s="79" t="str">
        <f>CONCATENATE(E72," color: ",IF(VLOOKUP(C72,Colores!H:I,2,0)&gt;1,"Varios colores",G72),IF(H72="","",CONCATENATE(", Tapiz: ",H72)),IF(I72="","",CONCATENATE(", relleno: ",I72)),IF(J72="","",CONCATENATE(" y estructura: ",J72)),CHAR(10))</f>
        <v xml:space="preserve">Sillón color: Beige, Tapiz: Dubai, relleno: Espuma paraiso y algodón y estructura: Madera tornillo
</v>
      </c>
      <c r="AB72" s="79" t="str">
        <f>CONCATENATE("&lt;p&gt;¿Cómo lavar este producto ",VLOOKUP(Tabla3[[#This Row],[Codigo]],Detalle!B:F,4,0),": ",H72,"?","&lt;p&gt;",CHAR(10),IFERROR(VLOOKUP(H72,'Base de datos'!A:B,2,0),"Humedecer un paño de tela y frotar la estructura del producto&lt;p&gt;"))</f>
        <v>&lt;p&gt;¿Cómo lavar este producto Vintage: Dubai?&lt;p&gt;
Aspiradora y cepillo suave para retirar el polvo, luego usar una esponja con agua fría y jabón líquido bien excurrido</v>
      </c>
      <c r="AC72"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72"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72" s="79"/>
      <c r="AF72" s="102"/>
      <c r="AH72" s="92" t="str">
        <f t="shared" si="10"/>
        <v>INSERT INTO combos VALUES(NULL,"Mody82","Sillón Round",71,71.1,"Sillón","Vintage","Beige","Dubai","Espuma paraiso y algodón","Madera tornillo","No",80,65,45,9,12,1,"Patas contorneadas","","","1",10,"1");</v>
      </c>
    </row>
    <row r="73" spans="1:34" ht="18.75" customHeight="1" x14ac:dyDescent="0.2">
      <c r="A73" s="1" t="s">
        <v>656</v>
      </c>
      <c r="B73" s="81" t="s">
        <v>657</v>
      </c>
      <c r="C73" s="97">
        <f>VLOOKUP(Tabla3[[#This Row],[sku proveedor-web]],Tabla6[[sku proveedor-web]:[codigo]],2,0)</f>
        <v>72</v>
      </c>
      <c r="D73" s="91">
        <f>Tabla3[[#This Row],[Codigo]]+0.1</f>
        <v>72.099999999999994</v>
      </c>
      <c r="E73" s="90" t="s">
        <v>462</v>
      </c>
      <c r="F73" s="90" t="s">
        <v>421</v>
      </c>
      <c r="G73" s="90" t="s">
        <v>38</v>
      </c>
      <c r="H73" s="90" t="s">
        <v>891</v>
      </c>
      <c r="I73" s="90" t="s">
        <v>419</v>
      </c>
      <c r="J73" s="90" t="s">
        <v>423</v>
      </c>
      <c r="K73" s="96" t="s">
        <v>45</v>
      </c>
      <c r="L73" s="96">
        <v>80</v>
      </c>
      <c r="M73" s="96">
        <v>65</v>
      </c>
      <c r="N73" s="96">
        <v>65</v>
      </c>
      <c r="O73" s="96">
        <v>12</v>
      </c>
      <c r="P73" s="96">
        <v>12</v>
      </c>
      <c r="Q73" s="96">
        <v>1</v>
      </c>
      <c r="R73" s="100" t="s">
        <v>895</v>
      </c>
      <c r="S73" s="101"/>
      <c r="T73" s="96"/>
      <c r="U73" s="96">
        <v>1</v>
      </c>
      <c r="V73" s="96">
        <v>10</v>
      </c>
      <c r="W73" s="91">
        <v>1</v>
      </c>
      <c r="X73" s="98" t="str">
        <f t="shared" si="7"/>
        <v>Prana</v>
      </c>
      <c r="Y73" s="79" t="str">
        <f>CONCATENATE("En HOGAR &amp; SPACIOS encontraras lo mejor para tu hogar con este excelente ",VLOOKUP(C73,Detalle!B:F,4,0)," con un acabado detallista al estilo ",F73,"&lt;/p&gt;",CHAR(10),CHAR(10),":&lt;p&gt;&lt;strong&gt;&lt;span style=text-decoration: underline;&gt;Detalle:&lt;/span&gt;&lt;/strong&gt;&lt;/p&gt;",CHAR(10),AA73,CHAR(10),Tabla3[[#This Row],[Parte 5]],CHAR(10),CHAR(10),"Medidas aproximadas: ","&lt;p&gt; ",CHAR(10),Z73,"&lt;p&gt; &lt;/li&gt;",CHAR(10),CHAR(10),AC73,CHAR(10),CHAR(10),AB73)</f>
        <v>En HOGAR &amp; SPACIOS encontraras lo mejor para tu hogar con este excelente Vintage con un acabado detallista al estilo Vintage&lt;/p&gt;
:&lt;p&gt;&lt;strong&gt;&lt;span style=text-decoration: underline;&gt;Detalle:&lt;/span&gt;&lt;/strong&gt;&lt;/p&gt;
Sillón color: Beige, Tapiz: Prana, relleno: Espuma paraiso y algodón y estructura: Madera tornillo
&lt;p&gt;Característica: &lt;ul&gt;&lt;li&gt;
Patas contorneadas&lt;/li&gt; 
&lt;/li&gt;
&lt;/ul&gt;&lt;/il&gt;
Medidas aproximadas: &lt;p&gt; 
Sillón: &lt;p&gt;&lt;li&gt;Altura(cm): 80&lt;/li&gt;&lt;li&gt; Ancho(cm): 65&lt;/li&gt;&lt;li&gt; Profundo(cm): 65&lt;/li&gt;&lt;/ul&gt;&lt;p&gt;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v>
      </c>
      <c r="Z73" s="79" t="str">
        <f t="shared" si="8"/>
        <v>Sillón: &lt;p&gt;&lt;li&gt;Altura(cm): 80&lt;/li&gt;&lt;li&gt; Ancho(cm): 65&lt;/li&gt;&lt;li&gt; Profundo(cm): 65&lt;/li&gt;&lt;/ul&gt;</v>
      </c>
      <c r="AA73" s="79" t="str">
        <f>CONCATENATE(E73," color: ",IF(VLOOKUP(C73,Colores!H:I,2,0)&gt;1,"Varios colores",G73),IF(H73="","",CONCATENATE(", Tapiz: ",H73)),IF(I73="","",CONCATENATE(", relleno: ",I73)),IF(J73="","",CONCATENATE(" y estructura: ",J73)),CHAR(10))</f>
        <v xml:space="preserve">Sillón color: Beige, Tapiz: Prana, relleno: Espuma paraiso y algodón y estructura: Madera tornillo
</v>
      </c>
      <c r="AB73" s="79" t="str">
        <f>CONCATENATE("&lt;p&gt;¿Cómo lavar este producto ",VLOOKUP(Tabla3[[#This Row],[Codigo]],Detalle!B:F,4,0),": ",H73,"?","&lt;p&gt;",CHAR(10),IFERROR(VLOOKUP(H73,'Base de datos'!A:B,2,0),"Humedecer un paño de tela y frotar la estructura del producto&lt;p&gt;"))</f>
        <v>&lt;p&gt;¿Cómo lavar este producto Vintage: Prana?&lt;p&gt;
Humedecer un paño de tela y frotar la estructura del producto&lt;p&gt;</v>
      </c>
      <c r="AC73"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73"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73" s="79"/>
      <c r="AF73" s="102"/>
      <c r="AH73" s="92" t="str">
        <f t="shared" si="10"/>
        <v>INSERT INTO combos VALUES(NULL,"Mody83","Sillón Font",72,72.1,"Sillón","Vintage","Beige","Prana","Espuma paraiso y algodón","Madera tornillo","No",80,65,65,12,12,1,"Patas contorneadas","","","1",10,"1");</v>
      </c>
    </row>
    <row r="74" spans="1:34" ht="18.75" customHeight="1" x14ac:dyDescent="0.2">
      <c r="A74" s="1" t="s">
        <v>568</v>
      </c>
      <c r="B74" s="81" t="s">
        <v>659</v>
      </c>
      <c r="C74" s="97">
        <f>VLOOKUP(Tabla3[[#This Row],[sku proveedor-web]],Tabla6[[sku proveedor-web]:[codigo]],2,0)</f>
        <v>73</v>
      </c>
      <c r="D74" s="91">
        <f>Tabla3[[#This Row],[Codigo]]+0.1</f>
        <v>73.099999999999994</v>
      </c>
      <c r="E74" s="90" t="s">
        <v>462</v>
      </c>
      <c r="F74" s="90" t="s">
        <v>421</v>
      </c>
      <c r="G74" s="90" t="s">
        <v>882</v>
      </c>
      <c r="H74" s="90" t="s">
        <v>422</v>
      </c>
      <c r="I74" s="90" t="s">
        <v>419</v>
      </c>
      <c r="J74" s="90" t="s">
        <v>423</v>
      </c>
      <c r="K74" s="96" t="s">
        <v>45</v>
      </c>
      <c r="L74" s="96">
        <v>82</v>
      </c>
      <c r="M74" s="96">
        <v>65</v>
      </c>
      <c r="N74" s="96">
        <v>65</v>
      </c>
      <c r="O74" s="96">
        <v>12</v>
      </c>
      <c r="P74" s="96">
        <v>12</v>
      </c>
      <c r="Q74" s="96">
        <v>1</v>
      </c>
      <c r="R74" s="100" t="s">
        <v>895</v>
      </c>
      <c r="S74" s="101"/>
      <c r="T74" s="96"/>
      <c r="U74" s="96">
        <v>1</v>
      </c>
      <c r="V74" s="96">
        <v>10</v>
      </c>
      <c r="W74" s="91">
        <v>1</v>
      </c>
      <c r="X74" s="98" t="str">
        <f t="shared" si="7"/>
        <v>Dubai</v>
      </c>
      <c r="Y74" s="79" t="str">
        <f>CONCATENATE("En HOGAR &amp; SPACIOS encontraras lo mejor para tu hogar con este excelente ",VLOOKUP(C74,Detalle!B:F,4,0)," con un acabado detallista al estilo ",F74,"&lt;/p&gt;",CHAR(10),CHAR(10),":&lt;p&gt;&lt;strong&gt;&lt;span style=text-decoration: underline;&gt;Detalle:&lt;/span&gt;&lt;/strong&gt;&lt;/p&gt;",CHAR(10),AA74,CHAR(10),Tabla3[[#This Row],[Parte 5]],CHAR(10),CHAR(10),"Medidas aproximadas: ","&lt;p&gt; ",CHAR(10),Z74,"&lt;p&gt; &lt;/li&gt;",CHAR(10),CHAR(10),AC74,CHAR(10),CHAR(10),AB74)</f>
        <v>En HOGAR &amp; SPACIOS encontraras lo mejor para tu hogar con este excelente Vintage con un acabado detallista al estilo Vintage&lt;/p&gt;
:&lt;p&gt;&lt;strong&gt;&lt;span style=text-decoration: underline;&gt;Detalle:&lt;/span&gt;&lt;/strong&gt;&lt;/p&gt;
Sillón color: Celeste, Tapiz: Dubai, relleno: Espuma paraiso y algodón y estructura: Madera tornillo
&lt;p&gt;Característica: &lt;ul&gt;&lt;li&gt;
Patas contorneadas&lt;/li&gt; 
&lt;/li&gt;
&lt;/ul&gt;&lt;/il&gt;
Medidas aproximadas: &lt;p&gt; 
Sillón: &lt;p&gt;&lt;li&gt;Altura(cm): 82&lt;/li&gt;&lt;li&gt; Ancho(cm): 65&lt;/li&gt;&lt;li&gt; Profundo(cm): 65&lt;/li&gt;&lt;/ul&gt;&lt;p&gt;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74" s="79" t="str">
        <f t="shared" si="8"/>
        <v>Sillón: &lt;p&gt;&lt;li&gt;Altura(cm): 82&lt;/li&gt;&lt;li&gt; Ancho(cm): 65&lt;/li&gt;&lt;li&gt; Profundo(cm): 65&lt;/li&gt;&lt;/ul&gt;</v>
      </c>
      <c r="AA74" s="79" t="str">
        <f>CONCATENATE(E74," color: ",IF(VLOOKUP(C74,Colores!H:I,2,0)&gt;1,"Varios colores",G74),IF(H74="","",CONCATENATE(", Tapiz: ",H74)),IF(I74="","",CONCATENATE(", relleno: ",I74)),IF(J74="","",CONCATENATE(" y estructura: ",J74)),CHAR(10))</f>
        <v xml:space="preserve">Sillón color: Celeste, Tapiz: Dubai, relleno: Espuma paraiso y algodón y estructura: Madera tornillo
</v>
      </c>
      <c r="AB74" s="79" t="str">
        <f>CONCATENATE("&lt;p&gt;¿Cómo lavar este producto ",VLOOKUP(Tabla3[[#This Row],[Codigo]],Detalle!B:F,4,0),": ",H74,"?","&lt;p&gt;",CHAR(10),IFERROR(VLOOKUP(H74,'Base de datos'!A:B,2,0),"Humedecer un paño de tela y frotar la estructura del producto&lt;p&gt;"))</f>
        <v>&lt;p&gt;¿Cómo lavar este producto Vintage: Dubai?&lt;p&gt;
Aspiradora y cepillo suave para retirar el polvo, luego usar una esponja con agua fría y jabón líquido bien excurrido</v>
      </c>
      <c r="AC74"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74"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74" s="79"/>
      <c r="AF74" s="102"/>
      <c r="AH74" s="92" t="str">
        <f t="shared" si="10"/>
        <v>INSERT INTO combos VALUES(NULL,"Mody84","Sillón Kumi",73,73.1,"Sillón","Vintage","Celeste","Dubai","Espuma paraiso y algodón","Madera tornillo","No",82,65,65,12,12,1,"Patas contorneadas","","","1",10,"1");</v>
      </c>
    </row>
    <row r="75" spans="1:34" ht="18.75" customHeight="1" x14ac:dyDescent="0.2">
      <c r="A75" s="1" t="s">
        <v>570</v>
      </c>
      <c r="B75" s="81" t="s">
        <v>661</v>
      </c>
      <c r="C75" s="97">
        <f>VLOOKUP(Tabla3[[#This Row],[sku proveedor-web]],Tabla6[[sku proveedor-web]:[codigo]],2,0)</f>
        <v>74</v>
      </c>
      <c r="D75" s="91">
        <f>Tabla3[[#This Row],[Codigo]]+0.1</f>
        <v>74.099999999999994</v>
      </c>
      <c r="E75" s="90" t="s">
        <v>462</v>
      </c>
      <c r="F75" s="90" t="s">
        <v>421</v>
      </c>
      <c r="G75" s="90" t="s">
        <v>882</v>
      </c>
      <c r="H75" s="90" t="s">
        <v>422</v>
      </c>
      <c r="I75" s="90" t="s">
        <v>419</v>
      </c>
      <c r="J75" s="90" t="s">
        <v>423</v>
      </c>
      <c r="K75" s="96" t="s">
        <v>45</v>
      </c>
      <c r="L75" s="96">
        <v>90</v>
      </c>
      <c r="M75" s="96">
        <v>65</v>
      </c>
      <c r="N75" s="96">
        <v>65</v>
      </c>
      <c r="O75" s="96">
        <v>15</v>
      </c>
      <c r="P75" s="96">
        <v>12</v>
      </c>
      <c r="Q75" s="96">
        <v>1</v>
      </c>
      <c r="R75" s="100" t="s">
        <v>895</v>
      </c>
      <c r="S75" s="101"/>
      <c r="T75" s="96"/>
      <c r="U75" s="96">
        <v>1</v>
      </c>
      <c r="V75" s="96">
        <v>10</v>
      </c>
      <c r="W75" s="91">
        <v>1</v>
      </c>
      <c r="X75" s="98" t="str">
        <f t="shared" si="7"/>
        <v>Dubai</v>
      </c>
      <c r="Y75" s="79" t="str">
        <f>CONCATENATE("En HOGAR &amp; SPACIOS encontraras lo mejor para tu hogar con este excelente ",VLOOKUP(C75,Detalle!B:F,4,0)," con un acabado detallista al estilo ",F75,"&lt;/p&gt;",CHAR(10),CHAR(10),":&lt;p&gt;&lt;strong&gt;&lt;span style=text-decoration: underline;&gt;Detalle:&lt;/span&gt;&lt;/strong&gt;&lt;/p&gt;",CHAR(10),AA75,CHAR(10),Tabla3[[#This Row],[Parte 5]],CHAR(10),CHAR(10),"Medidas aproximadas: ","&lt;p&gt; ",CHAR(10),Z75,"&lt;p&gt; &lt;/li&gt;",CHAR(10),CHAR(10),AC75,CHAR(10),CHAR(10),AB75)</f>
        <v>En HOGAR &amp; SPACIOS encontraras lo mejor para tu hogar con este excelente Vintage con un acabado detallista al estilo Vintage&lt;/p&gt;
:&lt;p&gt;&lt;strong&gt;&lt;span style=text-decoration: underline;&gt;Detalle:&lt;/span&gt;&lt;/strong&gt;&lt;/p&gt;
Sillón color: Celeste, Tapiz: Dubai, relleno: Espuma paraiso y algodón y estructura: Madera tornillo
&lt;p&gt;Característica: &lt;ul&gt;&lt;li&gt;
Patas contorneadas&lt;/li&gt; 
&lt;/li&gt;
&lt;/ul&gt;&lt;/il&gt;
Medidas aproximadas: &lt;p&gt; 
Sillón: &lt;p&gt;&lt;li&gt;Altura(cm): 90&lt;/li&gt;&lt;li&gt; Ancho(cm): 65&lt;/li&gt;&lt;li&gt; Profundo(cm): 65&lt;/li&gt;&lt;/ul&gt;&lt;p&gt;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75" s="79" t="str">
        <f t="shared" si="8"/>
        <v>Sillón: &lt;p&gt;&lt;li&gt;Altura(cm): 90&lt;/li&gt;&lt;li&gt; Ancho(cm): 65&lt;/li&gt;&lt;li&gt; Profundo(cm): 65&lt;/li&gt;&lt;/ul&gt;</v>
      </c>
      <c r="AA75" s="79" t="str">
        <f>CONCATENATE(E75," color: ",IF(VLOOKUP(C75,Colores!H:I,2,0)&gt;1,"Varios colores",G75),IF(H75="","",CONCATENATE(", Tapiz: ",H75)),IF(I75="","",CONCATENATE(", relleno: ",I75)),IF(J75="","",CONCATENATE(" y estructura: ",J75)),CHAR(10))</f>
        <v xml:space="preserve">Sillón color: Celeste, Tapiz: Dubai, relleno: Espuma paraiso y algodón y estructura: Madera tornillo
</v>
      </c>
      <c r="AB75" s="79" t="str">
        <f>CONCATENATE("&lt;p&gt;¿Cómo lavar este producto ",VLOOKUP(Tabla3[[#This Row],[Codigo]],Detalle!B:F,4,0),": ",H75,"?","&lt;p&gt;",CHAR(10),IFERROR(VLOOKUP(H75,'Base de datos'!A:B,2,0),"Humedecer un paño de tela y frotar la estructura del producto&lt;p&gt;"))</f>
        <v>&lt;p&gt;¿Cómo lavar este producto Vintage: Dubai?&lt;p&gt;
Aspiradora y cepillo suave para retirar el polvo, luego usar una esponja con agua fría y jabón líquido bien excurrido</v>
      </c>
      <c r="AC75"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75"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75" s="79"/>
      <c r="AF75" s="102"/>
      <c r="AH75" s="92" t="str">
        <f t="shared" si="10"/>
        <v>INSERT INTO combos VALUES(NULL,"Mody85","Sillón Amber",74,74.1,"Sillón","Vintage","Celeste","Dubai","Espuma paraiso y algodón","Madera tornillo","No",90,65,65,15,12,1,"Patas contorneadas","","","1",10,"1");</v>
      </c>
    </row>
    <row r="76" spans="1:34" ht="18.75" customHeight="1" x14ac:dyDescent="0.2">
      <c r="A76" s="1" t="s">
        <v>663</v>
      </c>
      <c r="B76" s="81" t="s">
        <v>664</v>
      </c>
      <c r="C76" s="97">
        <f>VLOOKUP(Tabla3[[#This Row],[sku proveedor-web]],Tabla6[[sku proveedor-web]:[codigo]],2,0)</f>
        <v>75</v>
      </c>
      <c r="D76" s="91">
        <f>Tabla3[[#This Row],[Codigo]]+0.1</f>
        <v>75.099999999999994</v>
      </c>
      <c r="E76" s="90" t="s">
        <v>462</v>
      </c>
      <c r="F76" s="90" t="s">
        <v>421</v>
      </c>
      <c r="G76" s="90" t="s">
        <v>882</v>
      </c>
      <c r="H76" s="90" t="s">
        <v>422</v>
      </c>
      <c r="I76" s="90" t="s">
        <v>419</v>
      </c>
      <c r="J76" s="90" t="s">
        <v>423</v>
      </c>
      <c r="K76" s="96" t="s">
        <v>45</v>
      </c>
      <c r="L76" s="96">
        <v>83</v>
      </c>
      <c r="M76" s="96">
        <v>65</v>
      </c>
      <c r="N76" s="96">
        <v>65</v>
      </c>
      <c r="O76" s="96">
        <v>15</v>
      </c>
      <c r="P76" s="96">
        <v>12</v>
      </c>
      <c r="Q76" s="96">
        <v>1</v>
      </c>
      <c r="R76" s="100" t="s">
        <v>895</v>
      </c>
      <c r="S76" s="101"/>
      <c r="T76" s="96"/>
      <c r="U76" s="96">
        <v>1</v>
      </c>
      <c r="V76" s="96">
        <v>10</v>
      </c>
      <c r="W76" s="91">
        <v>1</v>
      </c>
      <c r="X76" s="98" t="str">
        <f t="shared" si="7"/>
        <v>Dubai</v>
      </c>
      <c r="Y76" s="79" t="str">
        <f>CONCATENATE("En HOGAR &amp; SPACIOS encontraras lo mejor para tu hogar con este excelente ",VLOOKUP(C76,Detalle!B:F,4,0)," con un acabado detallista al estilo ",F76,"&lt;/p&gt;",CHAR(10),CHAR(10),":&lt;p&gt;&lt;strong&gt;&lt;span style=text-decoration: underline;&gt;Detalle:&lt;/span&gt;&lt;/strong&gt;&lt;/p&gt;",CHAR(10),AA76,CHAR(10),Tabla3[[#This Row],[Parte 5]],CHAR(10),CHAR(10),"Medidas aproximadas: ","&lt;p&gt; ",CHAR(10),Z76,"&lt;p&gt; &lt;/li&gt;",CHAR(10),CHAR(10),AC76,CHAR(10),CHAR(10),AB76)</f>
        <v>En HOGAR &amp; SPACIOS encontraras lo mejor para tu hogar con este excelente Vintage con un acabado detallista al estilo Vintage&lt;/p&gt;
:&lt;p&gt;&lt;strong&gt;&lt;span style=text-decoration: underline;&gt;Detalle:&lt;/span&gt;&lt;/strong&gt;&lt;/p&gt;
Sillón color: Celeste, Tapiz: Dubai, relleno: Espuma paraiso y algodón y estructura: Madera tornillo
&lt;p&gt;Característica: &lt;ul&gt;&lt;li&gt;
Patas contorneadas&lt;/li&gt; 
&lt;/li&gt;
&lt;/ul&gt;&lt;/il&gt;
Medidas aproximadas: &lt;p&gt; 
Sillón: &lt;p&gt;&lt;li&gt;Altura(cm): 83&lt;/li&gt;&lt;li&gt; Ancho(cm): 65&lt;/li&gt;&lt;li&gt; Profundo(cm): 65&lt;/li&gt;&lt;/ul&gt;&lt;p&gt;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76" s="79" t="str">
        <f t="shared" si="8"/>
        <v>Sillón: &lt;p&gt;&lt;li&gt;Altura(cm): 83&lt;/li&gt;&lt;li&gt; Ancho(cm): 65&lt;/li&gt;&lt;li&gt; Profundo(cm): 65&lt;/li&gt;&lt;/ul&gt;</v>
      </c>
      <c r="AA76" s="79" t="str">
        <f>CONCATENATE(E76," color: ",IF(VLOOKUP(C76,Colores!H:I,2,0)&gt;1,"Varios colores",G76),IF(H76="","",CONCATENATE(", Tapiz: ",H76)),IF(I76="","",CONCATENATE(", relleno: ",I76)),IF(J76="","",CONCATENATE(" y estructura: ",J76)),CHAR(10))</f>
        <v xml:space="preserve">Sillón color: Celeste, Tapiz: Dubai, relleno: Espuma paraiso y algodón y estructura: Madera tornillo
</v>
      </c>
      <c r="AB76" s="79" t="str">
        <f>CONCATENATE("&lt;p&gt;¿Cómo lavar este producto ",VLOOKUP(Tabla3[[#This Row],[Codigo]],Detalle!B:F,4,0),": ",H76,"?","&lt;p&gt;",CHAR(10),IFERROR(VLOOKUP(H76,'Base de datos'!A:B,2,0),"Humedecer un paño de tela y frotar la estructura del producto&lt;p&gt;"))</f>
        <v>&lt;p&gt;¿Cómo lavar este producto Vintage: Dubai?&lt;p&gt;
Aspiradora y cepillo suave para retirar el polvo, luego usar una esponja con agua fría y jabón líquido bien excurrido</v>
      </c>
      <c r="AC76"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76"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76" s="79"/>
      <c r="AF76" s="102"/>
      <c r="AH76" s="92" t="str">
        <f t="shared" si="10"/>
        <v>INSERT INTO combos VALUES(NULL,"Mody96","Sillón Anna",75,75.1,"Sillón","Vintage","Celeste","Dubai","Espuma paraiso y algodón","Madera tornillo","No",83,65,65,15,12,1,"Patas contorneadas","","","1",10,"1");</v>
      </c>
    </row>
    <row r="77" spans="1:34" ht="18.75" customHeight="1" x14ac:dyDescent="0.2">
      <c r="A77" s="1" t="s">
        <v>666</v>
      </c>
      <c r="B77" s="81" t="s">
        <v>667</v>
      </c>
      <c r="C77" s="97">
        <f>VLOOKUP(Tabla3[[#This Row],[sku proveedor-web]],Tabla6[[sku proveedor-web]:[codigo]],2,0)</f>
        <v>76</v>
      </c>
      <c r="D77" s="91">
        <f>Tabla3[[#This Row],[Codigo]]+0.1</f>
        <v>76.099999999999994</v>
      </c>
      <c r="E77" s="90" t="s">
        <v>668</v>
      </c>
      <c r="F77" s="90" t="s">
        <v>421</v>
      </c>
      <c r="G77" s="90" t="s">
        <v>55</v>
      </c>
      <c r="H77" s="90" t="s">
        <v>422</v>
      </c>
      <c r="I77" s="90" t="s">
        <v>419</v>
      </c>
      <c r="J77" s="90" t="s">
        <v>423</v>
      </c>
      <c r="K77" s="96" t="s">
        <v>45</v>
      </c>
      <c r="L77" s="90">
        <v>83</v>
      </c>
      <c r="M77" s="90">
        <v>190</v>
      </c>
      <c r="N77" s="90">
        <v>140</v>
      </c>
      <c r="O77" s="90">
        <v>37</v>
      </c>
      <c r="P77" s="96">
        <v>12</v>
      </c>
      <c r="Q77" s="96">
        <v>1</v>
      </c>
      <c r="R77" s="100" t="s">
        <v>895</v>
      </c>
      <c r="S77" s="101"/>
      <c r="T77" s="96"/>
      <c r="U77" s="96">
        <v>1</v>
      </c>
      <c r="V77" s="96">
        <v>10</v>
      </c>
      <c r="W77" s="91">
        <v>1</v>
      </c>
      <c r="X77" s="98" t="str">
        <f t="shared" si="7"/>
        <v>Dubai</v>
      </c>
      <c r="Y77" s="79" t="str">
        <f>CONCATENATE("En HOGAR &amp; SPACIOS encontraras lo mejor para tu hogar con este excelente ",VLOOKUP(C77,Detalle!B:F,4,0)," con un acabado detallista al estilo ",F77,"&lt;/p&gt;",CHAR(10),CHAR(10),":&lt;p&gt;&lt;strong&gt;&lt;span style=text-decoration: underline;&gt;Detalle:&lt;/span&gt;&lt;/strong&gt;&lt;/p&gt;",CHAR(10),AA77,CHAR(10),Tabla3[[#This Row],[Parte 5]],CHAR(10),CHAR(10),"Medidas aproximadas: ","&lt;p&gt; ",CHAR(10),Z77,"&lt;p&gt; &lt;/li&gt;",CHAR(10),CHAR(10),AC77,CHAR(10),CHAR(10),AB77)</f>
        <v>En HOGAR &amp; SPACIOS encontraras lo mejor para tu hogar con este excelente Vintage con un acabado detallista al estilo Vintage&lt;/p&gt;
:&lt;p&gt;&lt;strong&gt;&lt;span style=text-decoration: underline;&gt;Detalle:&lt;/span&gt;&lt;/strong&gt;&lt;/p&gt;
Seccional color: Azul, Tapiz: Dubai, relleno: Espuma paraiso y algodón y estructura: Madera tornillo
&lt;p&gt;Característica: &lt;ul&gt;&lt;li&gt;
Patas contorneadas&lt;/li&gt; 
&lt;/li&gt;
&lt;/ul&gt;&lt;/il&gt;
Medidas aproximadas: &lt;p&gt; 
Seccional: &lt;p&gt;&lt;li&gt;Altura(cm): 83&lt;/li&gt;&lt;li&gt; Ancho(cm): 190&lt;/li&gt;&lt;li&gt; Profundo(cm): 140&lt;/li&gt;&lt;/ul&gt;&lt;p&gt;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77" s="79" t="str">
        <f t="shared" si="8"/>
        <v>Seccional: &lt;p&gt;&lt;li&gt;Altura(cm): 83&lt;/li&gt;&lt;li&gt; Ancho(cm): 190&lt;/li&gt;&lt;li&gt; Profundo(cm): 140&lt;/li&gt;&lt;/ul&gt;</v>
      </c>
      <c r="AA77" s="79" t="str">
        <f>CONCATENATE(E77," color: ",IF(VLOOKUP(C77,Colores!H:I,2,0)&gt;1,"Varios colores",G77),IF(H77="","",CONCATENATE(", Tapiz: ",H77)),IF(I77="","",CONCATENATE(", relleno: ",I77)),IF(J77="","",CONCATENATE(" y estructura: ",J77)),CHAR(10))</f>
        <v xml:space="preserve">Seccional color: Azul, Tapiz: Dubai, relleno: Espuma paraiso y algodón y estructura: Madera tornillo
</v>
      </c>
      <c r="AB77" s="79" t="str">
        <f>CONCATENATE("&lt;p&gt;¿Cómo lavar este producto ",VLOOKUP(Tabla3[[#This Row],[Codigo]],Detalle!B:F,4,0),": ",H77,"?","&lt;p&gt;",CHAR(10),IFERROR(VLOOKUP(H77,'Base de datos'!A:B,2,0),"Humedecer un paño de tela y frotar la estructura del producto&lt;p&gt;"))</f>
        <v>&lt;p&gt;¿Cómo lavar este producto Vintage: Dubai?&lt;p&gt;
Aspiradora y cepillo suave para retirar el polvo, luego usar una esponja con agua fría y jabón líquido bien excurrido</v>
      </c>
      <c r="AC77"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77"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77" s="79"/>
      <c r="AF77" s="102"/>
      <c r="AH77" s="92" t="str">
        <f t="shared" si="10"/>
        <v>INSERT INTO combos VALUES(NULL,"Mody97","Seccional Charlize",76,76.1,"Seccional","Vintage","Azul","Dubai","Espuma paraiso y algodón","Madera tornillo","No",83,190,140,37,12,1,"Patas contorneadas","","","1",10,"1");</v>
      </c>
    </row>
    <row r="78" spans="1:34" ht="18.75" customHeight="1" x14ac:dyDescent="0.2">
      <c r="A78" s="1" t="s">
        <v>670</v>
      </c>
      <c r="B78" s="81" t="s">
        <v>671</v>
      </c>
      <c r="C78" s="97">
        <f>VLOOKUP(Tabla3[[#This Row],[sku proveedor-web]],Tabla6[[sku proveedor-web]:[codigo]],2,0)</f>
        <v>77</v>
      </c>
      <c r="D78" s="91">
        <f>Tabla3[[#This Row],[Codigo]]+0.1</f>
        <v>77.099999999999994</v>
      </c>
      <c r="E78" s="90" t="s">
        <v>668</v>
      </c>
      <c r="F78" s="90" t="s">
        <v>421</v>
      </c>
      <c r="G78" s="90" t="s">
        <v>446</v>
      </c>
      <c r="H78" s="90" t="s">
        <v>422</v>
      </c>
      <c r="I78" s="90" t="s">
        <v>419</v>
      </c>
      <c r="J78" s="90" t="s">
        <v>423</v>
      </c>
      <c r="K78" s="96" t="s">
        <v>45</v>
      </c>
      <c r="L78" s="90">
        <v>80</v>
      </c>
      <c r="M78" s="90">
        <v>180</v>
      </c>
      <c r="N78" s="90">
        <v>120</v>
      </c>
      <c r="O78" s="90">
        <v>40</v>
      </c>
      <c r="P78" s="96">
        <v>12</v>
      </c>
      <c r="Q78" s="96">
        <v>1</v>
      </c>
      <c r="R78" s="100" t="s">
        <v>895</v>
      </c>
      <c r="S78" s="101"/>
      <c r="T78" s="96"/>
      <c r="U78" s="96">
        <v>1</v>
      </c>
      <c r="V78" s="96">
        <v>10</v>
      </c>
      <c r="W78" s="91">
        <v>1</v>
      </c>
      <c r="X78" s="98" t="str">
        <f t="shared" si="7"/>
        <v>Dubai</v>
      </c>
      <c r="Y78" s="155" t="str">
        <f>CONCATENATE("En HOGAR &amp; SPACIOS encontraras lo mejor para tu hogar con este excelente ",VLOOKUP(C78,Detalle!B:F,4,0)," con un acabado detallista al estilo ",F78,"&lt;/p&gt;",CHAR(10),CHAR(10),":&lt;p&gt;&lt;strong&gt;&lt;span style=text-decoration: underline;&gt;Detalle:&lt;/span&gt;&lt;/strong&gt;&lt;/p&gt;",CHAR(10),AA78,CHAR(10),Tabla3[[#This Row],[Parte 5]],CHAR(10),CHAR(10),"Medidas aproximadas: ","&lt;p&gt; ",CHAR(10),Z78,"&lt;p&gt; &lt;/li&gt;",CHAR(10),CHAR(10),AC78,CHAR(10),CHAR(10),AB78)</f>
        <v>En HOGAR &amp; SPACIOS encontraras lo mejor para tu hogar con este excelente Vintage con un acabado detallista al estilo Vintage&lt;/p&gt;
:&lt;p&gt;&lt;strong&gt;&lt;span style=text-decoration: underline;&gt;Detalle:&lt;/span&gt;&lt;/strong&gt;&lt;/p&gt;
Seccional color: Plomo, Tapiz: Dubai, relleno: Espuma paraiso y algodón y estructura: Madera tornillo
&lt;p&gt;Característica: &lt;ul&gt;&lt;li&gt;
Patas contorneadas&lt;/li&gt; 
&lt;/li&gt;
&lt;/ul&gt;&lt;/il&gt;
Medidas aproximadas: &lt;p&gt; 
Seccional: &lt;p&gt;&lt;li&gt;Altura(cm): 80&lt;/li&gt;&lt;li&gt; Ancho(cm): 180&lt;/li&gt;&lt;li&gt; Profundo(cm): 120&lt;/li&gt;&lt;/ul&gt;&lt;p&gt;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78" s="79" t="str">
        <f t="shared" si="8"/>
        <v>Seccional: &lt;p&gt;&lt;li&gt;Altura(cm): 80&lt;/li&gt;&lt;li&gt; Ancho(cm): 180&lt;/li&gt;&lt;li&gt; Profundo(cm): 120&lt;/li&gt;&lt;/ul&gt;</v>
      </c>
      <c r="AA78" s="79" t="str">
        <f>CONCATENATE(E78," color: ",IF(VLOOKUP(C78,Colores!H:I,2,0)&gt;1,"Varios colores",G78),IF(H78="","",CONCATENATE(", Tapiz: ",H78)),IF(I78="","",CONCATENATE(", relleno: ",I78)),IF(J78="","",CONCATENATE(" y estructura: ",J78)),CHAR(10))</f>
        <v xml:space="preserve">Seccional color: Plomo, Tapiz: Dubai, relleno: Espuma paraiso y algodón y estructura: Madera tornillo
</v>
      </c>
      <c r="AB78" s="79" t="str">
        <f>CONCATENATE("&lt;p&gt;¿Cómo lavar este producto ",VLOOKUP(Tabla3[[#This Row],[Codigo]],Detalle!B:F,4,0),": ",H78,"?","&lt;p&gt;",CHAR(10),IFERROR(VLOOKUP(H78,'Base de datos'!A:B,2,0),"Humedecer un paño de tela y frotar la estructura del producto&lt;p&gt;"))</f>
        <v>&lt;p&gt;¿Cómo lavar este producto Vintage: Dubai?&lt;p&gt;
Aspiradora y cepillo suave para retirar el polvo, luego usar una esponja con agua fría y jabón líquido bien excurrido</v>
      </c>
      <c r="AC78"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78"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78" s="79"/>
      <c r="AF78" s="102"/>
      <c r="AH78" s="92" t="str">
        <f t="shared" si="10"/>
        <v>INSERT INTO combos VALUES(NULL,"Mody98","Seccional Claudy",77,77.1,"Seccional","Vintage","Plomo","Dubai","Espuma paraiso y algodón","Madera tornillo","No",80,180,120,40,12,1,"Patas contorneadas","","","1",10,"1");</v>
      </c>
    </row>
    <row r="79" spans="1:34" ht="18.75" customHeight="1" x14ac:dyDescent="0.2">
      <c r="A79" s="1" t="s">
        <v>673</v>
      </c>
      <c r="B79" s="81" t="s">
        <v>674</v>
      </c>
      <c r="C79" s="97">
        <f>VLOOKUP(Tabla3[[#This Row],[sku proveedor-web]],Tabla6[[sku proveedor-web]:[codigo]],2,0)</f>
        <v>78</v>
      </c>
      <c r="D79" s="91">
        <f>Tabla3[[#This Row],[Codigo]]+0.1</f>
        <v>78.099999999999994</v>
      </c>
      <c r="E79" s="90" t="s">
        <v>668</v>
      </c>
      <c r="F79" s="90" t="s">
        <v>421</v>
      </c>
      <c r="G79" s="90" t="s">
        <v>431</v>
      </c>
      <c r="H79" s="90" t="s">
        <v>44</v>
      </c>
      <c r="I79" s="90" t="s">
        <v>419</v>
      </c>
      <c r="J79" s="90" t="s">
        <v>423</v>
      </c>
      <c r="K79" s="96" t="s">
        <v>45</v>
      </c>
      <c r="L79" s="90">
        <v>85</v>
      </c>
      <c r="M79" s="90">
        <v>190</v>
      </c>
      <c r="N79" s="90">
        <v>140</v>
      </c>
      <c r="O79" s="90">
        <v>40</v>
      </c>
      <c r="P79" s="96">
        <v>12</v>
      </c>
      <c r="Q79" s="96">
        <v>1</v>
      </c>
      <c r="R79" s="100" t="s">
        <v>895</v>
      </c>
      <c r="S79" s="101"/>
      <c r="T79" s="96"/>
      <c r="U79" s="96">
        <v>1</v>
      </c>
      <c r="V79" s="96">
        <v>10</v>
      </c>
      <c r="W79" s="91">
        <v>1</v>
      </c>
      <c r="X79" s="98" t="str">
        <f t="shared" si="7"/>
        <v>Microfibra</v>
      </c>
      <c r="Y79" s="155" t="str">
        <f>CONCATENATE("En HOGAR &amp; SPACIOS encontraras lo mejor para tu hogar con este excelente ",VLOOKUP(C79,Detalle!B:F,4,0)," con un acabado detallista al estilo ",F79,"&lt;/p&gt;",CHAR(10),CHAR(10),":&lt;p&gt;&lt;strong&gt;&lt;span style=text-decoration: underline;&gt;Detalle:&lt;/span&gt;&lt;/strong&gt;&lt;/p&gt;",CHAR(10),AA79,CHAR(10),Tabla3[[#This Row],[Parte 5]],CHAR(10),CHAR(10),"Medidas aproximadas: ","&lt;p&gt; ",CHAR(10),Z79,"&lt;p&gt; &lt;/li&gt;",CHAR(10),CHAR(10),AC79,CHAR(10),CHAR(10),AB79)</f>
        <v>En HOGAR &amp; SPACIOS encontraras lo mejor para tu hogar con este excelente Vintage con un acabado detallista al estilo Vintage&lt;/p&gt;
:&lt;p&gt;&lt;strong&gt;&lt;span style=text-decoration: underline;&gt;Detalle:&lt;/span&gt;&lt;/strong&gt;&lt;/p&gt;
Seccional color: Varios colores, Tapiz: Microfibra, relleno: Espuma paraiso y algodón y estructura: Madera tornillo
&lt;p&gt;Característica: &lt;ul&gt;&lt;li&gt;
Patas contorneadas&lt;/li&gt; 
&lt;/li&gt;
&lt;/ul&gt;&lt;/il&gt;
Medidas aproximadas: &lt;p&gt; 
Seccional: &lt;p&gt;&lt;li&gt;Altura(cm): 85&lt;/li&gt;&lt;li&gt; Ancho(cm): 190&lt;/li&gt;&lt;li&gt; Profundo(cm): 140&lt;/li&gt;&lt;/ul&gt;&lt;p&gt;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79" s="79" t="str">
        <f t="shared" si="8"/>
        <v>Seccional: &lt;p&gt;&lt;li&gt;Altura(cm): 85&lt;/li&gt;&lt;li&gt; Ancho(cm): 190&lt;/li&gt;&lt;li&gt; Profundo(cm): 140&lt;/li&gt;&lt;/ul&gt;</v>
      </c>
      <c r="AA79" s="155" t="str">
        <f>CONCATENATE(E79," color: ",IF(VLOOKUP(C79,Colores!H:I,2,0)&gt;1,"Varios colores",G79),IF(H79="","",CONCATENATE(", Tapiz: ",H79)),IF(I79="","",CONCATENATE(", relleno: ",I79)),IF(J79="","",CONCATENATE(" y estructura: ",J79)),CHAR(10))</f>
        <v xml:space="preserve">Seccional color: Varios colores, Tapiz: Microfibra, relleno: Espuma paraiso y algodón y estructura: Madera tornillo
</v>
      </c>
      <c r="AB79" s="79" t="str">
        <f>CONCATENATE("&lt;p&gt;¿Cómo lavar este producto ",VLOOKUP(Tabla3[[#This Row],[Codigo]],Detalle!B:F,4,0),": ",H79,"?","&lt;p&gt;",CHAR(10),IFERROR(VLOOKUP(H79,'Base de datos'!A:B,2,0),"Humedecer un paño de tela y frotar la estructura del producto&lt;p&gt;"))</f>
        <v>&lt;p&gt;¿Cómo lavar este producto Vintage: Microfibra?&lt;p&gt;
Aspirador y cepillar suave para retirar el polvo, luego usar una esponja con agua fría y jabón líquido bien excurrido</v>
      </c>
      <c r="AC79"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79"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79" s="79"/>
      <c r="AF79" s="102"/>
      <c r="AH79" s="92" t="str">
        <f t="shared" si="10"/>
        <v>INSERT INTO combos VALUES(NULL,"Mody99","Seccional Danielle",78,78.1,"Seccional","Vintage","Variado","Microfibra","Espuma paraiso y algodón","Madera tornillo","No",85,190,140,40,12,1,"Patas contorneadas","","","1",10,"1");</v>
      </c>
    </row>
    <row r="80" spans="1:34" ht="18.75" customHeight="1" x14ac:dyDescent="0.2">
      <c r="A80" s="1" t="s">
        <v>677</v>
      </c>
      <c r="B80" s="81" t="s">
        <v>676</v>
      </c>
      <c r="C80" s="97">
        <f>VLOOKUP(Tabla3[[#This Row],[sku proveedor-web]],Tabla6[[sku proveedor-web]:[codigo]],2,0)</f>
        <v>79</v>
      </c>
      <c r="D80" s="91">
        <f>Tabla3[[#This Row],[Codigo]]+0.1</f>
        <v>79.099999999999994</v>
      </c>
      <c r="E80" s="90" t="s">
        <v>668</v>
      </c>
      <c r="F80" s="90" t="s">
        <v>421</v>
      </c>
      <c r="G80" s="90" t="s">
        <v>55</v>
      </c>
      <c r="H80" s="90" t="s">
        <v>422</v>
      </c>
      <c r="I80" s="90" t="s">
        <v>419</v>
      </c>
      <c r="J80" s="90" t="s">
        <v>423</v>
      </c>
      <c r="K80" s="96" t="s">
        <v>45</v>
      </c>
      <c r="L80" s="90">
        <v>85</v>
      </c>
      <c r="M80" s="90">
        <v>190</v>
      </c>
      <c r="N80" s="90">
        <v>140</v>
      </c>
      <c r="O80" s="90">
        <v>40</v>
      </c>
      <c r="P80" s="96">
        <v>12</v>
      </c>
      <c r="Q80" s="96">
        <v>1</v>
      </c>
      <c r="R80" s="100" t="s">
        <v>895</v>
      </c>
      <c r="S80" s="101"/>
      <c r="T80" s="96"/>
      <c r="U80" s="96">
        <v>1</v>
      </c>
      <c r="V80" s="96">
        <v>10</v>
      </c>
      <c r="W80" s="91">
        <v>1</v>
      </c>
      <c r="X80" s="98" t="str">
        <f t="shared" si="7"/>
        <v>Dubai</v>
      </c>
      <c r="Y80" s="79" t="str">
        <f>CONCATENATE("En HOGAR &amp; SPACIOS encontraras lo mejor para tu hogar con este excelente ",VLOOKUP(C80,Detalle!B:F,4,0)," con un acabado detallista al estilo ",F80,"&lt;/p&gt;",CHAR(10),CHAR(10),":&lt;p&gt;&lt;strong&gt;&lt;span style=text-decoration: underline;&gt;Detalle:&lt;/span&gt;&lt;/strong&gt;&lt;/p&gt;",CHAR(10),AA80,CHAR(10),Tabla3[[#This Row],[Parte 5]],CHAR(10),CHAR(10),"Medidas aproximadas: ","&lt;p&gt; ",CHAR(10),Z80,"&lt;p&gt; &lt;/li&gt;",CHAR(10),CHAR(10),AC80,CHAR(10),CHAR(10),AB80)</f>
        <v>En HOGAR &amp; SPACIOS encontraras lo mejor para tu hogar con este excelente Vintage con un acabado detallista al estilo Vintage&lt;/p&gt;
:&lt;p&gt;&lt;strong&gt;&lt;span style=text-decoration: underline;&gt;Detalle:&lt;/span&gt;&lt;/strong&gt;&lt;/p&gt;
Seccional color: Azul, Tapiz: Dubai, relleno: Espuma paraiso y algodón y estructura: Madera tornillo
&lt;p&gt;Característica: &lt;ul&gt;&lt;li&gt;
Patas contorneadas&lt;/li&gt; 
&lt;/li&gt;
&lt;/ul&gt;&lt;/il&gt;
Medidas aproximadas: &lt;p&gt; 
Seccional: &lt;p&gt;&lt;li&gt;Altura(cm): 85&lt;/li&gt;&lt;li&gt; Ancho(cm): 190&lt;/li&gt;&lt;li&gt; Profundo(cm): 140&lt;/li&gt;&lt;/ul&gt;&lt;p&gt;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80" s="79" t="str">
        <f t="shared" si="8"/>
        <v>Seccional: &lt;p&gt;&lt;li&gt;Altura(cm): 85&lt;/li&gt;&lt;li&gt; Ancho(cm): 190&lt;/li&gt;&lt;li&gt; Profundo(cm): 140&lt;/li&gt;&lt;/ul&gt;</v>
      </c>
      <c r="AA80" s="79" t="str">
        <f>CONCATENATE(E80," color: ",IF(VLOOKUP(C80,Colores!H:I,2,0)&gt;1,"Varios colores",G80),IF(H80="","",CONCATENATE(", Tapiz: ",H80)),IF(I80="","",CONCATENATE(", relleno: ",I80)),IF(J80="","",CONCATENATE(" y estructura: ",J80)),CHAR(10))</f>
        <v xml:space="preserve">Seccional color: Azul, Tapiz: Dubai, relleno: Espuma paraiso y algodón y estructura: Madera tornillo
</v>
      </c>
      <c r="AB80" s="79" t="str">
        <f>CONCATENATE("&lt;p&gt;¿Cómo lavar este producto ",VLOOKUP(Tabla3[[#This Row],[Codigo]],Detalle!B:F,4,0),": ",H80,"?","&lt;p&gt;",CHAR(10),IFERROR(VLOOKUP(H80,'Base de datos'!A:B,2,0),"Humedecer un paño de tela y frotar la estructura del producto&lt;p&gt;"))</f>
        <v>&lt;p&gt;¿Cómo lavar este producto Vintage: Dubai?&lt;p&gt;
Aspiradora y cepillo suave para retirar el polvo, luego usar una esponja con agua fría y jabón líquido bien excurrido</v>
      </c>
      <c r="AC80"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80"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80" s="79"/>
      <c r="AF80" s="102"/>
      <c r="AH80" s="92" t="str">
        <f t="shared" si="10"/>
        <v>INSERT INTO combos VALUES(NULL,"Mody102","Seccional Dean",79,79.1,"Seccional","Vintage","Azul","Dubai","Espuma paraiso y algodón","Madera tornillo","No",85,190,140,40,12,1,"Patas contorneadas","","","1",10,"1");</v>
      </c>
    </row>
    <row r="81" spans="1:34" ht="18.75" customHeight="1" x14ac:dyDescent="0.2">
      <c r="A81" s="1" t="s">
        <v>679</v>
      </c>
      <c r="B81" s="81" t="s">
        <v>680</v>
      </c>
      <c r="C81" s="97">
        <f>VLOOKUP(Tabla3[[#This Row],[sku proveedor-web]],Tabla6[[sku proveedor-web]:[codigo]],2,0)</f>
        <v>80</v>
      </c>
      <c r="D81" s="91">
        <f>Tabla3[[#This Row],[Codigo]]+0.1</f>
        <v>80.099999999999994</v>
      </c>
      <c r="E81" s="90" t="s">
        <v>440</v>
      </c>
      <c r="F81" s="90" t="s">
        <v>421</v>
      </c>
      <c r="G81" s="90" t="s">
        <v>36</v>
      </c>
      <c r="H81" s="90" t="s">
        <v>44</v>
      </c>
      <c r="I81" s="90" t="s">
        <v>419</v>
      </c>
      <c r="J81" s="90" t="s">
        <v>423</v>
      </c>
      <c r="K81" s="96" t="s">
        <v>45</v>
      </c>
      <c r="L81" s="90">
        <v>85</v>
      </c>
      <c r="M81" s="90">
        <v>190</v>
      </c>
      <c r="N81" s="90">
        <v>70</v>
      </c>
      <c r="O81" s="90">
        <v>33</v>
      </c>
      <c r="P81" s="96">
        <v>12</v>
      </c>
      <c r="Q81" s="96">
        <v>1</v>
      </c>
      <c r="R81" s="100" t="s">
        <v>895</v>
      </c>
      <c r="S81" s="101"/>
      <c r="T81" s="96"/>
      <c r="U81" s="96">
        <v>1</v>
      </c>
      <c r="V81" s="96">
        <v>10</v>
      </c>
      <c r="W81" s="91">
        <v>1</v>
      </c>
      <c r="X81" s="98" t="str">
        <f t="shared" si="7"/>
        <v>Microfibra</v>
      </c>
      <c r="Y81" s="79" t="str">
        <f>CONCATENATE("En HOGAR &amp; SPACIOS encontraras lo mejor para tu hogar con este excelente ",VLOOKUP(C81,Detalle!B:F,4,0)," con un acabado detallista al estilo ",F81,"&lt;/p&gt;",CHAR(10),CHAR(10),":&lt;p&gt;&lt;strong&gt;&lt;span style=text-decoration: underline;&gt;Detalle:&lt;/span&gt;&lt;/strong&gt;&lt;/p&gt;",CHAR(10),AA81,CHAR(10),Tabla3[[#This Row],[Parte 5]],CHAR(10),CHAR(10),"Medidas aproximadas: ","&lt;p&gt; ",CHAR(10),Z81,"&lt;p&gt; &lt;/li&gt;",CHAR(10),CHAR(10),AC81,CHAR(10),CHAR(10),AB81)</f>
        <v>En HOGAR &amp; SPACIOS encontraras lo mejor para tu hogar con este excelente Vintage con un acabado detallista al estilo Vintage&lt;/p&gt;
:&lt;p&gt;&lt;strong&gt;&lt;span style=text-decoration: underline;&gt;Detalle:&lt;/span&gt;&lt;/strong&gt;&lt;/p&gt;
Sofa 3 cuerpos color: Naranja, Tapiz: Microfibra, relleno: Espuma paraiso y algodón y estructura: Madera tornillo
&lt;p&gt;Característica: &lt;ul&gt;&lt;li&gt;
Patas contorneadas&lt;/li&gt; 
&lt;/li&gt;
&lt;/ul&gt;&lt;/il&gt;
Medidas aproximadas: &lt;p&gt; 
Sofa 3 cuerpos: &lt;p&gt;&lt;li&gt;Altura(cm): 85&lt;/li&gt;&lt;li&gt; Ancho(cm): 190&lt;/li&gt;&lt;li&gt;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81" s="79" t="str">
        <f t="shared" si="8"/>
        <v>Sofa 3 cuerpos: &lt;p&gt;&lt;li&gt;Altura(cm): 85&lt;/li&gt;&lt;li&gt; Ancho(cm): 190&lt;/li&gt;&lt;li&gt; Profundo(cm): 70&lt;/li&gt;&lt;/ul&gt;</v>
      </c>
      <c r="AA81" s="79" t="str">
        <f>CONCATENATE(E81," color: ",IF(VLOOKUP(C81,Colores!H:I,2,0)&gt;1,"Varios colores",G81),IF(H81="","",CONCATENATE(", Tapiz: ",H81)),IF(I81="","",CONCATENATE(", relleno: ",I81)),IF(J81="","",CONCATENATE(" y estructura: ",J81)),CHAR(10))</f>
        <v xml:space="preserve">Sofa 3 cuerpos color: Naranja, Tapiz: Microfibra, relleno: Espuma paraiso y algodón y estructura: Madera tornillo
</v>
      </c>
      <c r="AB81" s="79" t="str">
        <f>CONCATENATE("&lt;p&gt;¿Cómo lavar este producto ",VLOOKUP(Tabla3[[#This Row],[Codigo]],Detalle!B:F,4,0),": ",H81,"?","&lt;p&gt;",CHAR(10),IFERROR(VLOOKUP(H81,'Base de datos'!A:B,2,0),"Humedecer un paño de tela y frotar la estructura del producto&lt;p&gt;"))</f>
        <v>&lt;p&gt;¿Cómo lavar este producto Vintage: Microfibra?&lt;p&gt;
Aspirador y cepillar suave para retirar el polvo, luego usar una esponja con agua fría y jabón líquido bien excurrido</v>
      </c>
      <c r="AC81"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81"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81" s="79"/>
      <c r="AF81" s="102"/>
      <c r="AH81" s="92" t="str">
        <f t="shared" si="10"/>
        <v>INSERT INTO combos VALUES(NULL,"Mody103","Sofa 3 cuerpos Mina",80,80.1,"Sofa 3 cuerpos","Vintage","Naranja","Microfibra","Espuma paraiso y algodón","Madera tornillo","No",85,190,70,33,12,1,"Patas contorneadas","","","1",10,"1");</v>
      </c>
    </row>
    <row r="82" spans="1:34" ht="18.75" customHeight="1" x14ac:dyDescent="0.2">
      <c r="A82" s="1" t="s">
        <v>682</v>
      </c>
      <c r="B82" s="81" t="s">
        <v>683</v>
      </c>
      <c r="C82" s="97">
        <f>VLOOKUP(Tabla3[[#This Row],[sku proveedor-web]],Tabla6[[sku proveedor-web]:[codigo]],2,0)</f>
        <v>81</v>
      </c>
      <c r="D82" s="91">
        <f>Tabla3[[#This Row],[Codigo]]+0.1</f>
        <v>81.099999999999994</v>
      </c>
      <c r="E82" s="90" t="s">
        <v>440</v>
      </c>
      <c r="F82" s="90" t="s">
        <v>421</v>
      </c>
      <c r="G82" s="90" t="s">
        <v>55</v>
      </c>
      <c r="H82" s="90" t="s">
        <v>422</v>
      </c>
      <c r="I82" s="90" t="s">
        <v>419</v>
      </c>
      <c r="J82" s="90" t="s">
        <v>423</v>
      </c>
      <c r="K82" s="96" t="s">
        <v>45</v>
      </c>
      <c r="L82" s="90">
        <v>85</v>
      </c>
      <c r="M82" s="90">
        <v>185</v>
      </c>
      <c r="N82" s="90">
        <v>70</v>
      </c>
      <c r="O82" s="90">
        <v>35</v>
      </c>
      <c r="P82" s="96">
        <v>12</v>
      </c>
      <c r="Q82" s="96">
        <v>1</v>
      </c>
      <c r="R82" s="100" t="s">
        <v>895</v>
      </c>
      <c r="S82" s="101"/>
      <c r="T82" s="96"/>
      <c r="U82" s="96">
        <v>1</v>
      </c>
      <c r="V82" s="96">
        <v>10</v>
      </c>
      <c r="W82" s="91">
        <v>1</v>
      </c>
      <c r="X82" s="98" t="str">
        <f t="shared" si="7"/>
        <v>Dubai</v>
      </c>
      <c r="Y82" s="79" t="str">
        <f>CONCATENATE("En HOGAR &amp; SPACIOS encontraras lo mejor para tu hogar con este excelente ",VLOOKUP(C82,Detalle!B:F,4,0)," con un acabado detallista al estilo ",F82,"&lt;/p&gt;",CHAR(10),CHAR(10),":&lt;p&gt;&lt;strong&gt;&lt;span style=text-decoration: underline;&gt;Detalle:&lt;/span&gt;&lt;/strong&gt;&lt;/p&gt;",CHAR(10),AA82,CHAR(10),Tabla3[[#This Row],[Parte 5]],CHAR(10),CHAR(10),"Medidas aproximadas: ","&lt;p&gt; ",CHAR(10),Z82,"&lt;p&gt; &lt;/li&gt;",CHAR(10),CHAR(10),AC82,CHAR(10),CHAR(10),AB82)</f>
        <v>En HOGAR &amp; SPACIOS encontraras lo mejor para tu hogar con este excelente Vintage con un acabado detallista al estilo Vintage&lt;/p&gt;
:&lt;p&gt;&lt;strong&gt;&lt;span style=text-decoration: underline;&gt;Detalle:&lt;/span&gt;&lt;/strong&gt;&lt;/p&gt;
Sofa 3 cuerpos color: Azul, Tapiz: Dubai, relleno: Espuma paraiso y algodón y estructura: Madera tornillo
&lt;p&gt;Característica: &lt;ul&gt;&lt;li&gt;
Patas contorneadas&lt;/li&gt; 
&lt;/li&gt;
&lt;/ul&gt;&lt;/il&gt;
Medidas aproximadas: &lt;p&gt; 
Sofa 3 cuerpos: &lt;p&gt;&lt;li&gt;Altura(cm): 85&lt;/li&gt;&lt;li&gt; Ancho(cm): 185&lt;/li&gt;&lt;li&gt;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82" s="79" t="str">
        <f t="shared" si="8"/>
        <v>Sofa 3 cuerpos: &lt;p&gt;&lt;li&gt;Altura(cm): 85&lt;/li&gt;&lt;li&gt; Ancho(cm): 185&lt;/li&gt;&lt;li&gt; Profundo(cm): 70&lt;/li&gt;&lt;/ul&gt;</v>
      </c>
      <c r="AA82" s="79" t="str">
        <f>CONCATENATE(E82," color: ",IF(VLOOKUP(C82,Colores!H:I,2,0)&gt;1,"Varios colores",G82),IF(H82="","",CONCATENATE(", Tapiz: ",H82)),IF(I82="","",CONCATENATE(", relleno: ",I82)),IF(J82="","",CONCATENATE(" y estructura: ",J82)),CHAR(10))</f>
        <v xml:space="preserve">Sofa 3 cuerpos color: Azul, Tapiz: Dubai, relleno: Espuma paraiso y algodón y estructura: Madera tornillo
</v>
      </c>
      <c r="AB82" s="79" t="str">
        <f>CONCATENATE("&lt;p&gt;¿Cómo lavar este producto ",VLOOKUP(Tabla3[[#This Row],[Codigo]],Detalle!B:F,4,0),": ",H82,"?","&lt;p&gt;",CHAR(10),IFERROR(VLOOKUP(H82,'Base de datos'!A:B,2,0),"Humedecer un paño de tela y frotar la estructura del producto&lt;p&gt;"))</f>
        <v>&lt;p&gt;¿Cómo lavar este producto Vintage: Dubai?&lt;p&gt;
Aspiradora y cepillo suave para retirar el polvo, luego usar una esponja con agua fría y jabón líquido bien excurrido</v>
      </c>
      <c r="AC82"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82"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82" s="79"/>
      <c r="AF82" s="102"/>
      <c r="AH82" s="92" t="str">
        <f t="shared" si="10"/>
        <v>INSERT INTO combos VALUES(NULL,"Mody104","Sofa 3 cuerpos Nerea",81,81.1,"Sofa 3 cuerpos","Vintage","Azul","Dubai","Espuma paraiso y algodón","Madera tornillo","No",85,185,70,35,12,1,"Patas contorneadas","","","1",10,"1");</v>
      </c>
    </row>
    <row r="83" spans="1:34" ht="18.75" customHeight="1" x14ac:dyDescent="0.2">
      <c r="A83" s="1" t="s">
        <v>685</v>
      </c>
      <c r="B83" s="81" t="s">
        <v>698</v>
      </c>
      <c r="C83" s="97">
        <f>VLOOKUP(Tabla3[[#This Row],[sku proveedor-web]],Tabla6[[sku proveedor-web]:[codigo]],2,0)</f>
        <v>82</v>
      </c>
      <c r="D83" s="91">
        <f>Tabla3[[#This Row],[Codigo]]+0.1</f>
        <v>82.1</v>
      </c>
      <c r="E83" s="90" t="s">
        <v>440</v>
      </c>
      <c r="F83" s="90" t="s">
        <v>421</v>
      </c>
      <c r="G83" s="90" t="s">
        <v>870</v>
      </c>
      <c r="H83" s="90" t="s">
        <v>44</v>
      </c>
      <c r="I83" s="90" t="s">
        <v>419</v>
      </c>
      <c r="J83" s="90" t="s">
        <v>423</v>
      </c>
      <c r="K83" s="96" t="s">
        <v>45</v>
      </c>
      <c r="L83" s="90">
        <v>80</v>
      </c>
      <c r="M83" s="90">
        <v>185</v>
      </c>
      <c r="N83" s="90">
        <v>70</v>
      </c>
      <c r="O83" s="90">
        <v>35</v>
      </c>
      <c r="P83" s="96">
        <v>12</v>
      </c>
      <c r="Q83" s="96">
        <v>1</v>
      </c>
      <c r="R83" s="100" t="s">
        <v>895</v>
      </c>
      <c r="S83" s="101"/>
      <c r="T83" s="96"/>
      <c r="U83" s="96">
        <v>1</v>
      </c>
      <c r="V83" s="96">
        <v>10</v>
      </c>
      <c r="W83" s="91">
        <v>1</v>
      </c>
      <c r="X83" s="98" t="str">
        <f t="shared" si="7"/>
        <v>Microfibra</v>
      </c>
      <c r="Y83" s="79" t="str">
        <f>CONCATENATE("En HOGAR &amp; SPACIOS encontraras lo mejor para tu hogar con este excelente ",VLOOKUP(C83,Detalle!B:F,4,0)," con un acabado detallista al estilo ",F83,"&lt;/p&gt;",CHAR(10),CHAR(10),":&lt;p&gt;&lt;strong&gt;&lt;span style=text-decoration: underline;&gt;Detalle:&lt;/span&gt;&lt;/strong&gt;&lt;/p&gt;",CHAR(10),AA83,CHAR(10),Tabla3[[#This Row],[Parte 5]],CHAR(10),CHAR(10),"Medidas aproximadas: ","&lt;p&gt; ",CHAR(10),Z83,"&lt;p&gt; &lt;/li&gt;",CHAR(10),CHAR(10),AC83,CHAR(10),CHAR(10),AB83)</f>
        <v>En HOGAR &amp; SPACIOS encontraras lo mejor para tu hogar con este excelente Vintage con un acabado detallista al estilo Vintage&lt;/p&gt;
:&lt;p&gt;&lt;strong&gt;&lt;span style=text-decoration: underline;&gt;Detalle:&lt;/span&gt;&lt;/strong&gt;&lt;/p&gt;
Sofa 3 cuerpos color: Verde claro, Tapiz: Microfibra, relleno: Espuma paraiso y algodón y estructura: Madera tornillo
&lt;p&gt;Característica: &lt;ul&gt;&lt;li&gt;
Patas contorneadas&lt;/li&gt; 
&lt;/li&gt;
&lt;/ul&gt;&lt;/il&gt;
Medidas aproximadas: &lt;p&gt; 
Sofa 3 cuerpos: &lt;p&gt;&lt;li&gt;Altura(cm): 80&lt;/li&gt;&lt;li&gt; Ancho(cm): 185&lt;/li&gt;&lt;li&gt;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83" s="79" t="str">
        <f t="shared" si="8"/>
        <v>Sofa 3 cuerpos: &lt;p&gt;&lt;li&gt;Altura(cm): 80&lt;/li&gt;&lt;li&gt; Ancho(cm): 185&lt;/li&gt;&lt;li&gt; Profundo(cm): 70&lt;/li&gt;&lt;/ul&gt;</v>
      </c>
      <c r="AA83" s="79" t="str">
        <f>CONCATENATE(E83," color: ",IF(VLOOKUP(C83,Colores!H:I,2,0)&gt;1,"Varios colores",G83),IF(H83="","",CONCATENATE(", Tapiz: ",H83)),IF(I83="","",CONCATENATE(", relleno: ",I83)),IF(J83="","",CONCATENATE(" y estructura: ",J83)),CHAR(10))</f>
        <v xml:space="preserve">Sofa 3 cuerpos color: Verde claro, Tapiz: Microfibra, relleno: Espuma paraiso y algodón y estructura: Madera tornillo
</v>
      </c>
      <c r="AB83" s="79" t="str">
        <f>CONCATENATE("&lt;p&gt;¿Cómo lavar este producto ",VLOOKUP(Tabla3[[#This Row],[Codigo]],Detalle!B:F,4,0),": ",H83,"?","&lt;p&gt;",CHAR(10),IFERROR(VLOOKUP(H83,'Base de datos'!A:B,2,0),"Humedecer un paño de tela y frotar la estructura del producto&lt;p&gt;"))</f>
        <v>&lt;p&gt;¿Cómo lavar este producto Vintage: Microfibra?&lt;p&gt;
Aspirador y cepillar suave para retirar el polvo, luego usar una esponja con agua fría y jabón líquido bien excurrido</v>
      </c>
      <c r="AC83"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83"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83" s="79"/>
      <c r="AF83" s="102"/>
      <c r="AH83" s="92" t="str">
        <f t="shared" si="10"/>
        <v>INSERT INTO combos VALUES(NULL,"Mody105","Sofa 3 cuerpos Nadir",82,82.1,"Sofa 3 cuerpos","Vintage","Verde claro","Microfibra","Espuma paraiso y algodón","Madera tornillo","No",80,185,70,35,12,1,"Patas contorneadas","","","1",10,"1");</v>
      </c>
    </row>
    <row r="84" spans="1:34" ht="18.75" customHeight="1" x14ac:dyDescent="0.2">
      <c r="A84" s="1" t="s">
        <v>688</v>
      </c>
      <c r="B84" s="81" t="s">
        <v>700</v>
      </c>
      <c r="C84" s="97">
        <f>VLOOKUP(Tabla3[[#This Row],[sku proveedor-web]],Tabla6[[sku proveedor-web]:[codigo]],2,0)</f>
        <v>83</v>
      </c>
      <c r="D84" s="91">
        <f>Tabla3[[#This Row],[Codigo]]+0.1</f>
        <v>83.1</v>
      </c>
      <c r="E84" s="90" t="s">
        <v>440</v>
      </c>
      <c r="F84" s="90" t="s">
        <v>421</v>
      </c>
      <c r="G84" s="90" t="s">
        <v>446</v>
      </c>
      <c r="H84" s="90" t="s">
        <v>422</v>
      </c>
      <c r="I84" s="90" t="s">
        <v>419</v>
      </c>
      <c r="J84" s="90" t="s">
        <v>423</v>
      </c>
      <c r="K84" s="96" t="s">
        <v>45</v>
      </c>
      <c r="L84" s="90">
        <v>80</v>
      </c>
      <c r="M84" s="90">
        <v>185</v>
      </c>
      <c r="N84" s="90">
        <v>70</v>
      </c>
      <c r="O84" s="90">
        <v>35</v>
      </c>
      <c r="P84" s="96">
        <v>12</v>
      </c>
      <c r="Q84" s="96">
        <v>1</v>
      </c>
      <c r="R84" s="100" t="s">
        <v>895</v>
      </c>
      <c r="S84" s="101"/>
      <c r="T84" s="96"/>
      <c r="U84" s="96">
        <v>1</v>
      </c>
      <c r="V84" s="96">
        <v>10</v>
      </c>
      <c r="W84" s="91">
        <v>1</v>
      </c>
      <c r="X84" s="98" t="str">
        <f t="shared" si="7"/>
        <v>Dubai</v>
      </c>
      <c r="Y84" s="79" t="str">
        <f>CONCATENATE("En HOGAR &amp; SPACIOS encontraras lo mejor para tu hogar con este excelente ",VLOOKUP(C84,Detalle!B:F,4,0)," con un acabado detallista al estilo ",F84,"&lt;/p&gt;",CHAR(10),CHAR(10),":&lt;p&gt;&lt;strong&gt;&lt;span style=text-decoration: underline;&gt;Detalle:&lt;/span&gt;&lt;/strong&gt;&lt;/p&gt;",CHAR(10),AA84,CHAR(10),Tabla3[[#This Row],[Parte 5]],CHAR(10),CHAR(10),"Medidas aproximadas: ","&lt;p&gt; ",CHAR(10),Z84,"&lt;p&gt; &lt;/li&gt;",CHAR(10),CHAR(10),AC84,CHAR(10),CHAR(10),AB84)</f>
        <v>En HOGAR &amp; SPACIOS encontraras lo mejor para tu hogar con este excelente Vintage con un acabado detallista al estilo Vintage&lt;/p&gt;
:&lt;p&gt;&lt;strong&gt;&lt;span style=text-decoration: underline;&gt;Detalle:&lt;/span&gt;&lt;/strong&gt;&lt;/p&gt;
Sofa 3 cuerpos color: Plomo, Tapiz: Dubai, relleno: Espuma paraiso y algodón y estructura: Madera tornillo
&lt;p&gt;Característica: &lt;ul&gt;&lt;li&gt;
Patas contorneadas&lt;/li&gt; 
&lt;/li&gt;
&lt;/ul&gt;&lt;/il&gt;
Medidas aproximadas: &lt;p&gt; 
Sofa 3 cuerpos: &lt;p&gt;&lt;li&gt;Altura(cm): 80&lt;/li&gt;&lt;li&gt; Ancho(cm): 185&lt;/li&gt;&lt;li&gt;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84" s="79" t="str">
        <f t="shared" si="8"/>
        <v>Sofa 3 cuerpos: &lt;p&gt;&lt;li&gt;Altura(cm): 80&lt;/li&gt;&lt;li&gt; Ancho(cm): 185&lt;/li&gt;&lt;li&gt; Profundo(cm): 70&lt;/li&gt;&lt;/ul&gt;</v>
      </c>
      <c r="AA84" s="79" t="str">
        <f>CONCATENATE(E84," color: ",IF(VLOOKUP(C84,Colores!H:I,2,0)&gt;1,"Varios colores",G84),IF(H84="","",CONCATENATE(", Tapiz: ",H84)),IF(I84="","",CONCATENATE(", relleno: ",I84)),IF(J84="","",CONCATENATE(" y estructura: ",J84)),CHAR(10))</f>
        <v xml:space="preserve">Sofa 3 cuerpos color: Plomo, Tapiz: Dubai, relleno: Espuma paraiso y algodón y estructura: Madera tornillo
</v>
      </c>
      <c r="AB84" s="79" t="str">
        <f>CONCATENATE("&lt;p&gt;¿Cómo lavar este producto ",VLOOKUP(Tabla3[[#This Row],[Codigo]],Detalle!B:F,4,0),": ",H84,"?","&lt;p&gt;",CHAR(10),IFERROR(VLOOKUP(H84,'Base de datos'!A:B,2,0),"Humedecer un paño de tela y frotar la estructura del producto&lt;p&gt;"))</f>
        <v>&lt;p&gt;¿Cómo lavar este producto Vintage: Dubai?&lt;p&gt;
Aspiradora y cepillo suave para retirar el polvo, luego usar una esponja con agua fría y jabón líquido bien excurrido</v>
      </c>
      <c r="AC84"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84"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84" s="79"/>
      <c r="AF84" s="102"/>
      <c r="AH84" s="92" t="str">
        <f t="shared" si="10"/>
        <v>INSERT INTO combos VALUES(NULL,"Mody106","Sofa 3 cuerpos Noa",83,83.1,"Sofa 3 cuerpos","Vintage","Plomo","Dubai","Espuma paraiso y algodón","Madera tornillo","No",80,185,70,35,12,1,"Patas contorneadas","","","1",10,"1");</v>
      </c>
    </row>
    <row r="85" spans="1:34" ht="18.75" customHeight="1" x14ac:dyDescent="0.2">
      <c r="A85" s="1" t="s">
        <v>693</v>
      </c>
      <c r="B85" s="81" t="s">
        <v>699</v>
      </c>
      <c r="C85" s="97">
        <f>VLOOKUP(Tabla3[[#This Row],[sku proveedor-web]],Tabla6[[sku proveedor-web]:[codigo]],2,0)</f>
        <v>84</v>
      </c>
      <c r="D85" s="91">
        <f>Tabla3[[#This Row],[Codigo]]+0.1</f>
        <v>84.1</v>
      </c>
      <c r="E85" s="90" t="s">
        <v>440</v>
      </c>
      <c r="F85" s="90" t="s">
        <v>421</v>
      </c>
      <c r="G85" s="90" t="s">
        <v>34</v>
      </c>
      <c r="H85" s="90" t="s">
        <v>422</v>
      </c>
      <c r="I85" s="90" t="s">
        <v>419</v>
      </c>
      <c r="J85" s="90" t="s">
        <v>423</v>
      </c>
      <c r="K85" s="96" t="s">
        <v>45</v>
      </c>
      <c r="L85" s="90">
        <v>80</v>
      </c>
      <c r="M85" s="90">
        <v>185</v>
      </c>
      <c r="N85" s="90">
        <v>70</v>
      </c>
      <c r="O85" s="90">
        <v>35</v>
      </c>
      <c r="P85" s="96">
        <v>12</v>
      </c>
      <c r="Q85" s="96">
        <v>1</v>
      </c>
      <c r="R85" s="100" t="s">
        <v>895</v>
      </c>
      <c r="S85" s="101"/>
      <c r="T85" s="96"/>
      <c r="U85" s="96">
        <v>1</v>
      </c>
      <c r="V85" s="96">
        <v>10</v>
      </c>
      <c r="W85" s="91">
        <v>1</v>
      </c>
      <c r="X85" s="98" t="str">
        <f t="shared" si="7"/>
        <v>Dubai</v>
      </c>
      <c r="Y85" s="79" t="str">
        <f>CONCATENATE("En HOGAR &amp; SPACIOS encontraras lo mejor para tu hogar con este excelente ",VLOOKUP(C85,Detalle!B:F,4,0)," con un acabado detallista al estilo ",F85,"&lt;/p&gt;",CHAR(10),CHAR(10),":&lt;p&gt;&lt;strong&gt;&lt;span style=text-decoration: underline;&gt;Detalle:&lt;/span&gt;&lt;/strong&gt;&lt;/p&gt;",CHAR(10),AA85,CHAR(10),Tabla3[[#This Row],[Parte 5]],CHAR(10),CHAR(10),"Medidas aproximadas: ","&lt;p&gt; ",CHAR(10),Z85,"&lt;p&gt; &lt;/li&gt;",CHAR(10),CHAR(10),AC85,CHAR(10),CHAR(10),AB85)</f>
        <v>En HOGAR &amp; SPACIOS encontraras lo mejor para tu hogar con este excelente Vintage con un acabado detallista al estilo Vintage&lt;/p&gt;
:&lt;p&gt;&lt;strong&gt;&lt;span style=text-decoration: underline;&gt;Detalle:&lt;/span&gt;&lt;/strong&gt;&lt;/p&gt;
Sofa 3 cuerpos color: Gris, Tapiz: Dubai, relleno: Espuma paraiso y algodón y estructura: Madera tornillo
&lt;p&gt;Característica: &lt;ul&gt;&lt;li&gt;
Patas contorneadas&lt;/li&gt; 
&lt;/li&gt;
&lt;/ul&gt;&lt;/il&gt;
Medidas aproximadas: &lt;p&gt; 
Sofa 3 cuerpos: &lt;p&gt;&lt;li&gt;Altura(cm): 80&lt;/li&gt;&lt;li&gt; Ancho(cm): 185&lt;/li&gt;&lt;li&gt;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85" s="79" t="str">
        <f t="shared" si="8"/>
        <v>Sofa 3 cuerpos: &lt;p&gt;&lt;li&gt;Altura(cm): 80&lt;/li&gt;&lt;li&gt; Ancho(cm): 185&lt;/li&gt;&lt;li&gt; Profundo(cm): 70&lt;/li&gt;&lt;/ul&gt;</v>
      </c>
      <c r="AA85" s="79" t="str">
        <f>CONCATENATE(E85," color: ",IF(VLOOKUP(C85,Colores!H:I,2,0)&gt;1,"Varios colores",G85),IF(H85="","",CONCATENATE(", Tapiz: ",H85)),IF(I85="","",CONCATENATE(", relleno: ",I85)),IF(J85="","",CONCATENATE(" y estructura: ",J85)),CHAR(10))</f>
        <v xml:space="preserve">Sofa 3 cuerpos color: Gris, Tapiz: Dubai, relleno: Espuma paraiso y algodón y estructura: Madera tornillo
</v>
      </c>
      <c r="AB85" s="79" t="str">
        <f>CONCATENATE("&lt;p&gt;¿Cómo lavar este producto ",VLOOKUP(Tabla3[[#This Row],[Codigo]],Detalle!B:F,4,0),": ",H85,"?","&lt;p&gt;",CHAR(10),IFERROR(VLOOKUP(H85,'Base de datos'!A:B,2,0),"Humedecer un paño de tela y frotar la estructura del producto&lt;p&gt;"))</f>
        <v>&lt;p&gt;¿Cómo lavar este producto Vintage: Dubai?&lt;p&gt;
Aspiradora y cepillo suave para retirar el polvo, luego usar una esponja con agua fría y jabón líquido bien excurrido</v>
      </c>
      <c r="AC85"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85"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85" s="79"/>
      <c r="AF85" s="102"/>
      <c r="AH85" s="92" t="str">
        <f t="shared" si="10"/>
        <v>INSERT INTO combos VALUES(NULL,"Mody107","Sofa 3 cuerpos Valdimor",84,84.1,"Sofa 3 cuerpos","Vintage","Gris","Dubai","Espuma paraiso y algodón","Madera tornillo","No",80,185,70,35,12,1,"Patas contorneadas","","","1",10,"1");</v>
      </c>
    </row>
    <row r="86" spans="1:34" ht="18.75" customHeight="1" x14ac:dyDescent="0.2">
      <c r="A86" s="1" t="s">
        <v>694</v>
      </c>
      <c r="B86" s="81" t="s">
        <v>701</v>
      </c>
      <c r="C86" s="97">
        <f>VLOOKUP(Tabla3[[#This Row],[sku proveedor-web]],Tabla6[[sku proveedor-web]:[codigo]],2,0)</f>
        <v>85</v>
      </c>
      <c r="D86" s="91">
        <f>Tabla3[[#This Row],[Codigo]]+0.1</f>
        <v>85.1</v>
      </c>
      <c r="E86" s="90" t="s">
        <v>462</v>
      </c>
      <c r="F86" s="90" t="s">
        <v>421</v>
      </c>
      <c r="G86" s="90" t="s">
        <v>882</v>
      </c>
      <c r="H86" s="90" t="s">
        <v>44</v>
      </c>
      <c r="I86" s="90" t="s">
        <v>419</v>
      </c>
      <c r="J86" s="90" t="s">
        <v>423</v>
      </c>
      <c r="K86" s="96" t="s">
        <v>45</v>
      </c>
      <c r="L86" s="90">
        <v>85</v>
      </c>
      <c r="M86" s="90">
        <v>80</v>
      </c>
      <c r="N86" s="90">
        <v>65</v>
      </c>
      <c r="O86" s="90">
        <v>13</v>
      </c>
      <c r="P86" s="96">
        <v>12</v>
      </c>
      <c r="Q86" s="96">
        <v>1</v>
      </c>
      <c r="R86" s="100" t="s">
        <v>895</v>
      </c>
      <c r="S86" s="101"/>
      <c r="T86" s="96"/>
      <c r="U86" s="96">
        <v>1</v>
      </c>
      <c r="V86" s="96">
        <v>10</v>
      </c>
      <c r="W86" s="91">
        <v>1</v>
      </c>
      <c r="X86" s="98" t="str">
        <f t="shared" si="7"/>
        <v>Microfibra</v>
      </c>
      <c r="Y86" s="79" t="str">
        <f>CONCATENATE("En HOGAR &amp; SPACIOS encontraras lo mejor para tu hogar con este excelente ",VLOOKUP(C86,Detalle!B:F,4,0)," con un acabado detallista al estilo ",F86,"&lt;/p&gt;",CHAR(10),CHAR(10),":&lt;p&gt;&lt;strong&gt;&lt;span style=text-decoration: underline;&gt;Detalle:&lt;/span&gt;&lt;/strong&gt;&lt;/p&gt;",CHAR(10),AA86,CHAR(10),Tabla3[[#This Row],[Parte 5]],CHAR(10),CHAR(10),"Medidas aproximadas: ","&lt;p&gt; ",CHAR(10),Z86,"&lt;p&gt; &lt;/li&gt;",CHAR(10),CHAR(10),AC86,CHAR(10),CHAR(10),AB86)</f>
        <v>En HOGAR &amp; SPACIOS encontraras lo mejor para tu hogar con este excelente Vintage con un acabado detallista al estilo Vintage&lt;/p&gt;
:&lt;p&gt;&lt;strong&gt;&lt;span style=text-decoration: underline;&gt;Detalle:&lt;/span&gt;&lt;/strong&gt;&lt;/p&gt;
Sillón color: Celeste, Tapiz: Microfibra, relleno: Espuma paraiso y algodón y estructura: Madera tornillo
&lt;p&gt;Característica: &lt;ul&gt;&lt;li&gt;
Patas contorneadas&lt;/li&gt; 
&lt;/li&gt;
&lt;/ul&gt;&lt;/il&gt;
Medidas aproximadas: &lt;p&gt; 
Sillón: &lt;p&gt;&lt;li&gt;Altura(cm): 85&lt;/li&gt;&lt;li&gt; Ancho(cm): 80&lt;/li&gt;&lt;li&gt; Profundo(cm): 65&lt;/li&gt;&lt;/ul&gt;&lt;p&gt;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86" s="79" t="str">
        <f t="shared" si="8"/>
        <v>Sillón: &lt;p&gt;&lt;li&gt;Altura(cm): 85&lt;/li&gt;&lt;li&gt; Ancho(cm): 80&lt;/li&gt;&lt;li&gt; Profundo(cm): 65&lt;/li&gt;&lt;/ul&gt;</v>
      </c>
      <c r="AA86" s="79" t="str">
        <f>CONCATENATE(E86," color: ",IF(VLOOKUP(C86,Colores!H:I,2,0)&gt;1,"Varios colores",G86),IF(H86="","",CONCATENATE(", Tapiz: ",H86)),IF(I86="","",CONCATENATE(", relleno: ",I86)),IF(J86="","",CONCATENATE(" y estructura: ",J86)),CHAR(10))</f>
        <v xml:space="preserve">Sillón color: Celeste, Tapiz: Microfibra, relleno: Espuma paraiso y algodón y estructura: Madera tornillo
</v>
      </c>
      <c r="AB86" s="79" t="str">
        <f>CONCATENATE("&lt;p&gt;¿Cómo lavar este producto ",VLOOKUP(Tabla3[[#This Row],[Codigo]],Detalle!B:F,4,0),": ",H86,"?","&lt;p&gt;",CHAR(10),IFERROR(VLOOKUP(H86,'Base de datos'!A:B,2,0),"Humedecer un paño de tela y frotar la estructura del producto&lt;p&gt;"))</f>
        <v>&lt;p&gt;¿Cómo lavar este producto Vintage: Microfibra?&lt;p&gt;
Aspirador y cepillar suave para retirar el polvo, luego usar una esponja con agua fría y jabón líquido bien excurrido</v>
      </c>
      <c r="AC86"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86"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86" s="79"/>
      <c r="AF86" s="102"/>
      <c r="AH86" s="92" t="str">
        <f t="shared" si="10"/>
        <v>INSERT INTO combos VALUES(NULL,"Mody108","Sillón swin",85,85.1,"Sillón","Vintage","Celeste","Microfibra","Espuma paraiso y algodón","Madera tornillo","No",85,80,65,13,12,1,"Patas contorneadas","","","1",10,"1");</v>
      </c>
    </row>
    <row r="87" spans="1:34" ht="18.75" customHeight="1" x14ac:dyDescent="0.2">
      <c r="A87" s="1" t="s">
        <v>695</v>
      </c>
      <c r="B87" s="81" t="s">
        <v>707</v>
      </c>
      <c r="C87" s="97">
        <f>VLOOKUP(Tabla3[[#This Row],[sku proveedor-web]],Tabla6[[sku proveedor-web]:[codigo]],2,0)</f>
        <v>86</v>
      </c>
      <c r="D87" s="91">
        <f>Tabla3[[#This Row],[Codigo]]+0.1</f>
        <v>86.1</v>
      </c>
      <c r="E87" s="90" t="s">
        <v>462</v>
      </c>
      <c r="F87" s="90" t="s">
        <v>421</v>
      </c>
      <c r="G87" s="90" t="s">
        <v>55</v>
      </c>
      <c r="H87" s="90" t="s">
        <v>422</v>
      </c>
      <c r="I87" s="90" t="s">
        <v>419</v>
      </c>
      <c r="J87" s="90" t="s">
        <v>423</v>
      </c>
      <c r="K87" s="96" t="s">
        <v>45</v>
      </c>
      <c r="L87" s="90">
        <v>80</v>
      </c>
      <c r="M87" s="90">
        <v>80</v>
      </c>
      <c r="N87" s="90">
        <v>65</v>
      </c>
      <c r="O87" s="90">
        <v>13</v>
      </c>
      <c r="P87" s="96">
        <v>12</v>
      </c>
      <c r="Q87" s="96">
        <v>1</v>
      </c>
      <c r="R87" s="100" t="s">
        <v>895</v>
      </c>
      <c r="S87" s="101"/>
      <c r="T87" s="96"/>
      <c r="U87" s="96">
        <v>1</v>
      </c>
      <c r="V87" s="96">
        <v>10</v>
      </c>
      <c r="W87" s="91">
        <v>1</v>
      </c>
      <c r="X87" s="98" t="str">
        <f t="shared" si="7"/>
        <v>Dubai</v>
      </c>
      <c r="Y87" s="79" t="str">
        <f>CONCATENATE("En HOGAR &amp; SPACIOS encontraras lo mejor para tu hogar con este excelente ",VLOOKUP(C87,Detalle!B:F,4,0)," con un acabado detallista al estilo ",F87,"&lt;/p&gt;",CHAR(10),CHAR(10),":&lt;p&gt;&lt;strong&gt;&lt;span style=text-decoration: underline;&gt;Detalle:&lt;/span&gt;&lt;/strong&gt;&lt;/p&gt;",CHAR(10),AA87,CHAR(10),Tabla3[[#This Row],[Parte 5]],CHAR(10),CHAR(10),"Medidas aproximadas: ","&lt;p&gt; ",CHAR(10),Z87,"&lt;p&gt; &lt;/li&gt;",CHAR(10),CHAR(10),AC87,CHAR(10),CHAR(10),AB87)</f>
        <v>En HOGAR &amp; SPACIOS encontraras lo mejor para tu hogar con este excelente Vintage con un acabado detallista al estilo Vintage&lt;/p&gt;
:&lt;p&gt;&lt;strong&gt;&lt;span style=text-decoration: underline;&gt;Detalle:&lt;/span&gt;&lt;/strong&gt;&lt;/p&gt;
Sillón color: Azul, Tapiz: Dubai, relleno: Espuma paraiso y algodón y estructura: Madera tornillo
&lt;p&gt;Característica: &lt;ul&gt;&lt;li&gt;
Patas contorneadas&lt;/li&gt; 
&lt;/li&gt;
&lt;/ul&gt;&lt;/il&gt;
Medidas aproximadas: &lt;p&gt; 
Sillón: &lt;p&gt;&lt;li&gt;Altura(cm): 80&lt;/li&gt;&lt;li&gt; Ancho(cm): 80&lt;/li&gt;&lt;li&gt; Profundo(cm): 65&lt;/li&gt;&lt;/ul&gt;&lt;p&gt;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87" s="79" t="str">
        <f t="shared" si="8"/>
        <v>Sillón: &lt;p&gt;&lt;li&gt;Altura(cm): 80&lt;/li&gt;&lt;li&gt; Ancho(cm): 80&lt;/li&gt;&lt;li&gt; Profundo(cm): 65&lt;/li&gt;&lt;/ul&gt;</v>
      </c>
      <c r="AA87" s="79" t="str">
        <f>CONCATENATE(E87," color: ",IF(VLOOKUP(C87,Colores!H:I,2,0)&gt;1,"Varios colores",G87),IF(H87="","",CONCATENATE(", Tapiz: ",H87)),IF(I87="","",CONCATENATE(", relleno: ",I87)),IF(J87="","",CONCATENATE(" y estructura: ",J87)),CHAR(10))</f>
        <v xml:space="preserve">Sillón color: Azul, Tapiz: Dubai, relleno: Espuma paraiso y algodón y estructura: Madera tornillo
</v>
      </c>
      <c r="AB87" s="79" t="str">
        <f>CONCATENATE("&lt;p&gt;¿Cómo lavar este producto ",VLOOKUP(Tabla3[[#This Row],[Codigo]],Detalle!B:F,4,0),": ",H87,"?","&lt;p&gt;",CHAR(10),IFERROR(VLOOKUP(H87,'Base de datos'!A:B,2,0),"Humedecer un paño de tela y frotar la estructura del producto&lt;p&gt;"))</f>
        <v>&lt;p&gt;¿Cómo lavar este producto Vintage: Dubai?&lt;p&gt;
Aspiradora y cepillo suave para retirar el polvo, luego usar una esponja con agua fría y jabón líquido bien excurrido</v>
      </c>
      <c r="AC87"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87"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87" s="79"/>
      <c r="AF87" s="102"/>
      <c r="AH87" s="92" t="str">
        <f t="shared" si="10"/>
        <v>INSERT INTO combos VALUES(NULL,"Mody109","Sillón Marcy",86,86.1,"Sillón","Vintage","Azul","Dubai","Espuma paraiso y algodón","Madera tornillo","No",80,80,65,13,12,1,"Patas contorneadas","","","1",10,"1");</v>
      </c>
    </row>
    <row r="88" spans="1:34" ht="18.75" customHeight="1" x14ac:dyDescent="0.2">
      <c r="A88" s="1" t="s">
        <v>696</v>
      </c>
      <c r="B88" s="81" t="s">
        <v>702</v>
      </c>
      <c r="C88" s="97">
        <f>VLOOKUP(Tabla3[[#This Row],[sku proveedor-web]],Tabla6[[sku proveedor-web]:[codigo]],2,0)</f>
        <v>87</v>
      </c>
      <c r="D88" s="91">
        <f>Tabla3[[#This Row],[Codigo]]+0.1</f>
        <v>87.1</v>
      </c>
      <c r="E88" s="90" t="s">
        <v>706</v>
      </c>
      <c r="F88" s="90" t="s">
        <v>421</v>
      </c>
      <c r="G88" s="90" t="s">
        <v>877</v>
      </c>
      <c r="H88" s="90" t="s">
        <v>44</v>
      </c>
      <c r="I88" s="90" t="s">
        <v>419</v>
      </c>
      <c r="J88" s="90" t="s">
        <v>423</v>
      </c>
      <c r="K88" s="96" t="s">
        <v>45</v>
      </c>
      <c r="L88" s="90">
        <v>80</v>
      </c>
      <c r="M88" s="90">
        <v>140</v>
      </c>
      <c r="N88" s="90">
        <v>60</v>
      </c>
      <c r="O88" s="90">
        <v>20</v>
      </c>
      <c r="P88" s="96">
        <v>12</v>
      </c>
      <c r="Q88" s="96">
        <v>1</v>
      </c>
      <c r="R88" s="100" t="s">
        <v>895</v>
      </c>
      <c r="S88" s="101"/>
      <c r="T88" s="96"/>
      <c r="U88" s="96">
        <v>1</v>
      </c>
      <c r="V88" s="96">
        <v>10</v>
      </c>
      <c r="W88" s="91">
        <v>1</v>
      </c>
      <c r="X88" s="98" t="str">
        <f t="shared" si="7"/>
        <v>Microfibra</v>
      </c>
      <c r="Y88" s="79" t="str">
        <f>CONCATENATE("En HOGAR &amp; SPACIOS encontraras lo mejor para tu hogar con este excelente ",VLOOKUP(C88,Detalle!B:F,4,0)," con un acabado detallista al estilo ",F88,"&lt;/p&gt;",CHAR(10),CHAR(10),":&lt;p&gt;&lt;strong&gt;&lt;span style=text-decoration: underline;&gt;Detalle:&lt;/span&gt;&lt;/strong&gt;&lt;/p&gt;",CHAR(10),AA88,CHAR(10),Tabla3[[#This Row],[Parte 5]],CHAR(10),CHAR(10),"Medidas aproximadas: ","&lt;p&gt; ",CHAR(10),Z88,"&lt;p&gt; &lt;/li&gt;",CHAR(10),CHAR(10),AC88,CHAR(10),CHAR(10),AB88)</f>
        <v>En HOGAR &amp; SPACIOS encontraras lo mejor para tu hogar con este excelente Vintage con un acabado detallista al estilo Vintage&lt;/p&gt;
:&lt;p&gt;&lt;strong&gt;&lt;span style=text-decoration: underline;&gt;Detalle:&lt;/span&gt;&lt;/strong&gt;&lt;/p&gt;
Sofá 2 cuerpos color: Plomo oscuro, Tapiz: Microfibra, relleno: Espuma paraiso y algodón y estructura: Madera tornillo
&lt;p&gt;Característica: &lt;ul&gt;&lt;li&gt;
Patas contorneadas&lt;/li&gt; 
&lt;/li&gt;
&lt;/ul&gt;&lt;/il&gt;
Medidas aproximadas: &lt;p&gt; 
Sofá 2 cuerpos: &lt;p&gt;&lt;li&gt;Altura(cm): 80&lt;/li&gt;&lt;li&gt; Ancho(cm): 140&lt;/li&gt;&lt;li&gt; Profundo(cm): 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88" s="79" t="str">
        <f t="shared" si="8"/>
        <v>Sofá 2 cuerpos: &lt;p&gt;&lt;li&gt;Altura(cm): 80&lt;/li&gt;&lt;li&gt; Ancho(cm): 140&lt;/li&gt;&lt;li&gt; Profundo(cm): 60&lt;/li&gt;&lt;/ul&gt;</v>
      </c>
      <c r="AA88" s="79" t="str">
        <f>CONCATENATE(E88," color: ",IF(VLOOKUP(C88,Colores!H:I,2,0)&gt;1,"Varios colores",G88),IF(H88="","",CONCATENATE(", Tapiz: ",H88)),IF(I88="","",CONCATENATE(", relleno: ",I88)),IF(J88="","",CONCATENATE(" y estructura: ",J88)),CHAR(10))</f>
        <v xml:space="preserve">Sofá 2 cuerpos color: Plomo oscuro, Tapiz: Microfibra, relleno: Espuma paraiso y algodón y estructura: Madera tornillo
</v>
      </c>
      <c r="AB88" s="79" t="str">
        <f>CONCATENATE("&lt;p&gt;¿Cómo lavar este producto ",VLOOKUP(Tabla3[[#This Row],[Codigo]],Detalle!B:F,4,0),": ",H88,"?","&lt;p&gt;",CHAR(10),IFERROR(VLOOKUP(H88,'Base de datos'!A:B,2,0),"Humedecer un paño de tela y frotar la estructura del producto&lt;p&gt;"))</f>
        <v>&lt;p&gt;¿Cómo lavar este producto Vintage: Microfibra?&lt;p&gt;
Aspirador y cepillar suave para retirar el polvo, luego usar una esponja con agua fría y jabón líquido bien excurrido</v>
      </c>
      <c r="AC88"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88"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88" s="79"/>
      <c r="AF88" s="102"/>
      <c r="AH88" s="92" t="str">
        <f t="shared" si="10"/>
        <v>INSERT INTO combos VALUES(NULL,"Mody110","Sofá 2 cuerpos Prince",87,87.1,"Sofá 2 cuerpos","Vintage","Plomo oscuro","Microfibra","Espuma paraiso y algodón","Madera tornillo","No",80,140,60,20,12,1,"Patas contorneadas","","","1",10,"1");</v>
      </c>
    </row>
    <row r="89" spans="1:34" ht="18.75" customHeight="1" x14ac:dyDescent="0.2">
      <c r="A89" s="1" t="s">
        <v>697</v>
      </c>
      <c r="B89" s="81" t="s">
        <v>704</v>
      </c>
      <c r="C89" s="97">
        <f>VLOOKUP(Tabla3[[#This Row],[sku proveedor-web]],Tabla6[[sku proveedor-web]:[codigo]],2,0)</f>
        <v>88</v>
      </c>
      <c r="D89" s="91">
        <f>Tabla3[[#This Row],[Codigo]]+0.1</f>
        <v>88.1</v>
      </c>
      <c r="E89" s="90" t="s">
        <v>462</v>
      </c>
      <c r="F89" s="90" t="s">
        <v>421</v>
      </c>
      <c r="G89" s="90" t="s">
        <v>431</v>
      </c>
      <c r="H89" s="90" t="s">
        <v>422</v>
      </c>
      <c r="I89" s="90" t="s">
        <v>419</v>
      </c>
      <c r="J89" s="90" t="s">
        <v>893</v>
      </c>
      <c r="K89" s="96" t="s">
        <v>45</v>
      </c>
      <c r="L89" s="90">
        <v>80</v>
      </c>
      <c r="M89" s="90">
        <v>65</v>
      </c>
      <c r="N89" s="90">
        <v>65</v>
      </c>
      <c r="O89" s="90">
        <v>15</v>
      </c>
      <c r="P89" s="96">
        <v>12</v>
      </c>
      <c r="Q89" s="96">
        <v>1</v>
      </c>
      <c r="R89" s="100" t="s">
        <v>895</v>
      </c>
      <c r="S89" s="101"/>
      <c r="T89" s="96"/>
      <c r="U89" s="96">
        <v>1</v>
      </c>
      <c r="V89" s="96">
        <v>10</v>
      </c>
      <c r="W89" s="91">
        <v>1</v>
      </c>
      <c r="X89" s="98" t="str">
        <f t="shared" si="7"/>
        <v>Dubai</v>
      </c>
      <c r="Y89" s="79" t="str">
        <f>CONCATENATE("En HOGAR &amp; SPACIOS encontraras lo mejor para tu hogar con este excelente ",VLOOKUP(C89,Detalle!B:F,4,0)," con un acabado detallista al estilo ",F89,"&lt;/p&gt;",CHAR(10),CHAR(10),":&lt;p&gt;&lt;strong&gt;&lt;span style=text-decoration: underline;&gt;Detalle:&lt;/span&gt;&lt;/strong&gt;&lt;/p&gt;",CHAR(10),AA89,CHAR(10),Tabla3[[#This Row],[Parte 5]],CHAR(10),CHAR(10),"Medidas aproximadas: ","&lt;p&gt; ",CHAR(10),Z89,"&lt;p&gt; &lt;/li&gt;",CHAR(10),CHAR(10),AC89,CHAR(10),CHAR(10),AB89)</f>
        <v>En HOGAR &amp; SPACIOS encontraras lo mejor para tu hogar con este excelente Vintage con un acabado detallista al estilo Vintage&lt;/p&gt;
:&lt;p&gt;&lt;strong&gt;&lt;span style=text-decoration: underline;&gt;Detalle:&lt;/span&gt;&lt;/strong&gt;&lt;/p&gt;
Sillón color: Varios colores, Tapiz: Dubai, relleno: Espuma paraiso y algodón y estructura: Madera tornillo + Acero cromado
&lt;p&gt;Característica: &lt;ul&gt;&lt;li&gt;
Patas contorneadas&lt;/li&gt; 
&lt;/li&gt;
&lt;/ul&gt;&lt;/il&gt;
Medidas aproximadas: &lt;p&gt; 
Sillón: &lt;p&gt;&lt;li&gt;Altura(cm): 80&lt;/li&gt;&lt;li&gt; Ancho(cm): 65&lt;/li&gt;&lt;li&gt; Profundo(cm): 65&lt;/li&gt;&lt;/ul&gt;&lt;p&gt;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89" s="79" t="str">
        <f t="shared" si="8"/>
        <v>Sillón: &lt;p&gt;&lt;li&gt;Altura(cm): 80&lt;/li&gt;&lt;li&gt; Ancho(cm): 65&lt;/li&gt;&lt;li&gt; Profundo(cm): 65&lt;/li&gt;&lt;/ul&gt;</v>
      </c>
      <c r="AA89" s="79" t="str">
        <f>CONCATENATE(E89," color: ",IF(VLOOKUP(C89,Colores!H:I,2,0)&gt;1,"Varios colores",G89),IF(H89="","",CONCATENATE(", Tapiz: ",H89)),IF(I89="","",CONCATENATE(", relleno: ",I89)),IF(J89="","",CONCATENATE(" y estructura: ",J89)),CHAR(10))</f>
        <v xml:space="preserve">Sillón color: Varios colores, Tapiz: Dubai, relleno: Espuma paraiso y algodón y estructura: Madera tornillo + Acero cromado
</v>
      </c>
      <c r="AB89" s="79" t="str">
        <f>CONCATENATE("&lt;p&gt;¿Cómo lavar este producto ",VLOOKUP(Tabla3[[#This Row],[Codigo]],Detalle!B:F,4,0),": ",H89,"?","&lt;p&gt;",CHAR(10),IFERROR(VLOOKUP(H89,'Base de datos'!A:B,2,0),"Humedecer un paño de tela y frotar la estructura del producto&lt;p&gt;"))</f>
        <v>&lt;p&gt;¿Cómo lavar este producto Vintage: Dubai?&lt;p&gt;
Aspiradora y cepillo suave para retirar el polvo, luego usar una esponja con agua fría y jabón líquido bien excurrido</v>
      </c>
      <c r="AC89"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89"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89" s="79"/>
      <c r="AF89" s="102"/>
      <c r="AH89" s="92" t="str">
        <f t="shared" si="10"/>
        <v>INSERT INTO combos VALUES(NULL,"Mody111","Sillón elissa",88,88.1,"Sillón","Vintage","Variado","Dubai","Espuma paraiso y algodón","Madera tornillo + Acero cromado","No",80,65,65,15,12,1,"Patas contorneadas","","","1",10,"1");</v>
      </c>
    </row>
    <row r="90" spans="1:34" ht="18.75" customHeight="1" x14ac:dyDescent="0.2">
      <c r="A90" s="1" t="s">
        <v>709</v>
      </c>
      <c r="B90" s="81" t="s">
        <v>703</v>
      </c>
      <c r="C90" s="97">
        <f>VLOOKUP(Tabla3[[#This Row],[sku proveedor-web]],Tabla6[[sku proveedor-web]:[codigo]],2,0)</f>
        <v>89</v>
      </c>
      <c r="D90" s="91">
        <f>Tabla3[[#This Row],[Codigo]]+0.1</f>
        <v>89.1</v>
      </c>
      <c r="E90" s="90" t="s">
        <v>462</v>
      </c>
      <c r="F90" s="90" t="s">
        <v>421</v>
      </c>
      <c r="G90" s="90" t="s">
        <v>877</v>
      </c>
      <c r="H90" s="90" t="s">
        <v>422</v>
      </c>
      <c r="I90" s="90" t="s">
        <v>419</v>
      </c>
      <c r="J90" s="90" t="s">
        <v>423</v>
      </c>
      <c r="K90" s="96" t="s">
        <v>45</v>
      </c>
      <c r="L90" s="90">
        <v>80</v>
      </c>
      <c r="M90" s="90">
        <v>65</v>
      </c>
      <c r="N90" s="90">
        <v>65</v>
      </c>
      <c r="O90" s="90">
        <v>15</v>
      </c>
      <c r="P90" s="96">
        <v>12</v>
      </c>
      <c r="Q90" s="96">
        <v>1</v>
      </c>
      <c r="R90" s="100" t="s">
        <v>895</v>
      </c>
      <c r="S90" s="101"/>
      <c r="T90" s="96"/>
      <c r="U90" s="96">
        <v>1</v>
      </c>
      <c r="V90" s="96">
        <v>10</v>
      </c>
      <c r="W90" s="91">
        <v>1</v>
      </c>
      <c r="X90" s="98" t="str">
        <f t="shared" si="7"/>
        <v>Dubai</v>
      </c>
      <c r="Y90" s="79" t="str">
        <f>CONCATENATE("En HOGAR &amp; SPACIOS encontraras lo mejor para tu hogar con este excelente ",VLOOKUP(C90,Detalle!B:F,4,0)," con un acabado detallista al estilo ",F90,"&lt;/p&gt;",CHAR(10),CHAR(10),":&lt;p&gt;&lt;strong&gt;&lt;span style=text-decoration: underline;&gt;Detalle:&lt;/span&gt;&lt;/strong&gt;&lt;/p&gt;",CHAR(10),AA90,CHAR(10),Tabla3[[#This Row],[Parte 5]],CHAR(10),CHAR(10),"Medidas aproximadas: ","&lt;p&gt; ",CHAR(10),Z90,"&lt;p&gt; &lt;/li&gt;",CHAR(10),CHAR(10),AC90,CHAR(10),CHAR(10),AB90)</f>
        <v>En HOGAR &amp; SPACIOS encontraras lo mejor para tu hogar con este excelente Vintage con un acabado detallista al estilo Vintage&lt;/p&gt;
:&lt;p&gt;&lt;strong&gt;&lt;span style=text-decoration: underline;&gt;Detalle:&lt;/span&gt;&lt;/strong&gt;&lt;/p&gt;
Sillón color: Plomo oscuro, Tapiz: Dubai, relleno: Espuma paraiso y algodón y estructura: Madera tornillo
&lt;p&gt;Característica: &lt;ul&gt;&lt;li&gt;
Patas contorneadas&lt;/li&gt; 
&lt;/li&gt;
&lt;/ul&gt;&lt;/il&gt;
Medidas aproximadas: &lt;p&gt; 
Sillón: &lt;p&gt;&lt;li&gt;Altura(cm): 80&lt;/li&gt;&lt;li&gt; Ancho(cm): 65&lt;/li&gt;&lt;li&gt; Profundo(cm): 65&lt;/li&gt;&lt;/ul&gt;&lt;p&gt;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90" s="79" t="str">
        <f t="shared" si="8"/>
        <v>Sillón: &lt;p&gt;&lt;li&gt;Altura(cm): 80&lt;/li&gt;&lt;li&gt; Ancho(cm): 65&lt;/li&gt;&lt;li&gt; Profundo(cm): 65&lt;/li&gt;&lt;/ul&gt;</v>
      </c>
      <c r="AA90" s="79" t="str">
        <f>CONCATENATE(E90," color: ",IF(VLOOKUP(C90,Colores!H:I,2,0)&gt;1,"Varios colores",G90),IF(H90="","",CONCATENATE(", Tapiz: ",H90)),IF(I90="","",CONCATENATE(", relleno: ",I90)),IF(J90="","",CONCATENATE(" y estructura: ",J90)),CHAR(10))</f>
        <v xml:space="preserve">Sillón color: Plomo oscuro, Tapiz: Dubai, relleno: Espuma paraiso y algodón y estructura: Madera tornillo
</v>
      </c>
      <c r="AB90" s="79" t="str">
        <f>CONCATENATE("&lt;p&gt;¿Cómo lavar este producto ",VLOOKUP(Tabla3[[#This Row],[Codigo]],Detalle!B:F,4,0),": ",H90,"?","&lt;p&gt;",CHAR(10),IFERROR(VLOOKUP(H90,'Base de datos'!A:B,2,0),"Humedecer un paño de tela y frotar la estructura del producto&lt;p&gt;"))</f>
        <v>&lt;p&gt;¿Cómo lavar este producto Vintage: Dubai?&lt;p&gt;
Aspiradora y cepillo suave para retirar el polvo, luego usar una esponja con agua fría y jabón líquido bien excurrido</v>
      </c>
      <c r="AC90"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90"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90" s="79"/>
      <c r="AF90" s="102"/>
      <c r="AH90" s="92" t="str">
        <f t="shared" si="10"/>
        <v>INSERT INTO combos VALUES(NULL,"Mody112","Sillón Marin",89,89.1,"Sillón","Vintage","Plomo oscuro","Dubai","Espuma paraiso y algodón","Madera tornillo","No",80,65,65,15,12,1,"Patas contorneadas","","","1",10,"1");</v>
      </c>
    </row>
    <row r="91" spans="1:34" ht="18.75" customHeight="1" x14ac:dyDescent="0.2">
      <c r="A91" s="1" t="s">
        <v>710</v>
      </c>
      <c r="B91" s="81" t="s">
        <v>711</v>
      </c>
      <c r="C91" s="97">
        <f>VLOOKUP(Tabla3[[#This Row],[sku proveedor-web]],Tabla6[[sku proveedor-web]:[codigo]],2,0)</f>
        <v>90</v>
      </c>
      <c r="D91" s="91">
        <f>Tabla3[[#This Row],[Codigo]]+0.1</f>
        <v>90.1</v>
      </c>
      <c r="E91" s="90" t="s">
        <v>389</v>
      </c>
      <c r="F91" s="90" t="s">
        <v>421</v>
      </c>
      <c r="G91" s="90" t="s">
        <v>34</v>
      </c>
      <c r="H91" s="90" t="s">
        <v>44</v>
      </c>
      <c r="I91" s="90" t="s">
        <v>419</v>
      </c>
      <c r="J91" s="90" t="s">
        <v>423</v>
      </c>
      <c r="K91" s="96" t="s">
        <v>45</v>
      </c>
      <c r="L91" s="90">
        <v>85</v>
      </c>
      <c r="M91" s="90">
        <v>45</v>
      </c>
      <c r="N91" s="90">
        <v>45</v>
      </c>
      <c r="O91" s="90">
        <v>85</v>
      </c>
      <c r="P91" s="96">
        <v>12</v>
      </c>
      <c r="Q91" s="96">
        <v>1</v>
      </c>
      <c r="R91" s="100" t="s">
        <v>895</v>
      </c>
      <c r="S91" s="101"/>
      <c r="T91" s="96"/>
      <c r="U91" s="96">
        <v>1</v>
      </c>
      <c r="V91" s="96">
        <v>10</v>
      </c>
      <c r="W91" s="91">
        <v>1</v>
      </c>
      <c r="X91" s="98" t="str">
        <f t="shared" si="7"/>
        <v>Microfibra</v>
      </c>
      <c r="Y91" s="79" t="str">
        <f>CONCATENATE("En HOGAR &amp; SPACIOS encontraras lo mejor para tu hogar con este excelente ",VLOOKUP(C91,Detalle!B:F,4,0)," con un acabado detallista al estilo ",F91,"&lt;/p&gt;",CHAR(10),CHAR(10),":&lt;p&gt;&lt;strong&gt;&lt;span style=text-decoration: underline;&gt;Detalle:&lt;/span&gt;&lt;/strong&gt;&lt;/p&gt;",CHAR(10),AA91,CHAR(10),Tabla3[[#This Row],[Parte 5]],CHAR(10),CHAR(10),"Medidas aproximadas: ","&lt;p&gt; ",CHAR(10),Z91,"&lt;p&gt; &lt;/li&gt;",CHAR(10),CHAR(10),AC91,CHAR(10),CHAR(10),AB91)</f>
        <v>En HOGAR &amp; SPACIOS encontraras lo mejor para tu hogar con este excelente Vintage con un acabado detallista al estilo Vintage&lt;/p&gt;
:&lt;p&gt;&lt;strong&gt;&lt;span style=text-decoration: underline;&gt;Detalle:&lt;/span&gt;&lt;/strong&gt;&lt;/p&gt;
Silla color: Varios colores, Tapiz: Microfibra, relleno: Espuma paraiso y algodón y estructura: Madera tornillo
&lt;p&gt;Característica: &lt;ul&gt;&lt;li&gt;
Patas contorneadas&lt;/li&gt; 
&lt;/li&gt;
&lt;/ul&gt;&lt;/il&gt;
Medidas aproximadas: &lt;p&gt; 
Silla: &lt;p&gt;&lt;li&gt;Altura(cm): 85&lt;/li&gt;&lt;li&gt; Ancho(cm): 45&lt;/li&gt;&lt;li&gt;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91" s="79" t="str">
        <f t="shared" si="8"/>
        <v>Silla: &lt;p&gt;&lt;li&gt;Altura(cm): 85&lt;/li&gt;&lt;li&gt; Ancho(cm): 45&lt;/li&gt;&lt;li&gt; Profundo(cm): 45&lt;/li&gt;&lt;/ul&gt;</v>
      </c>
      <c r="AA91" s="79" t="str">
        <f>CONCATENATE(E91," color: ",IF(VLOOKUP(C91,Colores!H:I,2,0)&gt;1,"Varios colores",G91),IF(H91="","",CONCATENATE(", Tapiz: ",H91)),IF(I91="","",CONCATENATE(", relleno: ",I91)),IF(J91="","",CONCATENATE(" y estructura: ",J91)),CHAR(10))</f>
        <v xml:space="preserve">Silla color: Varios colores, Tapiz: Microfibra, relleno: Espuma paraiso y algodón y estructura: Madera tornillo
</v>
      </c>
      <c r="AB91" s="79" t="str">
        <f>CONCATENATE("&lt;p&gt;¿Cómo lavar este producto ",VLOOKUP(Tabla3[[#This Row],[Codigo]],Detalle!B:F,4,0),": ",H91,"?","&lt;p&gt;",CHAR(10),IFERROR(VLOOKUP(H91,'Base de datos'!A:B,2,0),"Humedecer un paño de tela y frotar la estructura del producto&lt;p&gt;"))</f>
        <v>&lt;p&gt;¿Cómo lavar este producto Vintage: Microfibra?&lt;p&gt;
Aspirador y cepillar suave para retirar el polvo, luego usar una esponja con agua fría y jabón líquido bien excurrido</v>
      </c>
      <c r="AC91"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91"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91" s="79"/>
      <c r="AF91" s="102"/>
      <c r="AH91" s="92" t="str">
        <f t="shared" si="10"/>
        <v>INSERT INTO combos VALUES(NULL,"Mody113","Silla Marlon",90,90.1,"Silla","Vintage","Gris","Microfibra","Espuma paraiso y algodón","Madera tornillo","No",85,45,45,85,12,1,"Patas contorneadas","","","1",10,"1");</v>
      </c>
    </row>
    <row r="92" spans="1:34" ht="18.75" customHeight="1" x14ac:dyDescent="0.2">
      <c r="A92" s="1" t="s">
        <v>713</v>
      </c>
      <c r="B92" s="81" t="s">
        <v>386</v>
      </c>
      <c r="C92" s="97">
        <f>VLOOKUP(Tabla3[[#This Row],[sku proveedor-web]],Tabla6[[sku proveedor-web]:[codigo]],2,0)</f>
        <v>91</v>
      </c>
      <c r="D92" s="91">
        <f>Tabla3[[#This Row],[Codigo]]+0.1</f>
        <v>91.1</v>
      </c>
      <c r="E92" s="90" t="s">
        <v>386</v>
      </c>
      <c r="F92" s="90" t="s">
        <v>421</v>
      </c>
      <c r="G92" s="90" t="s">
        <v>38</v>
      </c>
      <c r="H92" s="90" t="s">
        <v>422</v>
      </c>
      <c r="I92" s="90" t="s">
        <v>890</v>
      </c>
      <c r="J92" s="90" t="s">
        <v>423</v>
      </c>
      <c r="K92" s="96" t="s">
        <v>45</v>
      </c>
      <c r="L92" s="90">
        <v>45</v>
      </c>
      <c r="M92" s="90">
        <v>100</v>
      </c>
      <c r="N92" s="90">
        <v>45</v>
      </c>
      <c r="O92" s="90">
        <v>15</v>
      </c>
      <c r="P92" s="96">
        <v>12</v>
      </c>
      <c r="Q92" s="96">
        <v>1</v>
      </c>
      <c r="R92" s="100" t="s">
        <v>895</v>
      </c>
      <c r="S92" s="101"/>
      <c r="T92" s="96"/>
      <c r="U92" s="96">
        <v>1</v>
      </c>
      <c r="V92" s="96">
        <v>10</v>
      </c>
      <c r="W92" s="91">
        <v>1</v>
      </c>
      <c r="X92" s="98" t="str">
        <f t="shared" si="7"/>
        <v>Dubai</v>
      </c>
      <c r="Y92" s="79" t="str">
        <f>CONCATENATE("En HOGAR &amp; SPACIOS encontraras lo mejor para tu hogar con este excelente ",VLOOKUP(C92,Detalle!B:F,4,0)," con un acabado detallista al estilo ",F92,"&lt;/p&gt;",CHAR(10),CHAR(10),":&lt;p&gt;&lt;strong&gt;&lt;span style=text-decoration: underline;&gt;Detalle:&lt;/span&gt;&lt;/strong&gt;&lt;/p&gt;",CHAR(10),AA92,CHAR(10),Tabla3[[#This Row],[Parte 5]],CHAR(10),CHAR(10),"Medidas aproximadas: ","&lt;p&gt; ",CHAR(10),Z92,"&lt;p&gt; &lt;/li&gt;",CHAR(10),CHAR(10),AC92,CHAR(10),CHAR(10),AB92)</f>
        <v>En HOGAR &amp; SPACIOS encontraras lo mejor para tu hogar con este excelente Vintage con un acabado detallista al estilo Vintage&lt;/p&gt;
:&lt;p&gt;&lt;strong&gt;&lt;span style=text-decoration: underline;&gt;Detalle:&lt;/span&gt;&lt;/strong&gt;&lt;/p&gt;
Banqueta color: Beige, Tapiz: Dubai, relleno: Espuma paraiso, algodón, resortes y estructura: Madera tornillo
&lt;p&gt;Característica: &lt;ul&gt;&lt;li&gt;
Patas contorneadas&lt;/li&gt; 
&lt;/li&gt;
&lt;/ul&gt;&lt;/il&gt;
Medidas aproximadas: &lt;p&gt; 
Banqueta: &lt;p&gt;&lt;li&gt;Altura(cm): 45&lt;/li&gt;&lt;li&gt; Ancho(cm): 100&lt;/li&gt;&lt;li&gt;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92" s="79" t="str">
        <f t="shared" si="8"/>
        <v>Banqueta: &lt;p&gt;&lt;li&gt;Altura(cm): 45&lt;/li&gt;&lt;li&gt; Ancho(cm): 100&lt;/li&gt;&lt;li&gt; Profundo(cm): 45&lt;/li&gt;&lt;/ul&gt;</v>
      </c>
      <c r="AA92" s="79" t="str">
        <f>CONCATENATE(E92," color: ",IF(VLOOKUP(C92,Colores!H:I,2,0)&gt;1,"Varios colores",G92),IF(H92="","",CONCATENATE(", Tapiz: ",H92)),IF(I92="","",CONCATENATE(", relleno: ",I92)),IF(J92="","",CONCATENATE(" y estructura: ",J92)),CHAR(10))</f>
        <v xml:space="preserve">Banqueta color: Beige, Tapiz: Dubai, relleno: Espuma paraiso, algodón, resortes y estructura: Madera tornillo
</v>
      </c>
      <c r="AB92" s="79" t="str">
        <f>CONCATENATE("&lt;p&gt;¿Cómo lavar este producto ",VLOOKUP(Tabla3[[#This Row],[Codigo]],Detalle!B:F,4,0),": ",H92,"?","&lt;p&gt;",CHAR(10),IFERROR(VLOOKUP(H92,'Base de datos'!A:B,2,0),"Humedecer un paño de tela y frotar la estructura del producto&lt;p&gt;"))</f>
        <v>&lt;p&gt;¿Cómo lavar este producto Vintage: Dubai?&lt;p&gt;
Aspiradora y cepillo suave para retirar el polvo, luego usar una esponja con agua fría y jabón líquido bien excurrido</v>
      </c>
      <c r="AC92"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92"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92" s="79"/>
      <c r="AF92" s="102"/>
      <c r="AH92" s="92" t="str">
        <f t="shared" si="10"/>
        <v>INSERT INTO combos VALUES(NULL,"Mody114","Banqueta",91,91.1,"Banqueta","Vintage","Beige","Dubai","Espuma paraiso, algodón, resortes","Madera tornillo","No",45,100,45,15,12,1,"Patas contorneadas","","","1",10,"1");</v>
      </c>
    </row>
    <row r="93" spans="1:34" ht="18.75" customHeight="1" x14ac:dyDescent="0.2">
      <c r="A93" s="1" t="s">
        <v>714</v>
      </c>
      <c r="B93" s="81" t="s">
        <v>386</v>
      </c>
      <c r="C93" s="97">
        <f>VLOOKUP(Tabla3[[#This Row],[sku proveedor-web]],Tabla6[[sku proveedor-web]:[codigo]],2,0)</f>
        <v>92</v>
      </c>
      <c r="D93" s="91">
        <f>Tabla3[[#This Row],[Codigo]]+0.1</f>
        <v>92.1</v>
      </c>
      <c r="E93" s="90" t="s">
        <v>386</v>
      </c>
      <c r="F93" s="90" t="s">
        <v>421</v>
      </c>
      <c r="G93" s="90" t="s">
        <v>34</v>
      </c>
      <c r="H93" s="90" t="s">
        <v>422</v>
      </c>
      <c r="I93" s="90" t="s">
        <v>890</v>
      </c>
      <c r="J93" s="90" t="s">
        <v>423</v>
      </c>
      <c r="K93" s="96" t="s">
        <v>45</v>
      </c>
      <c r="L93" s="90">
        <v>40</v>
      </c>
      <c r="M93" s="90">
        <v>100</v>
      </c>
      <c r="N93" s="90">
        <v>45</v>
      </c>
      <c r="O93" s="90">
        <v>15</v>
      </c>
      <c r="P93" s="96">
        <v>12</v>
      </c>
      <c r="Q93" s="96">
        <v>1</v>
      </c>
      <c r="R93" s="100" t="s">
        <v>895</v>
      </c>
      <c r="S93" s="101"/>
      <c r="T93" s="96"/>
      <c r="U93" s="96">
        <v>1</v>
      </c>
      <c r="V93" s="96">
        <v>10</v>
      </c>
      <c r="W93" s="91">
        <v>1</v>
      </c>
      <c r="X93" s="98" t="str">
        <f t="shared" si="7"/>
        <v>Dubai</v>
      </c>
      <c r="Y93" s="79" t="str">
        <f>CONCATENATE("En HOGAR &amp; SPACIOS encontraras lo mejor para tu hogar con este excelente ",VLOOKUP(C93,Detalle!B:F,4,0)," con un acabado detallista al estilo ",F93,"&lt;/p&gt;",CHAR(10),CHAR(10),":&lt;p&gt;&lt;strong&gt;&lt;span style=text-decoration: underline;&gt;Detalle:&lt;/span&gt;&lt;/strong&gt;&lt;/p&gt;",CHAR(10),AA93,CHAR(10),Tabla3[[#This Row],[Parte 5]],CHAR(10),CHAR(10),"Medidas aproximadas: ","&lt;p&gt; ",CHAR(10),Z93,"&lt;p&gt; &lt;/li&gt;",CHAR(10),CHAR(10),AC93,CHAR(10),CHAR(10),AB93)</f>
        <v>En HOGAR &amp; SPACIOS encontraras lo mejor para tu hogar con este excelente Vintage con un acabado detallista al estilo Vintage&lt;/p&gt;
:&lt;p&gt;&lt;strong&gt;&lt;span style=text-decoration: underline;&gt;Detalle:&lt;/span&gt;&lt;/strong&gt;&lt;/p&gt;
Banqueta color: Gris, Tapiz: Dubai, relleno: Espuma paraiso, algodón, resortes y estructura: Madera tornillo
&lt;p&gt;Característica: &lt;ul&gt;&lt;li&gt;
Patas contorneadas&lt;/li&gt; 
&lt;/li&gt;
&lt;/ul&gt;&lt;/il&gt;
Medidas aproximadas: &lt;p&gt; 
Banqueta: &lt;p&gt;&lt;li&gt;Altura(cm): 40&lt;/li&gt;&lt;li&gt; Ancho(cm): 100&lt;/li&gt;&lt;li&gt;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93" s="79" t="str">
        <f t="shared" si="8"/>
        <v>Banqueta: &lt;p&gt;&lt;li&gt;Altura(cm): 40&lt;/li&gt;&lt;li&gt; Ancho(cm): 100&lt;/li&gt;&lt;li&gt; Profundo(cm): 45&lt;/li&gt;&lt;/ul&gt;</v>
      </c>
      <c r="AA93" s="79" t="str">
        <f>CONCATENATE(E93," color: ",IF(VLOOKUP(C93,Colores!H:I,2,0)&gt;1,"Varios colores",G93),IF(H93="","",CONCATENATE(", Tapiz: ",H93)),IF(I93="","",CONCATENATE(", relleno: ",I93)),IF(J93="","",CONCATENATE(" y estructura: ",J93)),CHAR(10))</f>
        <v xml:space="preserve">Banqueta color: Gris, Tapiz: Dubai, relleno: Espuma paraiso, algodón, resortes y estructura: Madera tornillo
</v>
      </c>
      <c r="AB93" s="79" t="str">
        <f>CONCATENATE("&lt;p&gt;¿Cómo lavar este producto ",VLOOKUP(Tabla3[[#This Row],[Codigo]],Detalle!B:F,4,0),": ",H93,"?","&lt;p&gt;",CHAR(10),IFERROR(VLOOKUP(H93,'Base de datos'!A:B,2,0),"Humedecer un paño de tela y frotar la estructura del producto&lt;p&gt;"))</f>
        <v>&lt;p&gt;¿Cómo lavar este producto Vintage: Dubai?&lt;p&gt;
Aspiradora y cepillo suave para retirar el polvo, luego usar una esponja con agua fría y jabón líquido bien excurrido</v>
      </c>
      <c r="AC93"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93"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93" s="79"/>
      <c r="AF93" s="102"/>
      <c r="AH93" s="92" t="str">
        <f t="shared" si="10"/>
        <v>INSERT INTO combos VALUES(NULL,"Mody115","Banqueta",92,92.1,"Banqueta","Vintage","Gris","Dubai","Espuma paraiso, algodón, resortes","Madera tornillo","No",40,100,45,15,12,1,"Patas contorneadas","","","1",10,"1");</v>
      </c>
    </row>
    <row r="94" spans="1:34" ht="18.75" customHeight="1" x14ac:dyDescent="0.2">
      <c r="A94" s="1" t="s">
        <v>717</v>
      </c>
      <c r="B94" s="81" t="s">
        <v>739</v>
      </c>
      <c r="C94" s="97">
        <f>VLOOKUP(Tabla3[[#This Row],[sku proveedor-web]],Tabla6[[sku proveedor-web]:[codigo]],2,0)</f>
        <v>93</v>
      </c>
      <c r="D94" s="91">
        <f>Tabla3[[#This Row],[Codigo]]+0.1</f>
        <v>93.1</v>
      </c>
      <c r="E94" s="90" t="s">
        <v>386</v>
      </c>
      <c r="F94" s="90" t="s">
        <v>421</v>
      </c>
      <c r="G94" s="90" t="s">
        <v>248</v>
      </c>
      <c r="H94" s="90" t="s">
        <v>44</v>
      </c>
      <c r="I94" s="90" t="s">
        <v>890</v>
      </c>
      <c r="J94" s="90" t="s">
        <v>423</v>
      </c>
      <c r="K94" s="96" t="s">
        <v>45</v>
      </c>
      <c r="L94" s="90">
        <v>45</v>
      </c>
      <c r="M94" s="90">
        <v>100</v>
      </c>
      <c r="N94" s="90">
        <v>45</v>
      </c>
      <c r="O94" s="90">
        <v>15</v>
      </c>
      <c r="P94" s="96">
        <v>12</v>
      </c>
      <c r="Q94" s="96">
        <v>1</v>
      </c>
      <c r="R94" s="100" t="s">
        <v>895</v>
      </c>
      <c r="S94" s="101"/>
      <c r="T94" s="96"/>
      <c r="U94" s="96">
        <v>1</v>
      </c>
      <c r="V94" s="96">
        <v>10</v>
      </c>
      <c r="W94" s="91">
        <v>1</v>
      </c>
      <c r="X94" s="98" t="str">
        <f t="shared" si="7"/>
        <v>Microfibra</v>
      </c>
      <c r="Y94" s="79" t="str">
        <f>CONCATENATE("En HOGAR &amp; SPACIOS encontraras lo mejor para tu hogar con este excelente ",VLOOKUP(C94,Detalle!B:F,4,0)," con un acabado detallista al estilo ",F94,"&lt;/p&gt;",CHAR(10),CHAR(10),":&lt;p&gt;&lt;strong&gt;&lt;span style=text-decoration: underline;&gt;Detalle:&lt;/span&gt;&lt;/strong&gt;&lt;/p&gt;",CHAR(10),AA94,CHAR(10),Tabla3[[#This Row],[Parte 5]],CHAR(10),CHAR(10),"Medidas aproximadas: ","&lt;p&gt; ",CHAR(10),Z94,"&lt;p&gt; &lt;/li&gt;",CHAR(10),CHAR(10),AC94,CHAR(10),CHAR(10),AB94)</f>
        <v>En HOGAR &amp; SPACIOS encontraras lo mejor para tu hogar con este excelente Vintage con un acabado detallista al estilo Vintage&lt;/p&gt;
:&lt;p&gt;&lt;strong&gt;&lt;span style=text-decoration: underline;&gt;Detalle:&lt;/span&gt;&lt;/strong&gt;&lt;/p&gt;
Banqueta color: Fucsia, Tapiz: Microfibra, relleno: Espuma paraiso, algodón, resortes y estructura: Madera tornillo
&lt;p&gt;Característica: &lt;ul&gt;&lt;li&gt;
Patas contorneadas&lt;/li&gt; 
&lt;/li&gt;
&lt;/ul&gt;&lt;/il&gt;
Medidas aproximadas: &lt;p&gt; 
Banqueta: &lt;p&gt;&lt;li&gt;Altura(cm): 45&lt;/li&gt;&lt;li&gt; Ancho(cm): 100&lt;/li&gt;&lt;li&gt;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94" s="79" t="str">
        <f t="shared" si="8"/>
        <v>Banqueta: &lt;p&gt;&lt;li&gt;Altura(cm): 45&lt;/li&gt;&lt;li&gt; Ancho(cm): 100&lt;/li&gt;&lt;li&gt; Profundo(cm): 45&lt;/li&gt;&lt;/ul&gt;</v>
      </c>
      <c r="AA94" s="79" t="str">
        <f>CONCATENATE(E94," color: ",IF(VLOOKUP(C94,Colores!H:I,2,0)&gt;1,"Varios colores",G94),IF(H94="","",CONCATENATE(", Tapiz: ",H94)),IF(I94="","",CONCATENATE(", relleno: ",I94)),IF(J94="","",CONCATENATE(" y estructura: ",J94)),CHAR(10))</f>
        <v xml:space="preserve">Banqueta color: Fucsia, Tapiz: Microfibra, relleno: Espuma paraiso, algodón, resortes y estructura: Madera tornillo
</v>
      </c>
      <c r="AB94" s="79" t="str">
        <f>CONCATENATE("&lt;p&gt;¿Cómo lavar este producto ",VLOOKUP(Tabla3[[#This Row],[Codigo]],Detalle!B:F,4,0),": ",H94,"?","&lt;p&gt;",CHAR(10),IFERROR(VLOOKUP(H94,'Base de datos'!A:B,2,0),"Humedecer un paño de tela y frotar la estructura del producto&lt;p&gt;"))</f>
        <v>&lt;p&gt;¿Cómo lavar este producto Vintage: Microfibra?&lt;p&gt;
Aspirador y cepillar suave para retirar el polvo, luego usar una esponja con agua fría y jabón líquido bien excurrido</v>
      </c>
      <c r="AC94"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94"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94" s="79"/>
      <c r="AF94" s="102"/>
      <c r="AH94" s="92" t="str">
        <f t="shared" si="10"/>
        <v>INSERT INTO combos VALUES(NULL,"Mody116","Banqueta capitoneado Grizell",93,93.1,"Banqueta","Vintage","Fucsia","Microfibra","Espuma paraiso, algodón, resortes","Madera tornillo","No",45,100,45,15,12,1,"Patas contorneadas","","","1",10,"1");</v>
      </c>
    </row>
    <row r="95" spans="1:34" ht="18.75" customHeight="1" x14ac:dyDescent="0.2">
      <c r="A95" s="1" t="s">
        <v>718</v>
      </c>
      <c r="B95" s="81" t="s">
        <v>741</v>
      </c>
      <c r="C95" s="97">
        <f>VLOOKUP(Tabla3[[#This Row],[sku proveedor-web]],Tabla6[[sku proveedor-web]:[codigo]],2,0)</f>
        <v>94</v>
      </c>
      <c r="D95" s="91">
        <f>Tabla3[[#This Row],[Codigo]]+0.1</f>
        <v>94.1</v>
      </c>
      <c r="E95" s="90" t="s">
        <v>386</v>
      </c>
      <c r="F95" s="90" t="s">
        <v>421</v>
      </c>
      <c r="G95" s="90" t="s">
        <v>34</v>
      </c>
      <c r="H95" s="90" t="s">
        <v>891</v>
      </c>
      <c r="I95" s="90" t="s">
        <v>890</v>
      </c>
      <c r="J95" s="90" t="s">
        <v>423</v>
      </c>
      <c r="K95" s="96" t="s">
        <v>45</v>
      </c>
      <c r="L95" s="90">
        <v>40</v>
      </c>
      <c r="M95" s="90">
        <v>100</v>
      </c>
      <c r="N95" s="90">
        <v>45</v>
      </c>
      <c r="O95" s="90">
        <v>15</v>
      </c>
      <c r="P95" s="96">
        <v>12</v>
      </c>
      <c r="Q95" s="96">
        <v>1</v>
      </c>
      <c r="R95" s="100" t="s">
        <v>895</v>
      </c>
      <c r="S95" s="101"/>
      <c r="T95" s="96"/>
      <c r="U95" s="96">
        <v>1</v>
      </c>
      <c r="V95" s="96">
        <v>10</v>
      </c>
      <c r="W95" s="91">
        <v>1</v>
      </c>
      <c r="X95" s="98" t="str">
        <f t="shared" si="7"/>
        <v>Prana</v>
      </c>
      <c r="Y95" s="79" t="str">
        <f>CONCATENATE("En HOGAR &amp; SPACIOS encontraras lo mejor para tu hogar con este excelente ",VLOOKUP(C95,Detalle!B:F,4,0)," con un acabado detallista al estilo ",F95,"&lt;/p&gt;",CHAR(10),CHAR(10),":&lt;p&gt;&lt;strong&gt;&lt;span style=text-decoration: underline;&gt;Detalle:&lt;/span&gt;&lt;/strong&gt;&lt;/p&gt;",CHAR(10),AA95,CHAR(10),Tabla3[[#This Row],[Parte 5]],CHAR(10),CHAR(10),"Medidas aproximadas: ","&lt;p&gt; ",CHAR(10),Z95,"&lt;p&gt; &lt;/li&gt;",CHAR(10),CHAR(10),AC95,CHAR(10),CHAR(10),AB95)</f>
        <v>En HOGAR &amp; SPACIOS encontraras lo mejor para tu hogar con este excelente Vintage con un acabado detallista al estilo Vintage&lt;/p&gt;
:&lt;p&gt;&lt;strong&gt;&lt;span style=text-decoration: underline;&gt;Detalle:&lt;/span&gt;&lt;/strong&gt;&lt;/p&gt;
Banqueta color: Gris, Tapiz: Prana, relleno: Espuma paraiso, algodón, resortes y estructura: Madera tornillo
&lt;p&gt;Característica: &lt;ul&gt;&lt;li&gt;
Patas contorneadas&lt;/li&gt; 
&lt;/li&gt;
&lt;/ul&gt;&lt;/il&gt;
Medidas aproximadas: &lt;p&gt; 
Banqueta: &lt;p&gt;&lt;li&gt;Altura(cm): 40&lt;/li&gt;&lt;li&gt; Ancho(cm): 100&lt;/li&gt;&lt;li&gt;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v>
      </c>
      <c r="Z95" s="79" t="str">
        <f t="shared" si="8"/>
        <v>Banqueta: &lt;p&gt;&lt;li&gt;Altura(cm): 40&lt;/li&gt;&lt;li&gt; Ancho(cm): 100&lt;/li&gt;&lt;li&gt; Profundo(cm): 45&lt;/li&gt;&lt;/ul&gt;</v>
      </c>
      <c r="AA95" s="79" t="str">
        <f>CONCATENATE(E95," color: ",IF(VLOOKUP(C95,Colores!H:I,2,0)&gt;1,"Varios colores",G95),IF(H95="","",CONCATENATE(", Tapiz: ",H95)),IF(I95="","",CONCATENATE(", relleno: ",I95)),IF(J95="","",CONCATENATE(" y estructura: ",J95)),CHAR(10))</f>
        <v xml:space="preserve">Banqueta color: Gris, Tapiz: Prana, relleno: Espuma paraiso, algodón, resortes y estructura: Madera tornillo
</v>
      </c>
      <c r="AB95" s="79" t="str">
        <f>CONCATENATE("&lt;p&gt;¿Cómo lavar este producto ",VLOOKUP(Tabla3[[#This Row],[Codigo]],Detalle!B:F,4,0),": ",H95,"?","&lt;p&gt;",CHAR(10),IFERROR(VLOOKUP(H95,'Base de datos'!A:B,2,0),"Humedecer un paño de tela y frotar la estructura del producto&lt;p&gt;"))</f>
        <v>&lt;p&gt;¿Cómo lavar este producto Vintage: Prana?&lt;p&gt;
Humedecer un paño de tela y frotar la estructura del producto&lt;p&gt;</v>
      </c>
      <c r="AC95"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95"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95" s="79"/>
      <c r="AF95" s="102"/>
      <c r="AH95" s="92" t="str">
        <f t="shared" si="10"/>
        <v>INSERT INTO combos VALUES(NULL,"Mody117","Banqueta capitoneado Fritzz",94,94.1,"Banqueta","Vintage","Gris","Prana","Espuma paraiso, algodón, resortes","Madera tornillo","No",40,100,45,15,12,1,"Patas contorneadas","","","1",10,"1");</v>
      </c>
    </row>
    <row r="96" spans="1:34" ht="18.75" customHeight="1" x14ac:dyDescent="0.2">
      <c r="A96" s="1" t="s">
        <v>719</v>
      </c>
      <c r="B96" s="81" t="s">
        <v>743</v>
      </c>
      <c r="C96" s="97">
        <f>VLOOKUP(Tabla3[[#This Row],[sku proveedor-web]],Tabla6[[sku proveedor-web]:[codigo]],2,0)</f>
        <v>95</v>
      </c>
      <c r="D96" s="91">
        <f>Tabla3[[#This Row],[Codigo]]+0.1</f>
        <v>95.1</v>
      </c>
      <c r="E96" s="90" t="s">
        <v>744</v>
      </c>
      <c r="F96" s="90" t="s">
        <v>421</v>
      </c>
      <c r="G96" s="90" t="s">
        <v>38</v>
      </c>
      <c r="H96" s="90" t="s">
        <v>422</v>
      </c>
      <c r="I96" s="90" t="s">
        <v>890</v>
      </c>
      <c r="J96" s="90" t="s">
        <v>423</v>
      </c>
      <c r="K96" s="96" t="s">
        <v>45</v>
      </c>
      <c r="L96" s="90">
        <v>35</v>
      </c>
      <c r="M96" s="90">
        <v>70</v>
      </c>
      <c r="N96" s="90">
        <v>45</v>
      </c>
      <c r="O96" s="90">
        <v>10</v>
      </c>
      <c r="P96" s="96">
        <v>12</v>
      </c>
      <c r="Q96" s="96">
        <v>1</v>
      </c>
      <c r="R96" s="100" t="s">
        <v>895</v>
      </c>
      <c r="S96" s="101"/>
      <c r="T96" s="96"/>
      <c r="U96" s="96">
        <v>1</v>
      </c>
      <c r="V96" s="96">
        <v>10</v>
      </c>
      <c r="W96" s="91">
        <v>1</v>
      </c>
      <c r="X96" s="98" t="str">
        <f t="shared" si="7"/>
        <v>Dubai</v>
      </c>
      <c r="Y96" s="79" t="str">
        <f>CONCATENATE("En HOGAR &amp; SPACIOS encontraras lo mejor para tu hogar con este excelente ",VLOOKUP(C96,Detalle!B:F,4,0)," con un acabado detallista al estilo ",F96,"&lt;/p&gt;",CHAR(10),CHAR(10),":&lt;p&gt;&lt;strong&gt;&lt;span style=text-decoration: underline;&gt;Detalle:&lt;/span&gt;&lt;/strong&gt;&lt;/p&gt;",CHAR(10),AA96,CHAR(10),Tabla3[[#This Row],[Parte 5]],CHAR(10),CHAR(10),"Medidas aproximadas: ","&lt;p&gt; ",CHAR(10),Z96,"&lt;p&gt; &lt;/li&gt;",CHAR(10),CHAR(10),AC96,CHAR(10),CHAR(10),AB96)</f>
        <v>En HOGAR &amp; SPACIOS encontraras lo mejor para tu hogar con este excelente Vintage con un acabado detallista al estilo Vintage&lt;/p&gt;
:&lt;p&gt;&lt;strong&gt;&lt;span style=text-decoration: underline;&gt;Detalle:&lt;/span&gt;&lt;/strong&gt;&lt;/p&gt;
Taburete color: Beige, Tapiz: Dubai, relleno: Espuma paraiso, algodón, resortes y estructura: Madera tornillo
&lt;p&gt;Característica: &lt;ul&gt;&lt;li&gt;
Patas contorneadas&lt;/li&gt; 
&lt;/li&gt;
&lt;/ul&gt;&lt;/il&gt;
Medidas aproximadas: &lt;p&gt; 
Taburete: &lt;p&gt;&lt;li&gt;Altura(cm): 35&lt;/li&gt;&lt;li&gt; Ancho(cm): 70&lt;/li&gt;&lt;li&gt;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96" s="79" t="str">
        <f t="shared" si="8"/>
        <v>Taburete: &lt;p&gt;&lt;li&gt;Altura(cm): 35&lt;/li&gt;&lt;li&gt; Ancho(cm): 70&lt;/li&gt;&lt;li&gt; Profundo(cm): 45&lt;/li&gt;&lt;/ul&gt;</v>
      </c>
      <c r="AA96" s="79" t="str">
        <f>CONCATENATE(E96," color: ",IF(VLOOKUP(C96,Colores!H:I,2,0)&gt;1,"Varios colores",G96),IF(H96="","",CONCATENATE(", Tapiz: ",H96)),IF(I96="","",CONCATENATE(", relleno: ",I96)),IF(J96="","",CONCATENATE(" y estructura: ",J96)),CHAR(10))</f>
        <v xml:space="preserve">Taburete color: Beige, Tapiz: Dubai, relleno: Espuma paraiso, algodón, resortes y estructura: Madera tornillo
</v>
      </c>
      <c r="AB96" s="79" t="str">
        <f>CONCATENATE("&lt;p&gt;¿Cómo lavar este producto ",VLOOKUP(Tabla3[[#This Row],[Codigo]],Detalle!B:F,4,0),": ",H96,"?","&lt;p&gt;",CHAR(10),IFERROR(VLOOKUP(H96,'Base de datos'!A:B,2,0),"Humedecer un paño de tela y frotar la estructura del producto&lt;p&gt;"))</f>
        <v>&lt;p&gt;¿Cómo lavar este producto Vintage: Dubai?&lt;p&gt;
Aspiradora y cepillo suave para retirar el polvo, luego usar una esponja con agua fría y jabón líquido bien excurrido</v>
      </c>
      <c r="AC96"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96"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96" s="79"/>
      <c r="AF96" s="102"/>
      <c r="AH96" s="92" t="str">
        <f t="shared" si="10"/>
        <v>INSERT INTO combos VALUES(NULL,"Mody118","Taburete Anubis",95,95.1,"Taburete","Vintage","Beige","Dubai","Espuma paraiso, algodón, resortes","Madera tornillo","No",35,70,45,10,12,1,"Patas contorneadas","","","1",10,"1");</v>
      </c>
    </row>
    <row r="97" spans="1:34" ht="18.75" customHeight="1" x14ac:dyDescent="0.2">
      <c r="A97" s="1" t="s">
        <v>720</v>
      </c>
      <c r="B97" s="81" t="s">
        <v>746</v>
      </c>
      <c r="C97" s="97">
        <f>VLOOKUP(Tabla3[[#This Row],[sku proveedor-web]],Tabla6[[sku proveedor-web]:[codigo]],2,0)</f>
        <v>96</v>
      </c>
      <c r="D97" s="91">
        <f>Tabla3[[#This Row],[Codigo]]+0.1</f>
        <v>96.1</v>
      </c>
      <c r="E97" s="90" t="s">
        <v>744</v>
      </c>
      <c r="F97" s="90" t="s">
        <v>421</v>
      </c>
      <c r="G97" s="90" t="s">
        <v>446</v>
      </c>
      <c r="H97" s="90" t="s">
        <v>422</v>
      </c>
      <c r="I97" s="90" t="s">
        <v>890</v>
      </c>
      <c r="J97" s="90" t="s">
        <v>423</v>
      </c>
      <c r="K97" s="96" t="s">
        <v>45</v>
      </c>
      <c r="L97" s="90">
        <v>35</v>
      </c>
      <c r="M97" s="90">
        <v>70</v>
      </c>
      <c r="N97" s="90">
        <v>45</v>
      </c>
      <c r="O97" s="90">
        <v>10</v>
      </c>
      <c r="P97" s="96">
        <v>12</v>
      </c>
      <c r="Q97" s="96">
        <v>1</v>
      </c>
      <c r="R97" s="100" t="s">
        <v>895</v>
      </c>
      <c r="S97" s="101"/>
      <c r="T97" s="96"/>
      <c r="U97" s="96">
        <v>1</v>
      </c>
      <c r="V97" s="96">
        <v>10</v>
      </c>
      <c r="W97" s="91">
        <v>1</v>
      </c>
      <c r="X97" s="98" t="str">
        <f t="shared" si="7"/>
        <v>Dubai</v>
      </c>
      <c r="Y97" s="79" t="str">
        <f>CONCATENATE("En HOGAR &amp; SPACIOS encontraras lo mejor para tu hogar con este excelente ",VLOOKUP(C97,Detalle!B:F,4,0)," con un acabado detallista al estilo ",F97,"&lt;/p&gt;",CHAR(10),CHAR(10),":&lt;p&gt;&lt;strong&gt;&lt;span style=text-decoration: underline;&gt;Detalle:&lt;/span&gt;&lt;/strong&gt;&lt;/p&gt;",CHAR(10),AA97,CHAR(10),Tabla3[[#This Row],[Parte 5]],CHAR(10),CHAR(10),"Medidas aproximadas: ","&lt;p&gt; ",CHAR(10),Z97,"&lt;p&gt; &lt;/li&gt;",CHAR(10),CHAR(10),AC97,CHAR(10),CHAR(10),AB97)</f>
        <v>En HOGAR &amp; SPACIOS encontraras lo mejor para tu hogar con este excelente Vintage con un acabado detallista al estilo Vintage&lt;/p&gt;
:&lt;p&gt;&lt;strong&gt;&lt;span style=text-decoration: underline;&gt;Detalle:&lt;/span&gt;&lt;/strong&gt;&lt;/p&gt;
Taburete color: Plomo, Tapiz: Dubai, relleno: Espuma paraiso, algodón, resortes y estructura: Madera tornillo
&lt;p&gt;Característica: &lt;ul&gt;&lt;li&gt;
Patas contorneadas&lt;/li&gt; 
&lt;/li&gt;
&lt;/ul&gt;&lt;/il&gt;
Medidas aproximadas: &lt;p&gt; 
Taburete: &lt;p&gt;&lt;li&gt;Altura(cm): 35&lt;/li&gt;&lt;li&gt; Ancho(cm): 70&lt;/li&gt;&lt;li&gt;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97" s="79" t="str">
        <f t="shared" si="8"/>
        <v>Taburete: &lt;p&gt;&lt;li&gt;Altura(cm): 35&lt;/li&gt;&lt;li&gt; Ancho(cm): 70&lt;/li&gt;&lt;li&gt; Profundo(cm): 45&lt;/li&gt;&lt;/ul&gt;</v>
      </c>
      <c r="AA97" s="79" t="str">
        <f>CONCATENATE(E97," color: ",IF(VLOOKUP(C97,Colores!H:I,2,0)&gt;1,"Varios colores",G97),IF(H97="","",CONCATENATE(", Tapiz: ",H97)),IF(I97="","",CONCATENATE(", relleno: ",I97)),IF(J97="","",CONCATENATE(" y estructura: ",J97)),CHAR(10))</f>
        <v xml:space="preserve">Taburete color: Plomo, Tapiz: Dubai, relleno: Espuma paraiso, algodón, resortes y estructura: Madera tornillo
</v>
      </c>
      <c r="AB97" s="79" t="str">
        <f>CONCATENATE("&lt;p&gt;¿Cómo lavar este producto ",VLOOKUP(Tabla3[[#This Row],[Codigo]],Detalle!B:F,4,0),": ",H97,"?","&lt;p&gt;",CHAR(10),IFERROR(VLOOKUP(H97,'Base de datos'!A:B,2,0),"Humedecer un paño de tela y frotar la estructura del producto&lt;p&gt;"))</f>
        <v>&lt;p&gt;¿Cómo lavar este producto Vintage: Dubai?&lt;p&gt;
Aspiradora y cepillo suave para retirar el polvo, luego usar una esponja con agua fría y jabón líquido bien excurrido</v>
      </c>
      <c r="AC97" s="79" t="str">
        <f t="shared" si="9"/>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97"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97" s="79"/>
      <c r="AF97" s="102"/>
      <c r="AH97" s="92" t="str">
        <f t="shared" si="10"/>
        <v>INSERT INTO combos VALUES(NULL,"Mody119","Taburete Ruby",96,96.1,"Taburete","Vintage","Plomo","Dubai","Espuma paraiso, algodón, resortes","Madera tornillo","No",35,70,45,10,12,1,"Patas contorneadas","","","1",10,"1");</v>
      </c>
    </row>
    <row r="98" spans="1:34" ht="18.75" customHeight="1" x14ac:dyDescent="0.2">
      <c r="A98" s="1" t="s">
        <v>721</v>
      </c>
      <c r="B98" s="81" t="s">
        <v>748</v>
      </c>
      <c r="C98" s="97">
        <f>VLOOKUP(Tabla3[[#This Row],[sku proveedor-web]],Tabla6[[sku proveedor-web]:[codigo]],2,0)</f>
        <v>97</v>
      </c>
      <c r="D98" s="91">
        <f>Tabla3[[#This Row],[Codigo]]+0.1</f>
        <v>97.1</v>
      </c>
      <c r="E98" s="90" t="s">
        <v>744</v>
      </c>
      <c r="F98" s="90" t="s">
        <v>421</v>
      </c>
      <c r="G98" s="90" t="s">
        <v>878</v>
      </c>
      <c r="H98" s="90" t="s">
        <v>422</v>
      </c>
      <c r="I98" s="90" t="s">
        <v>890</v>
      </c>
      <c r="J98" s="90" t="s">
        <v>423</v>
      </c>
      <c r="K98" s="96" t="s">
        <v>45</v>
      </c>
      <c r="L98" s="90">
        <v>35</v>
      </c>
      <c r="M98" s="90">
        <v>70</v>
      </c>
      <c r="N98" s="90">
        <v>45</v>
      </c>
      <c r="O98" s="90">
        <v>10</v>
      </c>
      <c r="P98" s="96">
        <v>12</v>
      </c>
      <c r="Q98" s="96">
        <v>1</v>
      </c>
      <c r="R98" s="100" t="s">
        <v>895</v>
      </c>
      <c r="S98" s="101"/>
      <c r="T98" s="96"/>
      <c r="U98" s="96">
        <v>1</v>
      </c>
      <c r="V98" s="96">
        <v>10</v>
      </c>
      <c r="W98" s="91">
        <v>1</v>
      </c>
      <c r="X98" s="98" t="str">
        <f t="shared" ref="X98:X129" si="11">IF(H98="",F98,H98)</f>
        <v>Dubai</v>
      </c>
      <c r="Y98" s="79" t="str">
        <f>CONCATENATE("En HOGAR &amp; SPACIOS encontraras lo mejor para tu hogar con este excelente ",VLOOKUP(C98,Detalle!B:F,4,0)," con un acabado detallista al estilo ",F98,"&lt;/p&gt;",CHAR(10),CHAR(10),":&lt;p&gt;&lt;strong&gt;&lt;span style=text-decoration: underline;&gt;Detalle:&lt;/span&gt;&lt;/strong&gt;&lt;/p&gt;",CHAR(10),AA98,CHAR(10),Tabla3[[#This Row],[Parte 5]],CHAR(10),CHAR(10),"Medidas aproximadas: ","&lt;p&gt; ",CHAR(10),Z98,"&lt;p&gt; &lt;/li&gt;",CHAR(10),CHAR(10),AC98,CHAR(10),CHAR(10),AB98)</f>
        <v>En HOGAR &amp; SPACIOS encontraras lo mejor para tu hogar con este excelente Vintage con un acabado detallista al estilo Vintage&lt;/p&gt;
:&lt;p&gt;&lt;strong&gt;&lt;span style=text-decoration: underline;&gt;Detalle:&lt;/span&gt;&lt;/strong&gt;&lt;/p&gt;
Taburete color: Vino, Tapiz: Dubai, relleno: Espuma paraiso, algodón, resortes y estructura: Madera tornillo
&lt;p&gt;Característica: &lt;ul&gt;&lt;li&gt;
Patas contorneadas&lt;/li&gt; 
&lt;/li&gt;
&lt;/ul&gt;&lt;/il&gt;
Medidas aproximadas: &lt;p&gt; 
Taburete: &lt;p&gt;&lt;li&gt;Altura(cm): 35&lt;/li&gt;&lt;li&gt; Ancho(cm): 70&lt;/li&gt;&lt;li&gt;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98" s="79" t="str">
        <f t="shared" ref="Z98:Z129" si="12">CONCATENATE(E98,": &lt;p&gt;&lt;li&gt;Altura(cm): ",L98,"&lt;/li&gt;&lt;li&gt; Ancho(cm): ",M98,"&lt;/li&gt;&lt;li&gt; Profundo(cm): ",N98,"&lt;/li&gt;&lt;/ul&gt;" )</f>
        <v>Taburete: &lt;p&gt;&lt;li&gt;Altura(cm): 35&lt;/li&gt;&lt;li&gt; Ancho(cm): 70&lt;/li&gt;&lt;li&gt; Profundo(cm): 45&lt;/li&gt;&lt;/ul&gt;</v>
      </c>
      <c r="AA98" s="79" t="str">
        <f>CONCATENATE(E98," color: ",IF(VLOOKUP(C98,Colores!H:I,2,0)&gt;1,"Varios colores",G98),IF(H98="","",CONCATENATE(", Tapiz: ",H98)),IF(I98="","",CONCATENATE(", relleno: ",I98)),IF(J98="","",CONCATENATE(" y estructura: ",J98)),CHAR(10))</f>
        <v xml:space="preserve">Taburete color: Vino, Tapiz: Dubai, relleno: Espuma paraiso, algodón, resortes y estructura: Madera tornillo
</v>
      </c>
      <c r="AB98" s="79" t="str">
        <f>CONCATENATE("&lt;p&gt;¿Cómo lavar este producto ",VLOOKUP(Tabla3[[#This Row],[Codigo]],Detalle!B:F,4,0),": ",H98,"?","&lt;p&gt;",CHAR(10),IFERROR(VLOOKUP(H98,'Base de datos'!A:B,2,0),"Humedecer un paño de tela y frotar la estructura del producto&lt;p&gt;"))</f>
        <v>&lt;p&gt;¿Cómo lavar este producto Vintage: Dubai?&lt;p&gt;
Aspiradora y cepillo suave para retirar el polvo, luego usar una esponja con agua fría y jabón líquido bien excurrido</v>
      </c>
      <c r="AC98" s="79" t="str">
        <f t="shared" ref="AC98:AC129" si="13">CONCATENATE("&lt;strong&gt;Condiciones:&lt;/strong&gt;",CHAR(10),"&lt;ol&gt;&lt;li&gt;&lt;strong&gt;No hay devolución por cambio de opinión&lt;/strong&gt;",CHAR(10),"&lt;/li&gt;&lt;li&gt;&lt;strong&gt;Tiempo de entrega: &lt;/strong&gt;",V98,"&lt;strong&gt; días hábiles &lt;/span&gt;",CHAR(10),"&lt;/li&gt;&lt;li&gt;&lt;strong&gt;Garantía: ",P98," meses",CHAR(10),"&lt;/li&gt;&lt;li&gt;&lt;strong&gt;Estado: Nuevo&lt;/strong&gt;&lt;/li&gt;&lt;/ol&gt;")</f>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98"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98" s="79"/>
      <c r="AF98" s="102"/>
      <c r="AH98" s="92" t="str">
        <f t="shared" si="10"/>
        <v>INSERT INTO combos VALUES(NULL,"Mody120","Taburete Ebo",97,97.1,"Taburete","Vintage","Vino","Dubai","Espuma paraiso, algodón, resortes","Madera tornillo","No",35,70,45,10,12,1,"Patas contorneadas","","","1",10,"1");</v>
      </c>
    </row>
    <row r="99" spans="1:34" ht="18.75" customHeight="1" x14ac:dyDescent="0.2">
      <c r="A99" s="1" t="s">
        <v>722</v>
      </c>
      <c r="B99" s="81" t="s">
        <v>750</v>
      </c>
      <c r="C99" s="97">
        <f>VLOOKUP(Tabla3[[#This Row],[sku proveedor-web]],Tabla6[[sku proveedor-web]:[codigo]],2,0)</f>
        <v>98</v>
      </c>
      <c r="D99" s="91">
        <f>Tabla3[[#This Row],[Codigo]]+0.1</f>
        <v>98.1</v>
      </c>
      <c r="E99" s="90" t="s">
        <v>744</v>
      </c>
      <c r="F99" s="90" t="s">
        <v>421</v>
      </c>
      <c r="G99" s="90" t="s">
        <v>34</v>
      </c>
      <c r="H99" s="90" t="s">
        <v>422</v>
      </c>
      <c r="I99" s="90" t="s">
        <v>419</v>
      </c>
      <c r="J99" s="90" t="s">
        <v>423</v>
      </c>
      <c r="K99" s="96" t="s">
        <v>45</v>
      </c>
      <c r="L99" s="90">
        <v>45</v>
      </c>
      <c r="M99" s="90">
        <v>40</v>
      </c>
      <c r="N99" s="90">
        <v>40</v>
      </c>
      <c r="O99" s="90">
        <v>6</v>
      </c>
      <c r="P99" s="96">
        <v>12</v>
      </c>
      <c r="Q99" s="96">
        <v>1</v>
      </c>
      <c r="R99" s="100" t="s">
        <v>895</v>
      </c>
      <c r="S99" s="101"/>
      <c r="T99" s="96"/>
      <c r="U99" s="96">
        <v>1</v>
      </c>
      <c r="V99" s="96">
        <v>10</v>
      </c>
      <c r="W99" s="91">
        <v>1</v>
      </c>
      <c r="X99" s="98" t="str">
        <f t="shared" si="11"/>
        <v>Dubai</v>
      </c>
      <c r="Y99" s="79" t="str">
        <f>CONCATENATE("En HOGAR &amp; SPACIOS encontraras lo mejor para tu hogar con este excelente ",VLOOKUP(C99,Detalle!B:F,4,0)," con un acabado detallista al estilo ",F99,"&lt;/p&gt;",CHAR(10),CHAR(10),":&lt;p&gt;&lt;strong&gt;&lt;span style=text-decoration: underline;&gt;Detalle:&lt;/span&gt;&lt;/strong&gt;&lt;/p&gt;",CHAR(10),AA99,CHAR(10),Tabla3[[#This Row],[Parte 5]],CHAR(10),CHAR(10),"Medidas aproximadas: ","&lt;p&gt; ",CHAR(10),Z99,"&lt;p&gt; &lt;/li&gt;",CHAR(10),CHAR(10),AC99,CHAR(10),CHAR(10),AB99)</f>
        <v>En HOGAR &amp; SPACIOS encontraras lo mejor para tu hogar con este excelente Vintage con un acabado detallista al estilo Vintage&lt;/p&gt;
:&lt;p&gt;&lt;strong&gt;&lt;span style=text-decoration: underline;&gt;Detalle:&lt;/span&gt;&lt;/strong&gt;&lt;/p&gt;
Taburete color: Gris, Tapiz: Dubai, relleno: Espuma paraiso y algodón y estructura: Madera tornillo
&lt;p&gt;Característica: &lt;ul&gt;&lt;li&gt;
Patas contorneadas&lt;/li&gt; 
&lt;/li&gt;
&lt;/ul&gt;&lt;/il&gt;
Medidas aproximadas: &lt;p&gt; 
Taburete: &lt;p&gt;&lt;li&gt;Altura(cm): 45&lt;/li&gt;&lt;li&gt; Ancho(cm): 40&lt;/li&gt;&lt;li&gt;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99" s="79" t="str">
        <f t="shared" si="12"/>
        <v>Taburete: &lt;p&gt;&lt;li&gt;Altura(cm): 45&lt;/li&gt;&lt;li&gt; Ancho(cm): 40&lt;/li&gt;&lt;li&gt; Profundo(cm): 40&lt;/li&gt;&lt;/ul&gt;</v>
      </c>
      <c r="AA99" s="79" t="str">
        <f>CONCATENATE(E99," color: ",IF(VLOOKUP(C99,Colores!H:I,2,0)&gt;1,"Varios colores",G99),IF(H99="","",CONCATENATE(", Tapiz: ",H99)),IF(I99="","",CONCATENATE(", relleno: ",I99)),IF(J99="","",CONCATENATE(" y estructura: ",J99)),CHAR(10))</f>
        <v xml:space="preserve">Taburete color: Gris, Tapiz: Dubai, relleno: Espuma paraiso y algodón y estructura: Madera tornillo
</v>
      </c>
      <c r="AB99" s="79" t="str">
        <f>CONCATENATE("&lt;p&gt;¿Cómo lavar este producto ",VLOOKUP(Tabla3[[#This Row],[Codigo]],Detalle!B:F,4,0),": ",H99,"?","&lt;p&gt;",CHAR(10),IFERROR(VLOOKUP(H99,'Base de datos'!A:B,2,0),"Humedecer un paño de tela y frotar la estructura del producto&lt;p&gt;"))</f>
        <v>&lt;p&gt;¿Cómo lavar este producto Vintage: Dubai?&lt;p&gt;
Aspiradora y cepillo suave para retirar el polvo, luego usar una esponja con agua fría y jabón líquido bien excurrido</v>
      </c>
      <c r="AC99"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99"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99" s="79"/>
      <c r="AF99" s="102"/>
      <c r="AH99" s="92" t="str">
        <f t="shared" si="10"/>
        <v>INSERT INTO combos VALUES(NULL,"Mody121","Taburete George",98,98.1,"Taburete","Vintage","Gris","Dubai","Espuma paraiso y algodón","Madera tornillo","No",45,40,40,6,12,1,"Patas contorneadas","","","1",10,"1");</v>
      </c>
    </row>
    <row r="100" spans="1:34" ht="18.75" customHeight="1" x14ac:dyDescent="0.2">
      <c r="A100" s="1" t="s">
        <v>723</v>
      </c>
      <c r="B100" s="81" t="s">
        <v>752</v>
      </c>
      <c r="C100" s="97">
        <f>VLOOKUP(Tabla3[[#This Row],[sku proveedor-web]],Tabla6[[sku proveedor-web]:[codigo]],2,0)</f>
        <v>99</v>
      </c>
      <c r="D100" s="91">
        <f>IF(Tabla3[Codigo]&lt;&gt;Tabla3[[#Headers],[Codigo]],Tabla3[Codigo]+0.1,Tabla3[[#Headers],[Sub_cod (orden)]]+0.1)</f>
        <v>99.1</v>
      </c>
      <c r="E100" s="90" t="s">
        <v>391</v>
      </c>
      <c r="F100" s="90" t="s">
        <v>421</v>
      </c>
      <c r="G100" s="126" t="s">
        <v>446</v>
      </c>
      <c r="H100" s="126"/>
      <c r="I100" s="126"/>
      <c r="J100" s="90" t="s">
        <v>423</v>
      </c>
      <c r="K100" s="96" t="s">
        <v>45</v>
      </c>
      <c r="L100" s="126">
        <v>110</v>
      </c>
      <c r="M100" s="126">
        <v>140</v>
      </c>
      <c r="N100" s="126">
        <v>190</v>
      </c>
      <c r="O100" s="126">
        <v>19</v>
      </c>
      <c r="P100" s="96">
        <v>12</v>
      </c>
      <c r="Q100" s="96">
        <v>1</v>
      </c>
      <c r="R100" s="100" t="s">
        <v>895</v>
      </c>
      <c r="S100" s="125"/>
      <c r="T100" s="126"/>
      <c r="U100" s="96">
        <v>1</v>
      </c>
      <c r="V100" s="96">
        <v>10</v>
      </c>
      <c r="W100" s="91">
        <v>1</v>
      </c>
      <c r="X100" s="98" t="str">
        <f t="shared" si="11"/>
        <v>Vintage</v>
      </c>
      <c r="Y100" s="79" t="str">
        <f>CONCATENATE("En HOGAR &amp; SPACIOS encontraras lo mejor para tu hogar con este excelente ",VLOOKUP(C100,Detalle!B:F,4,0)," con un acabado detallista al estilo ",F100,"&lt;/p&gt;",CHAR(10),CHAR(10),":&lt;p&gt;&lt;strong&gt;&lt;span style=text-decoration: underline;&gt;Detalle:&lt;/span&gt;&lt;/strong&gt;&lt;/p&gt;",CHAR(10),AA100,CHAR(10),Tabla3[[#This Row],[Parte 5]],CHAR(10),CHAR(10),"Medidas aproximadas: ","&lt;p&gt; ",CHAR(10),Z100,"&lt;p&gt; &lt;/li&gt;",CHAR(10),CHAR(10),AC100,CHAR(10),CHAR(10),AB100)</f>
        <v>En HOGAR &amp; SPACIOS encontraras lo mejor para tu hogar con este excelente Vintage con un acabado detallista al estilo Vintage&lt;/p&gt;
:&lt;p&gt;&lt;strong&gt;&lt;span style=text-decoration: underline;&gt;Detalle:&lt;/span&gt;&lt;/strong&gt;&lt;/p&gt;
Cama color: Plomo y estructura: Madera tornillo
&lt;p&gt;Característica: &lt;ul&gt;&lt;li&gt;
Patas contorneadas&lt;/li&gt; 
&lt;/li&gt;
&lt;/ul&gt;&lt;/il&gt;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00" s="79" t="str">
        <f t="shared" si="12"/>
        <v>Cama: &lt;p&gt;&lt;li&gt;Altura(cm): 110&lt;/li&gt;&lt;li&gt; Ancho(cm): 140&lt;/li&gt;&lt;li&gt; Profundo(cm): 190&lt;/li&gt;&lt;/ul&gt;</v>
      </c>
      <c r="AA100" s="79" t="str">
        <f>CONCATENATE(E100," color: ",IF(VLOOKUP(C100,Colores!H:I,2,0)&gt;1,"Varios colores",G100),IF(H100="","",CONCATENATE(", Tapiz: ",H100)),IF(I100="","",CONCATENATE(", relleno: ",I100)),IF(J100="","",CONCATENATE(" y estructura: ",J100)),CHAR(10))</f>
        <v xml:space="preserve">Cama color: Plomo y estructura: Madera tornillo
</v>
      </c>
      <c r="AB100" s="79" t="str">
        <f>CONCATENATE("&lt;p&gt;¿Cómo lavar este producto ",VLOOKUP(Tabla3[[#This Row],[Codigo]],Detalle!B:F,4,0),": ",H100,"?","&lt;p&gt;",CHAR(10),IFERROR(VLOOKUP(H100,'Base de datos'!A:B,2,0),"Humedecer un paño de tela y frotar la estructura del producto&lt;p&gt;"))</f>
        <v>&lt;p&gt;¿Cómo lavar este producto Vintage: ?&lt;p&gt;
Humedecer un paño de tela y frotar la estructura del producto&lt;p&gt;</v>
      </c>
      <c r="AC100"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00"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00" s="79"/>
      <c r="AF100" s="102"/>
      <c r="AH100" s="92" t="str">
        <f t="shared" si="10"/>
        <v>INSERT INTO combos VALUES(NULL,"Mody122","Cama 2 plz Issa",99,99.1,"Cama","Vintage","Plomo","","","Madera tornillo","No",110,140,190,19,12,1,"Patas contorneadas","","","1",10,"1");</v>
      </c>
    </row>
    <row r="101" spans="1:34" ht="18.75" customHeight="1" x14ac:dyDescent="0.2">
      <c r="A101" s="1" t="s">
        <v>724</v>
      </c>
      <c r="B101" s="81" t="s">
        <v>755</v>
      </c>
      <c r="C101" s="97">
        <f>VLOOKUP(Tabla3[[#This Row],[sku proveedor-web]],Tabla6[[sku proveedor-web]:[codigo]],2,0)</f>
        <v>100</v>
      </c>
      <c r="D101" s="91">
        <f>IF(Tabla3[Codigo]&lt;&gt;Tabla3[[#Headers],[Codigo]],Tabla3[Codigo]+0.1,Tabla3[[#Headers],[Sub_cod (orden)]]+0.1)</f>
        <v>100.1</v>
      </c>
      <c r="E101" s="90" t="s">
        <v>391</v>
      </c>
      <c r="F101" s="90" t="s">
        <v>421</v>
      </c>
      <c r="G101" s="126" t="s">
        <v>885</v>
      </c>
      <c r="H101" s="126"/>
      <c r="I101" s="126"/>
      <c r="J101" s="90" t="s">
        <v>423</v>
      </c>
      <c r="K101" s="96" t="s">
        <v>45</v>
      </c>
      <c r="L101" s="126">
        <v>110</v>
      </c>
      <c r="M101" s="126">
        <v>140</v>
      </c>
      <c r="N101" s="126">
        <v>190</v>
      </c>
      <c r="O101" s="126">
        <v>19</v>
      </c>
      <c r="P101" s="96">
        <v>12</v>
      </c>
      <c r="Q101" s="96">
        <v>1</v>
      </c>
      <c r="R101" s="100" t="s">
        <v>895</v>
      </c>
      <c r="S101" s="125"/>
      <c r="T101" s="126"/>
      <c r="U101" s="96">
        <v>1</v>
      </c>
      <c r="V101" s="96">
        <v>10</v>
      </c>
      <c r="W101" s="91">
        <v>1</v>
      </c>
      <c r="X101" s="98" t="str">
        <f t="shared" si="11"/>
        <v>Vintage</v>
      </c>
      <c r="Y101" s="79" t="str">
        <f>CONCATENATE("En HOGAR &amp; SPACIOS encontraras lo mejor para tu hogar con este excelente ",VLOOKUP(C101,Detalle!B:F,4,0)," con un acabado detallista al estilo ",F101,"&lt;/p&gt;",CHAR(10),CHAR(10),":&lt;p&gt;&lt;strong&gt;&lt;span style=text-decoration: underline;&gt;Detalle:&lt;/span&gt;&lt;/strong&gt;&lt;/p&gt;",CHAR(10),AA101,CHAR(10),Tabla3[[#This Row],[Parte 5]],CHAR(10),CHAR(10),"Medidas aproximadas: ","&lt;p&gt; ",CHAR(10),Z101,"&lt;p&gt; &lt;/li&gt;",CHAR(10),CHAR(10),AC101,CHAR(10),CHAR(10),AB101)</f>
        <v>En HOGAR &amp; SPACIOS encontraras lo mejor para tu hogar con este excelente Vintage con un acabado detallista al estilo Vintage&lt;/p&gt;
:&lt;p&gt;&lt;strong&gt;&lt;span style=text-decoration: underline;&gt;Detalle:&lt;/span&gt;&lt;/strong&gt;&lt;/p&gt;
Cama color: Marron y estructura: Madera tornillo
&lt;p&gt;Característica: &lt;ul&gt;&lt;li&gt;
Patas contorneadas&lt;/li&gt; 
&lt;/li&gt;
&lt;/ul&gt;&lt;/il&gt;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01" s="79" t="str">
        <f t="shared" si="12"/>
        <v>Cama: &lt;p&gt;&lt;li&gt;Altura(cm): 110&lt;/li&gt;&lt;li&gt; Ancho(cm): 140&lt;/li&gt;&lt;li&gt; Profundo(cm): 190&lt;/li&gt;&lt;/ul&gt;</v>
      </c>
      <c r="AA101" s="79" t="str">
        <f>CONCATENATE(E101," color: ",IF(VLOOKUP(C101,Colores!H:I,2,0)&gt;1,"Varios colores",G101),IF(H101="","",CONCATENATE(", Tapiz: ",H101)),IF(I101="","",CONCATENATE(", relleno: ",I101)),IF(J101="","",CONCATENATE(" y estructura: ",J101)),CHAR(10))</f>
        <v xml:space="preserve">Cama color: Marron y estructura: Madera tornillo
</v>
      </c>
      <c r="AB101" s="79" t="str">
        <f>CONCATENATE("&lt;p&gt;¿Cómo lavar este producto ",VLOOKUP(Tabla3[[#This Row],[Codigo]],Detalle!B:F,4,0),": ",H101,"?","&lt;p&gt;",CHAR(10),IFERROR(VLOOKUP(H101,'Base de datos'!A:B,2,0),"Humedecer un paño de tela y frotar la estructura del producto&lt;p&gt;"))</f>
        <v>&lt;p&gt;¿Cómo lavar este producto Vintage: ?&lt;p&gt;
Humedecer un paño de tela y frotar la estructura del producto&lt;p&gt;</v>
      </c>
      <c r="AC101"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01"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01" s="79"/>
      <c r="AF101" s="102"/>
      <c r="AH101" s="92" t="str">
        <f t="shared" si="10"/>
        <v>INSERT INTO combos VALUES(NULL,"Mody123","Cama 2 plz ",100,100.1,"Cama","Vintage","Marron","","","Madera tornillo","No",110,140,190,19,12,1,"Patas contorneadas","","","1",10,"1");</v>
      </c>
    </row>
    <row r="102" spans="1:34" ht="18.75" customHeight="1" x14ac:dyDescent="0.2">
      <c r="A102" s="1" t="s">
        <v>725</v>
      </c>
      <c r="B102" s="81" t="s">
        <v>755</v>
      </c>
      <c r="C102" s="97">
        <f>VLOOKUP(Tabla3[[#This Row],[sku proveedor-web]],Tabla6[[sku proveedor-web]:[codigo]],2,0)</f>
        <v>101</v>
      </c>
      <c r="D102" s="91">
        <f>IF(Tabla3[Codigo]&lt;&gt;Tabla3[[#Headers],[Codigo]],Tabla3[Codigo]+0.1,Tabla3[[#Headers],[Sub_cod (orden)]]+0.1)</f>
        <v>101.1</v>
      </c>
      <c r="E102" s="90" t="s">
        <v>391</v>
      </c>
      <c r="F102" s="90" t="s">
        <v>421</v>
      </c>
      <c r="G102" s="126" t="s">
        <v>34</v>
      </c>
      <c r="H102" s="126"/>
      <c r="I102" s="126"/>
      <c r="J102" s="90" t="s">
        <v>423</v>
      </c>
      <c r="K102" s="96" t="s">
        <v>45</v>
      </c>
      <c r="L102" s="126">
        <v>120</v>
      </c>
      <c r="M102" s="126">
        <v>140</v>
      </c>
      <c r="N102" s="126">
        <v>190</v>
      </c>
      <c r="O102" s="126">
        <v>19</v>
      </c>
      <c r="P102" s="96">
        <v>12</v>
      </c>
      <c r="Q102" s="96">
        <v>1</v>
      </c>
      <c r="R102" s="100" t="s">
        <v>895</v>
      </c>
      <c r="S102" s="125"/>
      <c r="T102" s="126"/>
      <c r="U102" s="96">
        <v>1</v>
      </c>
      <c r="V102" s="96">
        <v>10</v>
      </c>
      <c r="W102" s="91">
        <v>1</v>
      </c>
      <c r="X102" s="98" t="str">
        <f t="shared" si="11"/>
        <v>Vintage</v>
      </c>
      <c r="Y102" s="79" t="str">
        <f>CONCATENATE("En HOGAR &amp; SPACIOS encontraras lo mejor para tu hogar con este excelente ",VLOOKUP(C102,Detalle!B:F,4,0)," con un acabado detallista al estilo ",F102,"&lt;/p&gt;",CHAR(10),CHAR(10),":&lt;p&gt;&lt;strong&gt;&lt;span style=text-decoration: underline;&gt;Detalle:&lt;/span&gt;&lt;/strong&gt;&lt;/p&gt;",CHAR(10),AA102,CHAR(10),Tabla3[[#This Row],[Parte 5]],CHAR(10),CHAR(10),"Medidas aproximadas: ","&lt;p&gt; ",CHAR(10),Z102,"&lt;p&gt; &lt;/li&gt;",CHAR(10),CHAR(10),AC102,CHAR(10),CHAR(10),AB102)</f>
        <v>En HOGAR &amp; SPACIOS encontraras lo mejor para tu hogar con este excelente Vintage con un acabado detallista al estilo Vintage&lt;/p&gt;
:&lt;p&gt;&lt;strong&gt;&lt;span style=text-decoration: underline;&gt;Detalle:&lt;/span&gt;&lt;/strong&gt;&lt;/p&gt;
Cama color: Gris y estructura: Madera tornillo
&lt;p&gt;Característica: &lt;ul&gt;&lt;li&gt;
Patas contorneadas&lt;/li&gt; 
&lt;/li&gt;
&lt;/ul&gt;&lt;/il&gt;
Medidas aproximadas: &lt;p&gt; 
Cama: &lt;p&gt;&lt;li&gt;Altura(cm): 120&lt;/li&gt;&lt;li&gt;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02" s="79" t="str">
        <f t="shared" si="12"/>
        <v>Cama: &lt;p&gt;&lt;li&gt;Altura(cm): 120&lt;/li&gt;&lt;li&gt; Ancho(cm): 140&lt;/li&gt;&lt;li&gt; Profundo(cm): 190&lt;/li&gt;&lt;/ul&gt;</v>
      </c>
      <c r="AA102" s="79" t="str">
        <f>CONCATENATE(E102," color: ",IF(VLOOKUP(C102,Colores!H:I,2,0)&gt;1,"Varios colores",G102),IF(H102="","",CONCATENATE(", Tapiz: ",H102)),IF(I102="","",CONCATENATE(", relleno: ",I102)),IF(J102="","",CONCATENATE(" y estructura: ",J102)),CHAR(10))</f>
        <v xml:space="preserve">Cama color: Gris y estructura: Madera tornillo
</v>
      </c>
      <c r="AB102" s="79" t="str">
        <f>CONCATENATE("&lt;p&gt;¿Cómo lavar este producto ",VLOOKUP(Tabla3[[#This Row],[Codigo]],Detalle!B:F,4,0),": ",H102,"?","&lt;p&gt;",CHAR(10),IFERROR(VLOOKUP(H102,'Base de datos'!A:B,2,0),"Humedecer un paño de tela y frotar la estructura del producto&lt;p&gt;"))</f>
        <v>&lt;p&gt;¿Cómo lavar este producto Vintage: ?&lt;p&gt;
Humedecer un paño de tela y frotar la estructura del producto&lt;p&gt;</v>
      </c>
      <c r="AC102"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02"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02" s="79"/>
      <c r="AF102" s="102"/>
      <c r="AH102" s="92" t="str">
        <f t="shared" si="10"/>
        <v>INSERT INTO combos VALUES(NULL,"Mody124","Cama 2 plz ",101,101.1,"Cama","Vintage","Gris","","","Madera tornillo","No",120,140,190,19,12,1,"Patas contorneadas","","","1",10,"1");</v>
      </c>
    </row>
    <row r="103" spans="1:34" ht="18.75" customHeight="1" x14ac:dyDescent="0.2">
      <c r="A103" s="1" t="s">
        <v>726</v>
      </c>
      <c r="B103" s="81" t="s">
        <v>755</v>
      </c>
      <c r="C103" s="97">
        <f>VLOOKUP(Tabla3[[#This Row],[sku proveedor-web]],Tabla6[[sku proveedor-web]:[codigo]],2,0)</f>
        <v>102</v>
      </c>
      <c r="D103" s="91">
        <f>IF(Tabla3[Codigo]&lt;&gt;Tabla3[[#Headers],[Codigo]],Tabla3[Codigo]+0.1,Tabla3[[#Headers],[Sub_cod (orden)]]+0.1)</f>
        <v>102.1</v>
      </c>
      <c r="E103" s="90" t="s">
        <v>391</v>
      </c>
      <c r="F103" s="90" t="s">
        <v>421</v>
      </c>
      <c r="G103" s="126" t="s">
        <v>38</v>
      </c>
      <c r="H103" s="126"/>
      <c r="I103" s="126"/>
      <c r="J103" s="90" t="s">
        <v>423</v>
      </c>
      <c r="K103" s="96" t="s">
        <v>45</v>
      </c>
      <c r="L103" s="126">
        <v>120</v>
      </c>
      <c r="M103" s="126">
        <v>140</v>
      </c>
      <c r="N103" s="126">
        <v>190</v>
      </c>
      <c r="O103" s="126">
        <v>19</v>
      </c>
      <c r="P103" s="96">
        <v>12</v>
      </c>
      <c r="Q103" s="96">
        <v>1</v>
      </c>
      <c r="R103" s="100" t="s">
        <v>895</v>
      </c>
      <c r="S103" s="125"/>
      <c r="T103" s="126"/>
      <c r="U103" s="96">
        <v>1</v>
      </c>
      <c r="V103" s="96">
        <v>10</v>
      </c>
      <c r="W103" s="91">
        <v>1</v>
      </c>
      <c r="X103" s="98" t="str">
        <f t="shared" si="11"/>
        <v>Vintage</v>
      </c>
      <c r="Y103" s="79" t="str">
        <f>CONCATENATE("En HOGAR &amp; SPACIOS encontraras lo mejor para tu hogar con este excelente ",VLOOKUP(C103,Detalle!B:F,4,0)," con un acabado detallista al estilo ",F103,"&lt;/p&gt;",CHAR(10),CHAR(10),":&lt;p&gt;&lt;strong&gt;&lt;span style=text-decoration: underline;&gt;Detalle:&lt;/span&gt;&lt;/strong&gt;&lt;/p&gt;",CHAR(10),AA103,CHAR(10),Tabla3[[#This Row],[Parte 5]],CHAR(10),CHAR(10),"Medidas aproximadas: ","&lt;p&gt; ",CHAR(10),Z103,"&lt;p&gt; &lt;/li&gt;",CHAR(10),CHAR(10),AC103,CHAR(10),CHAR(10),AB103)</f>
        <v>En HOGAR &amp; SPACIOS encontraras lo mejor para tu hogar con este excelente Vintage con un acabado detallista al estilo Vintage&lt;/p&gt;
:&lt;p&gt;&lt;strong&gt;&lt;span style=text-decoration: underline;&gt;Detalle:&lt;/span&gt;&lt;/strong&gt;&lt;/p&gt;
Cama color: Beige y estructura: Madera tornillo
&lt;p&gt;Característica: &lt;ul&gt;&lt;li&gt;
Patas contorneadas&lt;/li&gt; 
&lt;/li&gt;
&lt;/ul&gt;&lt;/il&gt;
Medidas aproximadas: &lt;p&gt; 
Cama: &lt;p&gt;&lt;li&gt;Altura(cm): 120&lt;/li&gt;&lt;li&gt;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03" s="79" t="str">
        <f t="shared" si="12"/>
        <v>Cama: &lt;p&gt;&lt;li&gt;Altura(cm): 120&lt;/li&gt;&lt;li&gt; Ancho(cm): 140&lt;/li&gt;&lt;li&gt; Profundo(cm): 190&lt;/li&gt;&lt;/ul&gt;</v>
      </c>
      <c r="AA103" s="79" t="str">
        <f>CONCATENATE(E103," color: ",IF(VLOOKUP(C103,Colores!H:I,2,0)&gt;1,"Varios colores",G103),IF(H103="","",CONCATENATE(", Tapiz: ",H103)),IF(I103="","",CONCATENATE(", relleno: ",I103)),IF(J103="","",CONCATENATE(" y estructura: ",J103)),CHAR(10))</f>
        <v xml:space="preserve">Cama color: Beige y estructura: Madera tornillo
</v>
      </c>
      <c r="AB103" s="79" t="str">
        <f>CONCATENATE("&lt;p&gt;¿Cómo lavar este producto ",VLOOKUP(Tabla3[[#This Row],[Codigo]],Detalle!B:F,4,0),": ",H103,"?","&lt;p&gt;",CHAR(10),IFERROR(VLOOKUP(H103,'Base de datos'!A:B,2,0),"Humedecer un paño de tela y frotar la estructura del producto&lt;p&gt;"))</f>
        <v>&lt;p&gt;¿Cómo lavar este producto Vintage: ?&lt;p&gt;
Humedecer un paño de tela y frotar la estructura del producto&lt;p&gt;</v>
      </c>
      <c r="AC103"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03"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03" s="79"/>
      <c r="AF103" s="102"/>
      <c r="AH103" s="92" t="str">
        <f t="shared" si="10"/>
        <v>INSERT INTO combos VALUES(NULL,"Mody125","Cama 2 plz ",102,102.1,"Cama","Vintage","Beige","","","Madera tornillo","No",120,140,190,19,12,1,"Patas contorneadas","","","1",10,"1");</v>
      </c>
    </row>
    <row r="104" spans="1:34" ht="18.75" customHeight="1" x14ac:dyDescent="0.2">
      <c r="A104" s="1" t="s">
        <v>727</v>
      </c>
      <c r="B104" s="81" t="s">
        <v>755</v>
      </c>
      <c r="C104" s="97">
        <f>VLOOKUP(Tabla3[[#This Row],[sku proveedor-web]],Tabla6[[sku proveedor-web]:[codigo]],2,0)</f>
        <v>103</v>
      </c>
      <c r="D104" s="91">
        <f>IF(Tabla3[Codigo]&lt;&gt;Tabla3[[#Headers],[Codigo]],Tabla3[Codigo]+0.1,Tabla3[[#Headers],[Sub_cod (orden)]]+0.1)</f>
        <v>103.1</v>
      </c>
      <c r="E104" s="90" t="s">
        <v>391</v>
      </c>
      <c r="F104" s="90" t="s">
        <v>421</v>
      </c>
      <c r="G104" s="126" t="s">
        <v>882</v>
      </c>
      <c r="H104" s="126"/>
      <c r="I104" s="126"/>
      <c r="J104" s="90" t="s">
        <v>423</v>
      </c>
      <c r="K104" s="96" t="s">
        <v>45</v>
      </c>
      <c r="L104" s="126">
        <v>130</v>
      </c>
      <c r="M104" s="126">
        <v>140</v>
      </c>
      <c r="N104" s="126">
        <v>190</v>
      </c>
      <c r="O104" s="126">
        <v>19</v>
      </c>
      <c r="P104" s="96">
        <v>12</v>
      </c>
      <c r="Q104" s="96">
        <v>1</v>
      </c>
      <c r="R104" s="100" t="s">
        <v>895</v>
      </c>
      <c r="S104" s="125"/>
      <c r="T104" s="126"/>
      <c r="U104" s="96">
        <v>1</v>
      </c>
      <c r="V104" s="96">
        <v>10</v>
      </c>
      <c r="W104" s="91">
        <v>1</v>
      </c>
      <c r="X104" s="98" t="str">
        <f t="shared" si="11"/>
        <v>Vintage</v>
      </c>
      <c r="Y104" s="79" t="str">
        <f>CONCATENATE("En HOGAR &amp; SPACIOS encontraras lo mejor para tu hogar con este excelente ",VLOOKUP(C104,Detalle!B:F,4,0)," con un acabado detallista al estilo ",F104,"&lt;/p&gt;",CHAR(10),CHAR(10),":&lt;p&gt;&lt;strong&gt;&lt;span style=text-decoration: underline;&gt;Detalle:&lt;/span&gt;&lt;/strong&gt;&lt;/p&gt;",CHAR(10),AA104,CHAR(10),Tabla3[[#This Row],[Parte 5]],CHAR(10),CHAR(10),"Medidas aproximadas: ","&lt;p&gt; ",CHAR(10),Z104,"&lt;p&gt; &lt;/li&gt;",CHAR(10),CHAR(10),AC104,CHAR(10),CHAR(10),AB104)</f>
        <v>En HOGAR &amp; SPACIOS encontraras lo mejor para tu hogar con este excelente Vintage con un acabado detallista al estilo Vintage&lt;/p&gt;
:&lt;p&gt;&lt;strong&gt;&lt;span style=text-decoration: underline;&gt;Detalle:&lt;/span&gt;&lt;/strong&gt;&lt;/p&gt;
Cama color: Celeste y estructura: Madera tornillo
&lt;p&gt;Característica: &lt;ul&gt;&lt;li&gt;
Patas contorneadas&lt;/li&gt; 
&lt;/li&gt;
&lt;/ul&gt;&lt;/il&gt;
Medidas aproximadas: &lt;p&gt; 
Cama: &lt;p&gt;&lt;li&gt;Altura(cm): 130&lt;/li&gt;&lt;li&gt;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04" s="79" t="str">
        <f t="shared" si="12"/>
        <v>Cama: &lt;p&gt;&lt;li&gt;Altura(cm): 130&lt;/li&gt;&lt;li&gt; Ancho(cm): 140&lt;/li&gt;&lt;li&gt; Profundo(cm): 190&lt;/li&gt;&lt;/ul&gt;</v>
      </c>
      <c r="AA104" s="79" t="str">
        <f>CONCATENATE(E104," color: ",IF(VLOOKUP(C104,Colores!H:I,2,0)&gt;1,"Varios colores",G104),IF(H104="","",CONCATENATE(", Tapiz: ",H104)),IF(I104="","",CONCATENATE(", relleno: ",I104)),IF(J104="","",CONCATENATE(" y estructura: ",J104)),CHAR(10))</f>
        <v xml:space="preserve">Cama color: Celeste y estructura: Madera tornillo
</v>
      </c>
      <c r="AB104" s="79" t="str">
        <f>CONCATENATE("&lt;p&gt;¿Cómo lavar este producto ",VLOOKUP(Tabla3[[#This Row],[Codigo]],Detalle!B:F,4,0),": ",H104,"?","&lt;p&gt;",CHAR(10),IFERROR(VLOOKUP(H104,'Base de datos'!A:B,2,0),"Humedecer un paño de tela y frotar la estructura del producto&lt;p&gt;"))</f>
        <v>&lt;p&gt;¿Cómo lavar este producto Vintage: ?&lt;p&gt;
Humedecer un paño de tela y frotar la estructura del producto&lt;p&gt;</v>
      </c>
      <c r="AC104"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04"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04" s="79"/>
      <c r="AF104" s="102"/>
      <c r="AH104" s="92" t="str">
        <f t="shared" si="10"/>
        <v>INSERT INTO combos VALUES(NULL,"Mody126","Cama 2 plz ",103,103.1,"Cama","Vintage","Celeste","","","Madera tornillo","No",130,140,190,19,12,1,"Patas contorneadas","","","1",10,"1");</v>
      </c>
    </row>
    <row r="105" spans="1:34" ht="18.75" customHeight="1" x14ac:dyDescent="0.2">
      <c r="A105" s="1" t="s">
        <v>728</v>
      </c>
      <c r="B105" s="81" t="s">
        <v>755</v>
      </c>
      <c r="C105" s="97">
        <f>VLOOKUP(Tabla3[[#This Row],[sku proveedor-web]],Tabla6[[sku proveedor-web]:[codigo]],2,0)</f>
        <v>104</v>
      </c>
      <c r="D105" s="91">
        <f>IF(Tabla3[Codigo]&lt;&gt;Tabla3[[#Headers],[Codigo]],Tabla3[Codigo]+0.1,Tabla3[[#Headers],[Sub_cod (orden)]]+0.1)</f>
        <v>104.1</v>
      </c>
      <c r="E105" s="90" t="s">
        <v>391</v>
      </c>
      <c r="F105" s="90" t="s">
        <v>421</v>
      </c>
      <c r="G105" s="126" t="s">
        <v>38</v>
      </c>
      <c r="H105" s="126"/>
      <c r="I105" s="126"/>
      <c r="J105" s="90" t="s">
        <v>423</v>
      </c>
      <c r="K105" s="96" t="s">
        <v>45</v>
      </c>
      <c r="L105" s="126">
        <v>120</v>
      </c>
      <c r="M105" s="126">
        <v>140</v>
      </c>
      <c r="N105" s="126">
        <v>190</v>
      </c>
      <c r="O105" s="126">
        <v>19</v>
      </c>
      <c r="P105" s="96">
        <v>12</v>
      </c>
      <c r="Q105" s="96">
        <v>1</v>
      </c>
      <c r="R105" s="100" t="s">
        <v>895</v>
      </c>
      <c r="S105" s="125"/>
      <c r="T105" s="126"/>
      <c r="U105" s="96">
        <v>1</v>
      </c>
      <c r="V105" s="96">
        <v>10</v>
      </c>
      <c r="W105" s="91">
        <v>1</v>
      </c>
      <c r="X105" s="98" t="str">
        <f t="shared" si="11"/>
        <v>Vintage</v>
      </c>
      <c r="Y105" s="79" t="str">
        <f>CONCATENATE("En HOGAR &amp; SPACIOS encontraras lo mejor para tu hogar con este excelente ",VLOOKUP(C105,Detalle!B:F,4,0)," con un acabado detallista al estilo ",F105,"&lt;/p&gt;",CHAR(10),CHAR(10),":&lt;p&gt;&lt;strong&gt;&lt;span style=text-decoration: underline;&gt;Detalle:&lt;/span&gt;&lt;/strong&gt;&lt;/p&gt;",CHAR(10),AA105,CHAR(10),Tabla3[[#This Row],[Parte 5]],CHAR(10),CHAR(10),"Medidas aproximadas: ","&lt;p&gt; ",CHAR(10),Z105,"&lt;p&gt; &lt;/li&gt;",CHAR(10),CHAR(10),AC105,CHAR(10),CHAR(10),AB105)</f>
        <v>En HOGAR &amp; SPACIOS encontraras lo mejor para tu hogar con este excelente Vintage con un acabado detallista al estilo Vintage&lt;/p&gt;
:&lt;p&gt;&lt;strong&gt;&lt;span style=text-decoration: underline;&gt;Detalle:&lt;/span&gt;&lt;/strong&gt;&lt;/p&gt;
Cama color: Beige y estructura: Madera tornillo
&lt;p&gt;Característica: &lt;ul&gt;&lt;li&gt;
Patas contorneadas&lt;/li&gt; 
&lt;/li&gt;
&lt;/ul&gt;&lt;/il&gt;
Medidas aproximadas: &lt;p&gt; 
Cama: &lt;p&gt;&lt;li&gt;Altura(cm): 120&lt;/li&gt;&lt;li&gt;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05" s="79" t="str">
        <f t="shared" si="12"/>
        <v>Cama: &lt;p&gt;&lt;li&gt;Altura(cm): 120&lt;/li&gt;&lt;li&gt; Ancho(cm): 140&lt;/li&gt;&lt;li&gt; Profundo(cm): 190&lt;/li&gt;&lt;/ul&gt;</v>
      </c>
      <c r="AA105" s="79" t="str">
        <f>CONCATENATE(E105," color: ",IF(VLOOKUP(C105,Colores!H:I,2,0)&gt;1,"Varios colores",G105),IF(H105="","",CONCATENATE(", Tapiz: ",H105)),IF(I105="","",CONCATENATE(", relleno: ",I105)),IF(J105="","",CONCATENATE(" y estructura: ",J105)),CHAR(10))</f>
        <v xml:space="preserve">Cama color: Beige y estructura: Madera tornillo
</v>
      </c>
      <c r="AB105" s="79" t="str">
        <f>CONCATENATE("&lt;p&gt;¿Cómo lavar este producto ",VLOOKUP(Tabla3[[#This Row],[Codigo]],Detalle!B:F,4,0),": ",H105,"?","&lt;p&gt;",CHAR(10),IFERROR(VLOOKUP(H105,'Base de datos'!A:B,2,0),"Humedecer un paño de tela y frotar la estructura del producto&lt;p&gt;"))</f>
        <v>&lt;p&gt;¿Cómo lavar este producto Vintage: ?&lt;p&gt;
Humedecer un paño de tela y frotar la estructura del producto&lt;p&gt;</v>
      </c>
      <c r="AC105"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05"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05" s="79"/>
      <c r="AF105" s="102"/>
      <c r="AH105" s="92" t="str">
        <f t="shared" si="10"/>
        <v>INSERT INTO combos VALUES(NULL,"Mody127","Cama 2 plz ",104,104.1,"Cama","Vintage","Beige","","","Madera tornillo","No",120,140,190,19,12,1,"Patas contorneadas","","","1",10,"1");</v>
      </c>
    </row>
    <row r="106" spans="1:34" ht="18.75" customHeight="1" x14ac:dyDescent="0.2">
      <c r="A106" s="1" t="s">
        <v>729</v>
      </c>
      <c r="B106" s="81" t="s">
        <v>755</v>
      </c>
      <c r="C106" s="97">
        <f>VLOOKUP(Tabla3[[#This Row],[sku proveedor-web]],Tabla6[[sku proveedor-web]:[codigo]],2,0)</f>
        <v>105</v>
      </c>
      <c r="D106" s="91">
        <f>IF(Tabla3[Codigo]&lt;&gt;Tabla3[[#Headers],[Codigo]],Tabla3[Codigo]+0.1,Tabla3[[#Headers],[Sub_cod (orden)]]+0.1)</f>
        <v>105.1</v>
      </c>
      <c r="E106" s="90" t="s">
        <v>391</v>
      </c>
      <c r="F106" s="90" t="s">
        <v>421</v>
      </c>
      <c r="G106" s="126" t="s">
        <v>38</v>
      </c>
      <c r="H106" s="126"/>
      <c r="I106" s="126"/>
      <c r="J106" s="90" t="s">
        <v>423</v>
      </c>
      <c r="K106" s="96" t="s">
        <v>45</v>
      </c>
      <c r="L106" s="126">
        <v>130</v>
      </c>
      <c r="M106" s="126">
        <v>140</v>
      </c>
      <c r="N106" s="126">
        <v>190</v>
      </c>
      <c r="O106" s="126">
        <v>19</v>
      </c>
      <c r="P106" s="96">
        <v>12</v>
      </c>
      <c r="Q106" s="96">
        <v>1</v>
      </c>
      <c r="R106" s="100" t="s">
        <v>895</v>
      </c>
      <c r="S106" s="125"/>
      <c r="T106" s="126"/>
      <c r="U106" s="96">
        <v>1</v>
      </c>
      <c r="V106" s="96">
        <v>10</v>
      </c>
      <c r="W106" s="91">
        <v>1</v>
      </c>
      <c r="X106" s="98" t="str">
        <f t="shared" si="11"/>
        <v>Vintage</v>
      </c>
      <c r="Y106" s="79" t="str">
        <f>CONCATENATE("En HOGAR &amp; SPACIOS encontraras lo mejor para tu hogar con este excelente ",VLOOKUP(C106,Detalle!B:F,4,0)," con un acabado detallista al estilo ",F106,"&lt;/p&gt;",CHAR(10),CHAR(10),":&lt;p&gt;&lt;strong&gt;&lt;span style=text-decoration: underline;&gt;Detalle:&lt;/span&gt;&lt;/strong&gt;&lt;/p&gt;",CHAR(10),AA106,CHAR(10),Tabla3[[#This Row],[Parte 5]],CHAR(10),CHAR(10),"Medidas aproximadas: ","&lt;p&gt; ",CHAR(10),Z106,"&lt;p&gt; &lt;/li&gt;",CHAR(10),CHAR(10),AC106,CHAR(10),CHAR(10),AB106)</f>
        <v>En HOGAR &amp; SPACIOS encontraras lo mejor para tu hogar con este excelente Vintage con un acabado detallista al estilo Vintage&lt;/p&gt;
:&lt;p&gt;&lt;strong&gt;&lt;span style=text-decoration: underline;&gt;Detalle:&lt;/span&gt;&lt;/strong&gt;&lt;/p&gt;
Cama color: Beige y estructura: Madera tornillo
&lt;p&gt;Característica: &lt;ul&gt;&lt;li&gt;
Patas contorneadas&lt;/li&gt; 
&lt;/li&gt;
&lt;/ul&gt;&lt;/il&gt;
Medidas aproximadas: &lt;p&gt; 
Cama: &lt;p&gt;&lt;li&gt;Altura(cm): 130&lt;/li&gt;&lt;li&gt;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06" s="79" t="str">
        <f t="shared" si="12"/>
        <v>Cama: &lt;p&gt;&lt;li&gt;Altura(cm): 130&lt;/li&gt;&lt;li&gt; Ancho(cm): 140&lt;/li&gt;&lt;li&gt; Profundo(cm): 190&lt;/li&gt;&lt;/ul&gt;</v>
      </c>
      <c r="AA106" s="79" t="str">
        <f>CONCATENATE(E106," color: ",IF(VLOOKUP(C106,Colores!H:I,2,0)&gt;1,"Varios colores",G106),IF(H106="","",CONCATENATE(", Tapiz: ",H106)),IF(I106="","",CONCATENATE(", relleno: ",I106)),IF(J106="","",CONCATENATE(" y estructura: ",J106)),CHAR(10))</f>
        <v xml:space="preserve">Cama color: Beige y estructura: Madera tornillo
</v>
      </c>
      <c r="AB106" s="79" t="str">
        <f>CONCATENATE("&lt;p&gt;¿Cómo lavar este producto ",VLOOKUP(Tabla3[[#This Row],[Codigo]],Detalle!B:F,4,0),": ",H106,"?","&lt;p&gt;",CHAR(10),IFERROR(VLOOKUP(H106,'Base de datos'!A:B,2,0),"Humedecer un paño de tela y frotar la estructura del producto&lt;p&gt;"))</f>
        <v>&lt;p&gt;¿Cómo lavar este producto Vintage: ?&lt;p&gt;
Humedecer un paño de tela y frotar la estructura del producto&lt;p&gt;</v>
      </c>
      <c r="AC106"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06"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06" s="79"/>
      <c r="AF106" s="102"/>
      <c r="AH106" s="92" t="str">
        <f t="shared" si="10"/>
        <v>INSERT INTO combos VALUES(NULL,"Mody128","Cama 2 plz ",105,105.1,"Cama","Vintage","Beige","","","Madera tornillo","No",130,140,190,19,12,1,"Patas contorneadas","","","1",10,"1");</v>
      </c>
    </row>
    <row r="107" spans="1:34" ht="18.75" customHeight="1" x14ac:dyDescent="0.2">
      <c r="A107" s="1" t="s">
        <v>730</v>
      </c>
      <c r="B107" s="81" t="s">
        <v>755</v>
      </c>
      <c r="C107" s="97">
        <f>VLOOKUP(Tabla3[[#This Row],[sku proveedor-web]],Tabla6[[sku proveedor-web]:[codigo]],2,0)</f>
        <v>106</v>
      </c>
      <c r="D107" s="91">
        <f>IF(Tabla3[Codigo]&lt;&gt;Tabla3[[#Headers],[Codigo]],Tabla3[Codigo]+0.1,Tabla3[[#Headers],[Sub_cod (orden)]]+0.1)</f>
        <v>106.1</v>
      </c>
      <c r="E107" s="90" t="s">
        <v>391</v>
      </c>
      <c r="F107" s="90" t="s">
        <v>421</v>
      </c>
      <c r="G107" s="126" t="s">
        <v>869</v>
      </c>
      <c r="H107" s="126"/>
      <c r="I107" s="126"/>
      <c r="J107" s="90" t="s">
        <v>423</v>
      </c>
      <c r="K107" s="96" t="s">
        <v>45</v>
      </c>
      <c r="L107" s="126">
        <v>90</v>
      </c>
      <c r="M107" s="126">
        <v>140</v>
      </c>
      <c r="N107" s="126">
        <v>190</v>
      </c>
      <c r="O107" s="126">
        <v>19</v>
      </c>
      <c r="P107" s="96">
        <v>12</v>
      </c>
      <c r="Q107" s="96">
        <v>1</v>
      </c>
      <c r="R107" s="100" t="s">
        <v>895</v>
      </c>
      <c r="S107" s="125"/>
      <c r="T107" s="126"/>
      <c r="U107" s="96">
        <v>1</v>
      </c>
      <c r="V107" s="96">
        <v>10</v>
      </c>
      <c r="W107" s="91">
        <v>1</v>
      </c>
      <c r="X107" s="98" t="str">
        <f t="shared" si="11"/>
        <v>Vintage</v>
      </c>
      <c r="Y107" s="79" t="str">
        <f>CONCATENATE("En HOGAR &amp; SPACIOS encontraras lo mejor para tu hogar con este excelente ",VLOOKUP(C107,Detalle!B:F,4,0)," con un acabado detallista al estilo ",F107,"&lt;/p&gt;",CHAR(10),CHAR(10),":&lt;p&gt;&lt;strong&gt;&lt;span style=text-decoration: underline;&gt;Detalle:&lt;/span&gt;&lt;/strong&gt;&lt;/p&gt;",CHAR(10),AA107,CHAR(10),Tabla3[[#This Row],[Parte 5]],CHAR(10),CHAR(10),"Medidas aproximadas: ","&lt;p&gt; ",CHAR(10),Z107,"&lt;p&gt; &lt;/li&gt;",CHAR(10),CHAR(10),AC107,CHAR(10),CHAR(10),AB107)</f>
        <v>En HOGAR &amp; SPACIOS encontraras lo mejor para tu hogar con este excelente Vintage con un acabado detallista al estilo Vintage&lt;/p&gt;
:&lt;p&gt;&lt;strong&gt;&lt;span style=text-decoration: underline;&gt;Detalle:&lt;/span&gt;&lt;/strong&gt;&lt;/p&gt;
Cama color: Maiz y estructura: Madera tornillo
&lt;p&gt;Característica: &lt;ul&gt;&lt;li&gt;
Patas contorneadas&lt;/li&gt; 
&lt;/li&gt;
&lt;/ul&gt;&lt;/il&gt;
Medidas aproximadas: &lt;p&gt; 
Cama: &lt;p&gt;&lt;li&gt;Altura(cm): 90&lt;/li&gt;&lt;li&gt;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07" s="79" t="str">
        <f t="shared" si="12"/>
        <v>Cama: &lt;p&gt;&lt;li&gt;Altura(cm): 90&lt;/li&gt;&lt;li&gt; Ancho(cm): 140&lt;/li&gt;&lt;li&gt; Profundo(cm): 190&lt;/li&gt;&lt;/ul&gt;</v>
      </c>
      <c r="AA107" s="79" t="str">
        <f>CONCATENATE(E107," color: ",IF(VLOOKUP(C107,Colores!H:I,2,0)&gt;1,"Varios colores",G107),IF(H107="","",CONCATENATE(", Tapiz: ",H107)),IF(I107="","",CONCATENATE(", relleno: ",I107)),IF(J107="","",CONCATENATE(" y estructura: ",J107)),CHAR(10))</f>
        <v xml:space="preserve">Cama color: Maiz y estructura: Madera tornillo
</v>
      </c>
      <c r="AB107" s="79" t="str">
        <f>CONCATENATE("&lt;p&gt;¿Cómo lavar este producto ",VLOOKUP(Tabla3[[#This Row],[Codigo]],Detalle!B:F,4,0),": ",H107,"?","&lt;p&gt;",CHAR(10),IFERROR(VLOOKUP(H107,'Base de datos'!A:B,2,0),"Humedecer un paño de tela y frotar la estructura del producto&lt;p&gt;"))</f>
        <v>&lt;p&gt;¿Cómo lavar este producto Vintage: ?&lt;p&gt;
Humedecer un paño de tela y frotar la estructura del producto&lt;p&gt;</v>
      </c>
      <c r="AC107"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07"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07" s="79"/>
      <c r="AF107" s="102"/>
      <c r="AH107" s="92" t="str">
        <f t="shared" si="10"/>
        <v>INSERT INTO combos VALUES(NULL,"Mody129","Cama 2 plz ",106,106.1,"Cama","Vintage","Maiz","","","Madera tornillo","No",90,140,190,19,12,1,"Patas contorneadas","","","1",10,"1");</v>
      </c>
    </row>
    <row r="108" spans="1:34" ht="18.75" customHeight="1" x14ac:dyDescent="0.2">
      <c r="A108" s="1" t="s">
        <v>731</v>
      </c>
      <c r="B108" s="81" t="s">
        <v>755</v>
      </c>
      <c r="C108" s="97">
        <f>VLOOKUP(Tabla3[[#This Row],[sku proveedor-web]],Tabla6[[sku proveedor-web]:[codigo]],2,0)</f>
        <v>107</v>
      </c>
      <c r="D108" s="91">
        <f>IF(Tabla3[Codigo]&lt;&gt;Tabla3[[#Headers],[Codigo]],Tabla3[Codigo]+0.1,Tabla3[[#Headers],[Sub_cod (orden)]]+0.1)</f>
        <v>107.1</v>
      </c>
      <c r="E108" s="90" t="s">
        <v>391</v>
      </c>
      <c r="F108" s="90" t="s">
        <v>421</v>
      </c>
      <c r="G108" s="126" t="s">
        <v>446</v>
      </c>
      <c r="H108" s="126"/>
      <c r="I108" s="126"/>
      <c r="J108" s="90" t="s">
        <v>423</v>
      </c>
      <c r="K108" s="96" t="s">
        <v>45</v>
      </c>
      <c r="L108" s="126">
        <v>100</v>
      </c>
      <c r="M108" s="126">
        <v>140</v>
      </c>
      <c r="N108" s="126">
        <v>190</v>
      </c>
      <c r="O108" s="126">
        <v>19</v>
      </c>
      <c r="P108" s="96">
        <v>12</v>
      </c>
      <c r="Q108" s="96">
        <v>1</v>
      </c>
      <c r="R108" s="100" t="s">
        <v>895</v>
      </c>
      <c r="S108" s="125"/>
      <c r="T108" s="126"/>
      <c r="U108" s="96">
        <v>1</v>
      </c>
      <c r="V108" s="96">
        <v>10</v>
      </c>
      <c r="W108" s="91">
        <v>1</v>
      </c>
      <c r="X108" s="98" t="str">
        <f t="shared" si="11"/>
        <v>Vintage</v>
      </c>
      <c r="Y108" s="79" t="str">
        <f>CONCATENATE("En HOGAR &amp; SPACIOS encontraras lo mejor para tu hogar con este excelente ",VLOOKUP(C108,Detalle!B:F,4,0)," con un acabado detallista al estilo ",F108,"&lt;/p&gt;",CHAR(10),CHAR(10),":&lt;p&gt;&lt;strong&gt;&lt;span style=text-decoration: underline;&gt;Detalle:&lt;/span&gt;&lt;/strong&gt;&lt;/p&gt;",CHAR(10),AA108,CHAR(10),Tabla3[[#This Row],[Parte 5]],CHAR(10),CHAR(10),"Medidas aproximadas: ","&lt;p&gt; ",CHAR(10),Z108,"&lt;p&gt; &lt;/li&gt;",CHAR(10),CHAR(10),AC108,CHAR(10),CHAR(10),AB108)</f>
        <v>En HOGAR &amp; SPACIOS encontraras lo mejor para tu hogar con este excelente Vintage con un acabado detallista al estilo Vintage&lt;/p&gt;
:&lt;p&gt;&lt;strong&gt;&lt;span style=text-decoration: underline;&gt;Detalle:&lt;/span&gt;&lt;/strong&gt;&lt;/p&gt;
Cama color: Plomo y estructura: Madera tornillo
&lt;p&gt;Característica: &lt;ul&gt;&lt;li&gt;
Patas contorneadas&lt;/li&gt; 
&lt;/li&gt;
&lt;/ul&gt;&lt;/il&gt;
Medidas aproximadas: &lt;p&gt; 
Cama: &lt;p&gt;&lt;li&gt;Altura(cm): 100&lt;/li&gt;&lt;li&gt;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08" s="79" t="str">
        <f t="shared" si="12"/>
        <v>Cama: &lt;p&gt;&lt;li&gt;Altura(cm): 100&lt;/li&gt;&lt;li&gt; Ancho(cm): 140&lt;/li&gt;&lt;li&gt; Profundo(cm): 190&lt;/li&gt;&lt;/ul&gt;</v>
      </c>
      <c r="AA108" s="79" t="str">
        <f>CONCATENATE(E108," color: ",IF(VLOOKUP(C108,Colores!H:I,2,0)&gt;1,"Varios colores",G108),IF(H108="","",CONCATENATE(", Tapiz: ",H108)),IF(I108="","",CONCATENATE(", relleno: ",I108)),IF(J108="","",CONCATENATE(" y estructura: ",J108)),CHAR(10))</f>
        <v xml:space="preserve">Cama color: Plomo y estructura: Madera tornillo
</v>
      </c>
      <c r="AB108" s="79" t="str">
        <f>CONCATENATE("&lt;p&gt;¿Cómo lavar este producto ",VLOOKUP(Tabla3[[#This Row],[Codigo]],Detalle!B:F,4,0),": ",H108,"?","&lt;p&gt;",CHAR(10),IFERROR(VLOOKUP(H108,'Base de datos'!A:B,2,0),"Humedecer un paño de tela y frotar la estructura del producto&lt;p&gt;"))</f>
        <v>&lt;p&gt;¿Cómo lavar este producto Vintage: ?&lt;p&gt;
Humedecer un paño de tela y frotar la estructura del producto&lt;p&gt;</v>
      </c>
      <c r="AC108"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08"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08" s="79"/>
      <c r="AF108" s="102"/>
      <c r="AH108" s="92" t="str">
        <f t="shared" si="10"/>
        <v>INSERT INTO combos VALUES(NULL,"Mody130","Cama 2 plz ",107,107.1,"Cama","Vintage","Plomo","","","Madera tornillo","No",100,140,190,19,12,1,"Patas contorneadas","","","1",10,"1");</v>
      </c>
    </row>
    <row r="109" spans="1:34" ht="18.75" customHeight="1" x14ac:dyDescent="0.2">
      <c r="A109" s="1" t="s">
        <v>732</v>
      </c>
      <c r="B109" s="81" t="s">
        <v>755</v>
      </c>
      <c r="C109" s="97">
        <f>VLOOKUP(Tabla3[[#This Row],[sku proveedor-web]],Tabla6[[sku proveedor-web]:[codigo]],2,0)</f>
        <v>108</v>
      </c>
      <c r="D109" s="91">
        <f>IF(Tabla3[Codigo]&lt;&gt;Tabla3[[#Headers],[Codigo]],Tabla3[Codigo]+0.1,Tabla3[[#Headers],[Sub_cod (orden)]]+0.1)</f>
        <v>108.1</v>
      </c>
      <c r="E109" s="90" t="s">
        <v>391</v>
      </c>
      <c r="F109" s="90" t="s">
        <v>421</v>
      </c>
      <c r="G109" s="126" t="s">
        <v>886</v>
      </c>
      <c r="H109" s="126"/>
      <c r="I109" s="126"/>
      <c r="J109" s="90" t="s">
        <v>423</v>
      </c>
      <c r="K109" s="96" t="s">
        <v>45</v>
      </c>
      <c r="L109" s="126">
        <v>120</v>
      </c>
      <c r="M109" s="126">
        <v>140</v>
      </c>
      <c r="N109" s="126">
        <v>190</v>
      </c>
      <c r="O109" s="126">
        <v>19</v>
      </c>
      <c r="P109" s="96">
        <v>12</v>
      </c>
      <c r="Q109" s="96">
        <v>1</v>
      </c>
      <c r="R109" s="100" t="s">
        <v>895</v>
      </c>
      <c r="S109" s="125"/>
      <c r="T109" s="126"/>
      <c r="U109" s="96">
        <v>1</v>
      </c>
      <c r="V109" s="96">
        <v>10</v>
      </c>
      <c r="W109" s="91">
        <v>1</v>
      </c>
      <c r="X109" s="98" t="str">
        <f t="shared" si="11"/>
        <v>Vintage</v>
      </c>
      <c r="Y109" s="79" t="str">
        <f>CONCATENATE("En HOGAR &amp; SPACIOS encontraras lo mejor para tu hogar con este excelente ",VLOOKUP(C109,Detalle!B:F,4,0)," con un acabado detallista al estilo ",F109,"&lt;/p&gt;",CHAR(10),CHAR(10),":&lt;p&gt;&lt;strong&gt;&lt;span style=text-decoration: underline;&gt;Detalle:&lt;/span&gt;&lt;/strong&gt;&lt;/p&gt;",CHAR(10),AA109,CHAR(10),Tabla3[[#This Row],[Parte 5]],CHAR(10),CHAR(10),"Medidas aproximadas: ","&lt;p&gt; ",CHAR(10),Z109,"&lt;p&gt; &lt;/li&gt;",CHAR(10),CHAR(10),AC109,CHAR(10),CHAR(10),AB109)</f>
        <v>En HOGAR &amp; SPACIOS encontraras lo mejor para tu hogar con este excelente Vintage con un acabado detallista al estilo Vintage&lt;/p&gt;
:&lt;p&gt;&lt;strong&gt;&lt;span style=text-decoration: underline;&gt;Detalle:&lt;/span&gt;&lt;/strong&gt;&lt;/p&gt;
Cama color: Cenizo y estructura: Madera tornillo
&lt;p&gt;Característica: &lt;ul&gt;&lt;li&gt;
Patas contorneadas&lt;/li&gt; 
&lt;/li&gt;
&lt;/ul&gt;&lt;/il&gt;
Medidas aproximadas: &lt;p&gt; 
Cama: &lt;p&gt;&lt;li&gt;Altura(cm): 120&lt;/li&gt;&lt;li&gt;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09" s="79" t="str">
        <f t="shared" si="12"/>
        <v>Cama: &lt;p&gt;&lt;li&gt;Altura(cm): 120&lt;/li&gt;&lt;li&gt; Ancho(cm): 140&lt;/li&gt;&lt;li&gt; Profundo(cm): 190&lt;/li&gt;&lt;/ul&gt;</v>
      </c>
      <c r="AA109" s="79" t="str">
        <f>CONCATENATE(E109," color: ",IF(VLOOKUP(C109,Colores!H:I,2,0)&gt;1,"Varios colores",G109),IF(H109="","",CONCATENATE(", Tapiz: ",H109)),IF(I109="","",CONCATENATE(", relleno: ",I109)),IF(J109="","",CONCATENATE(" y estructura: ",J109)),CHAR(10))</f>
        <v xml:space="preserve">Cama color: Cenizo y estructura: Madera tornillo
</v>
      </c>
      <c r="AB109" s="79" t="str">
        <f>CONCATENATE("&lt;p&gt;¿Cómo lavar este producto ",VLOOKUP(Tabla3[[#This Row],[Codigo]],Detalle!B:F,4,0),": ",H109,"?","&lt;p&gt;",CHAR(10),IFERROR(VLOOKUP(H109,'Base de datos'!A:B,2,0),"Humedecer un paño de tela y frotar la estructura del producto&lt;p&gt;"))</f>
        <v>&lt;p&gt;¿Cómo lavar este producto Vintage: ?&lt;p&gt;
Humedecer un paño de tela y frotar la estructura del producto&lt;p&gt;</v>
      </c>
      <c r="AC109"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09"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09" s="79"/>
      <c r="AF109" s="102"/>
      <c r="AH109" s="92" t="str">
        <f t="shared" si="10"/>
        <v>INSERT INTO combos VALUES(NULL,"Mody131","Cama 2 plz ",108,108.1,"Cama","Vintage","Cenizo","","","Madera tornillo","No",120,140,190,19,12,1,"Patas contorneadas","","","1",10,"1");</v>
      </c>
    </row>
    <row r="110" spans="1:34" ht="18.75" customHeight="1" x14ac:dyDescent="0.2">
      <c r="A110" s="1" t="s">
        <v>733</v>
      </c>
      <c r="B110" s="81" t="s">
        <v>755</v>
      </c>
      <c r="C110" s="97">
        <f>VLOOKUP(Tabla3[[#This Row],[sku proveedor-web]],Tabla6[[sku proveedor-web]:[codigo]],2,0)</f>
        <v>109</v>
      </c>
      <c r="D110" s="91">
        <f>IF(Tabla3[Codigo]&lt;&gt;Tabla3[[#Headers],[Codigo]],Tabla3[Codigo]+0.1,Tabla3[[#Headers],[Sub_cod (orden)]]+0.1)</f>
        <v>109.1</v>
      </c>
      <c r="E110" s="90" t="s">
        <v>391</v>
      </c>
      <c r="F110" s="90" t="s">
        <v>421</v>
      </c>
      <c r="G110" s="126" t="s">
        <v>446</v>
      </c>
      <c r="H110" s="126"/>
      <c r="I110" s="126"/>
      <c r="J110" s="90" t="s">
        <v>423</v>
      </c>
      <c r="K110" s="96" t="s">
        <v>45</v>
      </c>
      <c r="L110" s="126">
        <v>110</v>
      </c>
      <c r="M110" s="126">
        <v>140</v>
      </c>
      <c r="N110" s="126">
        <v>190</v>
      </c>
      <c r="O110" s="126">
        <v>19</v>
      </c>
      <c r="P110" s="96">
        <v>12</v>
      </c>
      <c r="Q110" s="96">
        <v>1</v>
      </c>
      <c r="R110" s="100" t="s">
        <v>895</v>
      </c>
      <c r="S110" s="125"/>
      <c r="T110" s="126"/>
      <c r="U110" s="96">
        <v>1</v>
      </c>
      <c r="V110" s="96">
        <v>10</v>
      </c>
      <c r="W110" s="91">
        <v>1</v>
      </c>
      <c r="X110" s="98" t="str">
        <f t="shared" si="11"/>
        <v>Vintage</v>
      </c>
      <c r="Y110" s="79" t="str">
        <f>CONCATENATE("En HOGAR &amp; SPACIOS encontraras lo mejor para tu hogar con este excelente ",VLOOKUP(C110,Detalle!B:F,4,0)," con un acabado detallista al estilo ",F110,"&lt;/p&gt;",CHAR(10),CHAR(10),":&lt;p&gt;&lt;strong&gt;&lt;span style=text-decoration: underline;&gt;Detalle:&lt;/span&gt;&lt;/strong&gt;&lt;/p&gt;",CHAR(10),AA110,CHAR(10),Tabla3[[#This Row],[Parte 5]],CHAR(10),CHAR(10),"Medidas aproximadas: ","&lt;p&gt; ",CHAR(10),Z110,"&lt;p&gt; &lt;/li&gt;",CHAR(10),CHAR(10),AC110,CHAR(10),CHAR(10),AB110)</f>
        <v>En HOGAR &amp; SPACIOS encontraras lo mejor para tu hogar con este excelente Vintage con un acabado detallista al estilo Vintage&lt;/p&gt;
:&lt;p&gt;&lt;strong&gt;&lt;span style=text-decoration: underline;&gt;Detalle:&lt;/span&gt;&lt;/strong&gt;&lt;/p&gt;
Cama color: Plomo y estructura: Madera tornillo
&lt;p&gt;Característica: &lt;ul&gt;&lt;li&gt;
Patas contorneadas&lt;/li&gt; 
&lt;/li&gt;
&lt;/ul&gt;&lt;/il&gt;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10" s="79" t="str">
        <f t="shared" si="12"/>
        <v>Cama: &lt;p&gt;&lt;li&gt;Altura(cm): 110&lt;/li&gt;&lt;li&gt; Ancho(cm): 140&lt;/li&gt;&lt;li&gt; Profundo(cm): 190&lt;/li&gt;&lt;/ul&gt;</v>
      </c>
      <c r="AA110" s="79" t="str">
        <f>CONCATENATE(E110," color: ",IF(VLOOKUP(C110,Colores!H:I,2,0)&gt;1,"Varios colores",G110),IF(H110="","",CONCATENATE(", Tapiz: ",H110)),IF(I110="","",CONCATENATE(", relleno: ",I110)),IF(J110="","",CONCATENATE(" y estructura: ",J110)),CHAR(10))</f>
        <v xml:space="preserve">Cama color: Plomo y estructura: Madera tornillo
</v>
      </c>
      <c r="AB110" s="79" t="str">
        <f>CONCATENATE("&lt;p&gt;¿Cómo lavar este producto ",VLOOKUP(Tabla3[[#This Row],[Codigo]],Detalle!B:F,4,0),": ",H110,"?","&lt;p&gt;",CHAR(10),IFERROR(VLOOKUP(H110,'Base de datos'!A:B,2,0),"Humedecer un paño de tela y frotar la estructura del producto&lt;p&gt;"))</f>
        <v>&lt;p&gt;¿Cómo lavar este producto Vintage: ?&lt;p&gt;
Humedecer un paño de tela y frotar la estructura del producto&lt;p&gt;</v>
      </c>
      <c r="AC110"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10"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10" s="79"/>
      <c r="AF110" s="102"/>
      <c r="AH110" s="92" t="str">
        <f t="shared" si="10"/>
        <v>INSERT INTO combos VALUES(NULL,"Mody132","Cama 2 plz ",109,109.1,"Cama","Vintage","Plomo","","","Madera tornillo","No",110,140,190,19,12,1,"Patas contorneadas","","","1",10,"1");</v>
      </c>
    </row>
    <row r="111" spans="1:34" ht="18.75" customHeight="1" x14ac:dyDescent="0.2">
      <c r="A111" s="1" t="s">
        <v>734</v>
      </c>
      <c r="B111" s="81" t="s">
        <v>755</v>
      </c>
      <c r="C111" s="97">
        <f>VLOOKUP(Tabla3[[#This Row],[sku proveedor-web]],Tabla6[[sku proveedor-web]:[codigo]],2,0)</f>
        <v>110</v>
      </c>
      <c r="D111" s="91">
        <f>IF(Tabla3[Codigo]&lt;&gt;Tabla3[[#Headers],[Codigo]],Tabla3[Codigo]+0.1,Tabla3[[#Headers],[Sub_cod (orden)]]+0.1)</f>
        <v>110.1</v>
      </c>
      <c r="E111" s="90" t="s">
        <v>391</v>
      </c>
      <c r="F111" s="90" t="s">
        <v>421</v>
      </c>
      <c r="G111" s="126" t="s">
        <v>869</v>
      </c>
      <c r="H111" s="126"/>
      <c r="I111" s="126"/>
      <c r="J111" s="90" t="s">
        <v>423</v>
      </c>
      <c r="K111" s="96" t="s">
        <v>45</v>
      </c>
      <c r="L111" s="126">
        <v>30</v>
      </c>
      <c r="M111" s="126">
        <v>140</v>
      </c>
      <c r="N111" s="126">
        <v>190</v>
      </c>
      <c r="O111" s="126">
        <v>19</v>
      </c>
      <c r="P111" s="96">
        <v>12</v>
      </c>
      <c r="Q111" s="96">
        <v>1</v>
      </c>
      <c r="R111" s="100" t="s">
        <v>895</v>
      </c>
      <c r="S111" s="125"/>
      <c r="T111" s="126"/>
      <c r="U111" s="96">
        <v>1</v>
      </c>
      <c r="V111" s="96">
        <v>10</v>
      </c>
      <c r="W111" s="91">
        <v>1</v>
      </c>
      <c r="X111" s="98" t="str">
        <f t="shared" si="11"/>
        <v>Vintage</v>
      </c>
      <c r="Y111" s="79" t="str">
        <f>CONCATENATE("En HOGAR &amp; SPACIOS encontraras lo mejor para tu hogar con este excelente ",VLOOKUP(C111,Detalle!B:F,4,0)," con un acabado detallista al estilo ",F111,"&lt;/p&gt;",CHAR(10),CHAR(10),":&lt;p&gt;&lt;strong&gt;&lt;span style=text-decoration: underline;&gt;Detalle:&lt;/span&gt;&lt;/strong&gt;&lt;/p&gt;",CHAR(10),AA111,CHAR(10),Tabla3[[#This Row],[Parte 5]],CHAR(10),CHAR(10),"Medidas aproximadas: ","&lt;p&gt; ",CHAR(10),Z111,"&lt;p&gt; &lt;/li&gt;",CHAR(10),CHAR(10),AC111,CHAR(10),CHAR(10),AB111)</f>
        <v>En HOGAR &amp; SPACIOS encontraras lo mejor para tu hogar con este excelente Vintage con un acabado detallista al estilo Vintage&lt;/p&gt;
:&lt;p&gt;&lt;strong&gt;&lt;span style=text-decoration: underline;&gt;Detalle:&lt;/span&gt;&lt;/strong&gt;&lt;/p&gt;
Cama color: Maiz y estructura: Madera tornillo
&lt;p&gt;Característica: &lt;ul&gt;&lt;li&gt;
Patas contorneadas&lt;/li&gt; 
&lt;/li&gt;
&lt;/ul&gt;&lt;/il&gt;
Medidas aproximadas: &lt;p&gt; 
Cama: &lt;p&gt;&lt;li&gt;Altura(cm): 30&lt;/li&gt;&lt;li&gt;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11" s="79" t="str">
        <f t="shared" si="12"/>
        <v>Cama: &lt;p&gt;&lt;li&gt;Altura(cm): 30&lt;/li&gt;&lt;li&gt; Ancho(cm): 140&lt;/li&gt;&lt;li&gt; Profundo(cm): 190&lt;/li&gt;&lt;/ul&gt;</v>
      </c>
      <c r="AA111" s="79" t="str">
        <f>CONCATENATE(E111," color: ",IF(VLOOKUP(C111,Colores!H:I,2,0)&gt;1,"Varios colores",G111),IF(H111="","",CONCATENATE(", Tapiz: ",H111)),IF(I111="","",CONCATENATE(", relleno: ",I111)),IF(J111="","",CONCATENATE(" y estructura: ",J111)),CHAR(10))</f>
        <v xml:space="preserve">Cama color: Maiz y estructura: Madera tornillo
</v>
      </c>
      <c r="AB111" s="79" t="str">
        <f>CONCATENATE("&lt;p&gt;¿Cómo lavar este producto ",VLOOKUP(Tabla3[[#This Row],[Codigo]],Detalle!B:F,4,0),": ",H111,"?","&lt;p&gt;",CHAR(10),IFERROR(VLOOKUP(H111,'Base de datos'!A:B,2,0),"Humedecer un paño de tela y frotar la estructura del producto&lt;p&gt;"))</f>
        <v>&lt;p&gt;¿Cómo lavar este producto Vintage: ?&lt;p&gt;
Humedecer un paño de tela y frotar la estructura del producto&lt;p&gt;</v>
      </c>
      <c r="AC111"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11"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11" s="79"/>
      <c r="AF111" s="102"/>
      <c r="AH111" s="92" t="str">
        <f t="shared" si="10"/>
        <v>INSERT INTO combos VALUES(NULL,"Mody133","Cama 2 plz ",110,110.1,"Cama","Vintage","Maiz","","","Madera tornillo","No",30,140,190,19,12,1,"Patas contorneadas","","","1",10,"1");</v>
      </c>
    </row>
    <row r="112" spans="1:34" ht="18.75" customHeight="1" x14ac:dyDescent="0.2">
      <c r="A112" s="1" t="s">
        <v>735</v>
      </c>
      <c r="B112" s="81" t="s">
        <v>771</v>
      </c>
      <c r="C112" s="97">
        <f>VLOOKUP(Tabla3[[#This Row],[sku proveedor-web]],Tabla6[[sku proveedor-web]:[codigo]],2,0)</f>
        <v>111</v>
      </c>
      <c r="D112" s="91">
        <f>IF(Tabla3[Codigo]&lt;&gt;Tabla3[[#Headers],[Codigo]],Tabla3[Codigo]+0.1,Tabla3[[#Headers],[Sub_cod (orden)]]+0.1)</f>
        <v>111.1</v>
      </c>
      <c r="E112" s="90" t="s">
        <v>415</v>
      </c>
      <c r="F112" s="90" t="s">
        <v>421</v>
      </c>
      <c r="G112" s="126" t="s">
        <v>869</v>
      </c>
      <c r="H112" s="126"/>
      <c r="I112" s="126"/>
      <c r="J112" s="90" t="s">
        <v>892</v>
      </c>
      <c r="K112" s="96" t="s">
        <v>45</v>
      </c>
      <c r="L112" s="126">
        <v>50</v>
      </c>
      <c r="M112" s="126">
        <v>50</v>
      </c>
      <c r="N112" s="126">
        <v>40</v>
      </c>
      <c r="O112" s="126">
        <v>5</v>
      </c>
      <c r="P112" s="96">
        <v>12</v>
      </c>
      <c r="Q112" s="96">
        <v>1</v>
      </c>
      <c r="R112" s="100" t="s">
        <v>895</v>
      </c>
      <c r="S112" s="125"/>
      <c r="T112" s="126"/>
      <c r="U112" s="96">
        <v>1</v>
      </c>
      <c r="V112" s="96">
        <v>10</v>
      </c>
      <c r="W112" s="91">
        <v>1</v>
      </c>
      <c r="X112" s="98" t="str">
        <f t="shared" si="11"/>
        <v>Vintage</v>
      </c>
      <c r="Y112" s="79" t="str">
        <f>CONCATENATE("En HOGAR &amp; SPACIOS encontraras lo mejor para tu hogar con este excelente ",VLOOKUP(C112,Detalle!B:F,4,0)," con un acabado detallista al estilo ",F112,"&lt;/p&gt;",CHAR(10),CHAR(10),":&lt;p&gt;&lt;strong&gt;&lt;span style=text-decoration: underline;&gt;Detalle:&lt;/span&gt;&lt;/strong&gt;&lt;/p&gt;",CHAR(10),AA112,CHAR(10),Tabla3[[#This Row],[Parte 5]],CHAR(10),CHAR(10),"Medidas aproximadas: ","&lt;p&gt; ",CHAR(10),Z112,"&lt;p&gt; &lt;/li&gt;",CHAR(10),CHAR(10),AC112,CHAR(10),CHAR(10),AB112)</f>
        <v>En HOGAR &amp; SPACIOS encontraras lo mejor para tu hogar con este excelente Vintage con un acabado detallista al estilo Vintage&lt;/p&gt;
:&lt;p&gt;&lt;strong&gt;&lt;span style=text-decoration: underline;&gt;Detalle:&lt;/span&gt;&lt;/strong&gt;&lt;/p&gt;
Velador color: Maiz y estructura: Madera tornillo + Melamina
&lt;p&gt;Característica: &lt;ul&gt;&lt;li&gt;
Patas contorneadas&lt;/li&gt; 
&lt;/li&gt;
&lt;/ul&gt;&lt;/il&gt;
Medidas aproximadas: &lt;p&gt; 
Velador: &lt;p&gt;&lt;li&gt;Altura(cm): 50&lt;/li&gt;&lt;li&gt; Ancho(cm): 50&lt;/li&gt;&lt;li&gt;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12" s="79" t="str">
        <f t="shared" si="12"/>
        <v>Velador: &lt;p&gt;&lt;li&gt;Altura(cm): 50&lt;/li&gt;&lt;li&gt; Ancho(cm): 50&lt;/li&gt;&lt;li&gt; Profundo(cm): 40&lt;/li&gt;&lt;/ul&gt;</v>
      </c>
      <c r="AA112" s="79" t="str">
        <f>CONCATENATE(E112," color: ",IF(VLOOKUP(C112,Colores!H:I,2,0)&gt;1,"Varios colores",G112),IF(H112="","",CONCATENATE(", Tapiz: ",H112)),IF(I112="","",CONCATENATE(", relleno: ",I112)),IF(J112="","",CONCATENATE(" y estructura: ",J112)),CHAR(10))</f>
        <v xml:space="preserve">Velador color: Maiz y estructura: Madera tornillo + Melamina
</v>
      </c>
      <c r="AB112" s="79" t="str">
        <f>CONCATENATE("&lt;p&gt;¿Cómo lavar este producto ",VLOOKUP(Tabla3[[#This Row],[Codigo]],Detalle!B:F,4,0),": ",H112,"?","&lt;p&gt;",CHAR(10),IFERROR(VLOOKUP(H112,'Base de datos'!A:B,2,0),"Humedecer un paño de tela y frotar la estructura del producto&lt;p&gt;"))</f>
        <v>&lt;p&gt;¿Cómo lavar este producto Vintage: ?&lt;p&gt;
Humedecer un paño de tela y frotar la estructura del producto&lt;p&gt;</v>
      </c>
      <c r="AC112"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12"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12" s="79"/>
      <c r="AF112" s="102"/>
      <c r="AH112" s="92" t="str">
        <f t="shared" si="10"/>
        <v>INSERT INTO combos VALUES(NULL,"Mody134","Velador ",111,111.1,"Velador","Vintage","Maiz","","","Madera tornillo + Melamina","No",50,50,40,5,12,1,"Patas contorneadas","","","1",10,"1");</v>
      </c>
    </row>
    <row r="113" spans="1:34" ht="18.75" customHeight="1" x14ac:dyDescent="0.2">
      <c r="A113" s="1" t="s">
        <v>736</v>
      </c>
      <c r="B113" s="81" t="s">
        <v>771</v>
      </c>
      <c r="C113" s="97">
        <f>VLOOKUP(Tabla3[[#This Row],[sku proveedor-web]],Tabla6[[sku proveedor-web]:[codigo]],2,0)</f>
        <v>112</v>
      </c>
      <c r="D113" s="91">
        <f>IF(Tabla3[Codigo]&lt;&gt;Tabla3[[#Headers],[Codigo]],Tabla3[Codigo]+0.1,Tabla3[[#Headers],[Sub_cod (orden)]]+0.1)</f>
        <v>112.1</v>
      </c>
      <c r="E113" s="90" t="s">
        <v>415</v>
      </c>
      <c r="F113" s="90" t="s">
        <v>421</v>
      </c>
      <c r="G113" s="126" t="s">
        <v>869</v>
      </c>
      <c r="H113" s="126"/>
      <c r="I113" s="126"/>
      <c r="J113" s="90" t="s">
        <v>892</v>
      </c>
      <c r="K113" s="96" t="s">
        <v>45</v>
      </c>
      <c r="L113" s="126">
        <v>50</v>
      </c>
      <c r="M113" s="126">
        <v>50</v>
      </c>
      <c r="N113" s="126">
        <v>40</v>
      </c>
      <c r="O113" s="126">
        <v>5</v>
      </c>
      <c r="P113" s="96">
        <v>12</v>
      </c>
      <c r="Q113" s="96">
        <v>1</v>
      </c>
      <c r="R113" s="100" t="s">
        <v>895</v>
      </c>
      <c r="S113" s="125"/>
      <c r="T113" s="126"/>
      <c r="U113" s="96">
        <v>1</v>
      </c>
      <c r="V113" s="96">
        <v>10</v>
      </c>
      <c r="W113" s="91">
        <v>1</v>
      </c>
      <c r="X113" s="98" t="str">
        <f t="shared" si="11"/>
        <v>Vintage</v>
      </c>
      <c r="Y113" s="79" t="str">
        <f>CONCATENATE("En HOGAR &amp; SPACIOS encontraras lo mejor para tu hogar con este excelente ",VLOOKUP(C113,Detalle!B:F,4,0)," con un acabado detallista al estilo ",F113,"&lt;/p&gt;",CHAR(10),CHAR(10),":&lt;p&gt;&lt;strong&gt;&lt;span style=text-decoration: underline;&gt;Detalle:&lt;/span&gt;&lt;/strong&gt;&lt;/p&gt;",CHAR(10),AA113,CHAR(10),Tabla3[[#This Row],[Parte 5]],CHAR(10),CHAR(10),"Medidas aproximadas: ","&lt;p&gt; ",CHAR(10),Z113,"&lt;p&gt; &lt;/li&gt;",CHAR(10),CHAR(10),AC113,CHAR(10),CHAR(10),AB113)</f>
        <v>En HOGAR &amp; SPACIOS encontraras lo mejor para tu hogar con este excelente Vintage con un acabado detallista al estilo Vintage&lt;/p&gt;
:&lt;p&gt;&lt;strong&gt;&lt;span style=text-decoration: underline;&gt;Detalle:&lt;/span&gt;&lt;/strong&gt;&lt;/p&gt;
Velador color: Maiz y estructura: Madera tornillo + Melamina
&lt;p&gt;Característica: &lt;ul&gt;&lt;li&gt;
Patas contorneadas&lt;/li&gt; 
&lt;/li&gt;
&lt;/ul&gt;&lt;/il&gt;
Medidas aproximadas: &lt;p&gt; 
Velador: &lt;p&gt;&lt;li&gt;Altura(cm): 50&lt;/li&gt;&lt;li&gt; Ancho(cm): 50&lt;/li&gt;&lt;li&gt;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13" s="79" t="str">
        <f t="shared" si="12"/>
        <v>Velador: &lt;p&gt;&lt;li&gt;Altura(cm): 50&lt;/li&gt;&lt;li&gt; Ancho(cm): 50&lt;/li&gt;&lt;li&gt; Profundo(cm): 40&lt;/li&gt;&lt;/ul&gt;</v>
      </c>
      <c r="AA113" s="79" t="str">
        <f>CONCATENATE(E113," color: ",IF(VLOOKUP(C113,Colores!H:I,2,0)&gt;1,"Varios colores",G113),IF(H113="","",CONCATENATE(", Tapiz: ",H113)),IF(I113="","",CONCATENATE(", relleno: ",I113)),IF(J113="","",CONCATENATE(" y estructura: ",J113)),CHAR(10))</f>
        <v xml:space="preserve">Velador color: Maiz y estructura: Madera tornillo + Melamina
</v>
      </c>
      <c r="AB113" s="79" t="str">
        <f>CONCATENATE("&lt;p&gt;¿Cómo lavar este producto ",VLOOKUP(Tabla3[[#This Row],[Codigo]],Detalle!B:F,4,0),": ",H113,"?","&lt;p&gt;",CHAR(10),IFERROR(VLOOKUP(H113,'Base de datos'!A:B,2,0),"Humedecer un paño de tela y frotar la estructura del producto&lt;p&gt;"))</f>
        <v>&lt;p&gt;¿Cómo lavar este producto Vintage: ?&lt;p&gt;
Humedecer un paño de tela y frotar la estructura del producto&lt;p&gt;</v>
      </c>
      <c r="AC113"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13"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13" s="79"/>
      <c r="AF113" s="102"/>
      <c r="AH113" s="92" t="str">
        <f t="shared" si="10"/>
        <v>INSERT INTO combos VALUES(NULL,"Mody135","Velador ",112,112.1,"Velador","Vintage","Maiz","","","Madera tornillo + Melamina","No",50,50,40,5,12,1,"Patas contorneadas","","","1",10,"1");</v>
      </c>
    </row>
    <row r="114" spans="1:34" ht="18.75" customHeight="1" x14ac:dyDescent="0.2">
      <c r="A114" s="1" t="s">
        <v>737</v>
      </c>
      <c r="B114" s="81" t="s">
        <v>771</v>
      </c>
      <c r="C114" s="97">
        <f>VLOOKUP(Tabla3[[#This Row],[sku proveedor-web]],Tabla6[[sku proveedor-web]:[codigo]],2,0)</f>
        <v>113</v>
      </c>
      <c r="D114" s="91">
        <f>IF(Tabla3[Codigo]&lt;&gt;Tabla3[[#Headers],[Codigo]],Tabla3[Codigo]+0.1,Tabla3[[#Headers],[Sub_cod (orden)]]+0.1)</f>
        <v>113.1</v>
      </c>
      <c r="E114" s="90" t="s">
        <v>415</v>
      </c>
      <c r="F114" s="90" t="s">
        <v>421</v>
      </c>
      <c r="G114" s="126" t="s">
        <v>35</v>
      </c>
      <c r="H114" s="126"/>
      <c r="I114" s="126"/>
      <c r="J114" s="90" t="s">
        <v>892</v>
      </c>
      <c r="K114" s="96" t="s">
        <v>45</v>
      </c>
      <c r="L114" s="126">
        <v>50</v>
      </c>
      <c r="M114" s="126">
        <v>50</v>
      </c>
      <c r="N114" s="126">
        <v>40</v>
      </c>
      <c r="O114" s="126">
        <v>5</v>
      </c>
      <c r="P114" s="96">
        <v>12</v>
      </c>
      <c r="Q114" s="96">
        <v>1</v>
      </c>
      <c r="R114" s="100" t="s">
        <v>895</v>
      </c>
      <c r="S114" s="125"/>
      <c r="T114" s="126"/>
      <c r="U114" s="96">
        <v>1</v>
      </c>
      <c r="V114" s="96">
        <v>10</v>
      </c>
      <c r="W114" s="91">
        <v>1</v>
      </c>
      <c r="X114" s="98" t="str">
        <f t="shared" si="11"/>
        <v>Vintage</v>
      </c>
      <c r="Y114" s="79" t="str">
        <f>CONCATENATE("En HOGAR &amp; SPACIOS encontraras lo mejor para tu hogar con este excelente ",VLOOKUP(C114,Detalle!B:F,4,0)," con un acabado detallista al estilo ",F114,"&lt;/p&gt;",CHAR(10),CHAR(10),":&lt;p&gt;&lt;strong&gt;&lt;span style=text-decoration: underline;&gt;Detalle:&lt;/span&gt;&lt;/strong&gt;&lt;/p&gt;",CHAR(10),AA114,CHAR(10),Tabla3[[#This Row],[Parte 5]],CHAR(10),CHAR(10),"Medidas aproximadas: ","&lt;p&gt; ",CHAR(10),Z114,"&lt;p&gt; &lt;/li&gt;",CHAR(10),CHAR(10),AC114,CHAR(10),CHAR(10),AB114)</f>
        <v>En HOGAR &amp; SPACIOS encontraras lo mejor para tu hogar con este excelente Vintage con un acabado detallista al estilo Vintage&lt;/p&gt;
:&lt;p&gt;&lt;strong&gt;&lt;span style=text-decoration: underline;&gt;Detalle:&lt;/span&gt;&lt;/strong&gt;&lt;/p&gt;
Velador color: Blanco y estructura: Madera tornillo + Melamina
&lt;p&gt;Característica: &lt;ul&gt;&lt;li&gt;
Patas contorneadas&lt;/li&gt; 
&lt;/li&gt;
&lt;/ul&gt;&lt;/il&gt;
Medidas aproximadas: &lt;p&gt; 
Velador: &lt;p&gt;&lt;li&gt;Altura(cm): 50&lt;/li&gt;&lt;li&gt; Ancho(cm): 50&lt;/li&gt;&lt;li&gt;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14" s="79" t="str">
        <f t="shared" si="12"/>
        <v>Velador: &lt;p&gt;&lt;li&gt;Altura(cm): 50&lt;/li&gt;&lt;li&gt; Ancho(cm): 50&lt;/li&gt;&lt;li&gt; Profundo(cm): 40&lt;/li&gt;&lt;/ul&gt;</v>
      </c>
      <c r="AA114" s="79" t="str">
        <f>CONCATENATE(E114," color: ",IF(VLOOKUP(C114,Colores!H:I,2,0)&gt;1,"Varios colores",G114),IF(H114="","",CONCATENATE(", Tapiz: ",H114)),IF(I114="","",CONCATENATE(", relleno: ",I114)),IF(J114="","",CONCATENATE(" y estructura: ",J114)),CHAR(10))</f>
        <v xml:space="preserve">Velador color: Blanco y estructura: Madera tornillo + Melamina
</v>
      </c>
      <c r="AB114" s="79" t="str">
        <f>CONCATENATE("&lt;p&gt;¿Cómo lavar este producto ",VLOOKUP(Tabla3[[#This Row],[Codigo]],Detalle!B:F,4,0),": ",H114,"?","&lt;p&gt;",CHAR(10),IFERROR(VLOOKUP(H114,'Base de datos'!A:B,2,0),"Humedecer un paño de tela y frotar la estructura del producto&lt;p&gt;"))</f>
        <v>&lt;p&gt;¿Cómo lavar este producto Vintage: ?&lt;p&gt;
Humedecer un paño de tela y frotar la estructura del producto&lt;p&gt;</v>
      </c>
      <c r="AC114"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14"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14" s="79"/>
      <c r="AF114" s="102"/>
      <c r="AH114" s="92" t="str">
        <f t="shared" si="10"/>
        <v>INSERT INTO combos VALUES(NULL,"Mody136","Velador ",113,113.1,"Velador","Vintage","Blanco","","","Madera tornillo + Melamina","No",50,50,40,5,12,1,"Patas contorneadas","","","1",10,"1");</v>
      </c>
    </row>
    <row r="115" spans="1:34" ht="18.75" customHeight="1" x14ac:dyDescent="0.2">
      <c r="A115" s="1" t="s">
        <v>738</v>
      </c>
      <c r="B115" s="81" t="s">
        <v>772</v>
      </c>
      <c r="C115" s="97">
        <f>VLOOKUP(Tabla3[[#This Row],[sku proveedor-web]],Tabla6[[sku proveedor-web]:[codigo]],2,0)</f>
        <v>114</v>
      </c>
      <c r="D115" s="91">
        <f>IF(Tabla3[Codigo]&lt;&gt;Tabla3[[#Headers],[Codigo]],Tabla3[Codigo]+0.1,Tabla3[[#Headers],[Sub_cod (orden)]]+0.1)</f>
        <v>114.1</v>
      </c>
      <c r="E115" s="90" t="s">
        <v>415</v>
      </c>
      <c r="F115" s="90" t="s">
        <v>421</v>
      </c>
      <c r="G115" s="126" t="s">
        <v>869</v>
      </c>
      <c r="H115" s="126"/>
      <c r="I115" s="126"/>
      <c r="J115" s="90" t="s">
        <v>892</v>
      </c>
      <c r="K115" s="96" t="s">
        <v>45</v>
      </c>
      <c r="L115" s="126">
        <v>60</v>
      </c>
      <c r="M115" s="126">
        <v>50</v>
      </c>
      <c r="N115" s="126">
        <v>40</v>
      </c>
      <c r="O115" s="126">
        <v>8</v>
      </c>
      <c r="P115" s="96">
        <v>12</v>
      </c>
      <c r="Q115" s="96">
        <v>1</v>
      </c>
      <c r="R115" s="100" t="s">
        <v>895</v>
      </c>
      <c r="S115" s="125"/>
      <c r="T115" s="126"/>
      <c r="U115" s="96">
        <v>1</v>
      </c>
      <c r="V115" s="96">
        <v>10</v>
      </c>
      <c r="W115" s="91">
        <v>1</v>
      </c>
      <c r="X115" s="98" t="str">
        <f t="shared" si="11"/>
        <v>Vintage</v>
      </c>
      <c r="Y115" s="79" t="str">
        <f>CONCATENATE("En HOGAR &amp; SPACIOS encontraras lo mejor para tu hogar con este excelente ",VLOOKUP(C115,Detalle!B:F,4,0)," con un acabado detallista al estilo ",F115,"&lt;/p&gt;",CHAR(10),CHAR(10),":&lt;p&gt;&lt;strong&gt;&lt;span style=text-decoration: underline;&gt;Detalle:&lt;/span&gt;&lt;/strong&gt;&lt;/p&gt;",CHAR(10),AA115,CHAR(10),Tabla3[[#This Row],[Parte 5]],CHAR(10),CHAR(10),"Medidas aproximadas: ","&lt;p&gt; ",CHAR(10),Z115,"&lt;p&gt; &lt;/li&gt;",CHAR(10),CHAR(10),AC115,CHAR(10),CHAR(10),AB115)</f>
        <v>En HOGAR &amp; SPACIOS encontraras lo mejor para tu hogar con este excelente Vintage con un acabado detallista al estilo Vintage&lt;/p&gt;
:&lt;p&gt;&lt;strong&gt;&lt;span style=text-decoration: underline;&gt;Detalle:&lt;/span&gt;&lt;/strong&gt;&lt;/p&gt;
Velador color: Maiz y estructura: Madera tornillo + Melamina
&lt;p&gt;Característica: &lt;ul&gt;&lt;li&gt;
Patas contorneadas&lt;/li&gt; 
&lt;/li&gt;
&lt;/ul&gt;&lt;/il&gt;
Medidas aproximadas: &lt;p&gt; 
Velador: &lt;p&gt;&lt;li&gt;Altura(cm): 60&lt;/li&gt;&lt;li&gt; Ancho(cm): 50&lt;/li&gt;&lt;li&gt;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15" s="79" t="str">
        <f t="shared" si="12"/>
        <v>Velador: &lt;p&gt;&lt;li&gt;Altura(cm): 60&lt;/li&gt;&lt;li&gt; Ancho(cm): 50&lt;/li&gt;&lt;li&gt; Profundo(cm): 40&lt;/li&gt;&lt;/ul&gt;</v>
      </c>
      <c r="AA115" s="79" t="str">
        <f>CONCATENATE(E115," color: ",IF(VLOOKUP(C115,Colores!H:I,2,0)&gt;1,"Varios colores",G115),IF(H115="","",CONCATENATE(", Tapiz: ",H115)),IF(I115="","",CONCATENATE(", relleno: ",I115)),IF(J115="","",CONCATENATE(" y estructura: ",J115)),CHAR(10))</f>
        <v xml:space="preserve">Velador color: Maiz y estructura: Madera tornillo + Melamina
</v>
      </c>
      <c r="AB115" s="79" t="str">
        <f>CONCATENATE("&lt;p&gt;¿Cómo lavar este producto ",VLOOKUP(Tabla3[[#This Row],[Codigo]],Detalle!B:F,4,0),": ",H115,"?","&lt;p&gt;",CHAR(10),IFERROR(VLOOKUP(H115,'Base de datos'!A:B,2,0),"Humedecer un paño de tela y frotar la estructura del producto&lt;p&gt;"))</f>
        <v>&lt;p&gt;¿Cómo lavar este producto Vintage: ?&lt;p&gt;
Humedecer un paño de tela y frotar la estructura del producto&lt;p&gt;</v>
      </c>
      <c r="AC115"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15"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15" s="79"/>
      <c r="AF115" s="102"/>
      <c r="AH115" s="92" t="str">
        <f t="shared" si="10"/>
        <v>INSERT INTO combos VALUES(NULL,"Mody137","Velador 3 cajones",114,114.1,"Velador","Vintage","Maiz","","","Madera tornillo + Melamina","No",60,50,40,8,12,1,"Patas contorneadas","","","1",10,"1");</v>
      </c>
    </row>
    <row r="116" spans="1:34" ht="18.75" customHeight="1" x14ac:dyDescent="0.2">
      <c r="A116" s="1" t="s">
        <v>778</v>
      </c>
      <c r="B116" s="122" t="s">
        <v>773</v>
      </c>
      <c r="C116" s="97">
        <f>VLOOKUP(Tabla3[[#This Row],[sku proveedor-web]],Tabla6[[sku proveedor-web]:[codigo]],2,0)</f>
        <v>115</v>
      </c>
      <c r="D116" s="91">
        <f>IF(Tabla3[Codigo]&lt;&gt;Tabla3[[#Headers],[Codigo]],Tabla3[Codigo]+0.1,Tabla3[[#Headers],[Sub_cod (orden)]]+0.1)</f>
        <v>115.1</v>
      </c>
      <c r="E116" s="90" t="s">
        <v>415</v>
      </c>
      <c r="F116" s="90" t="s">
        <v>421</v>
      </c>
      <c r="G116" s="126" t="s">
        <v>431</v>
      </c>
      <c r="H116" s="126"/>
      <c r="I116" s="126"/>
      <c r="J116" s="90" t="s">
        <v>892</v>
      </c>
      <c r="K116" s="96" t="s">
        <v>45</v>
      </c>
      <c r="L116" s="126">
        <v>80</v>
      </c>
      <c r="M116" s="126">
        <v>50</v>
      </c>
      <c r="N116" s="126">
        <v>40</v>
      </c>
      <c r="O116" s="126">
        <v>9</v>
      </c>
      <c r="P116" s="96">
        <v>12</v>
      </c>
      <c r="Q116" s="96">
        <v>1</v>
      </c>
      <c r="R116" s="100" t="s">
        <v>895</v>
      </c>
      <c r="S116" s="125"/>
      <c r="T116" s="126"/>
      <c r="U116" s="96">
        <v>1</v>
      </c>
      <c r="V116" s="96">
        <v>10</v>
      </c>
      <c r="W116" s="91">
        <v>1</v>
      </c>
      <c r="X116" s="98" t="str">
        <f t="shared" si="11"/>
        <v>Vintage</v>
      </c>
      <c r="Y116" s="79" t="str">
        <f>CONCATENATE("En HOGAR &amp; SPACIOS encontraras lo mejor para tu hogar con este excelente ",VLOOKUP(C116,Detalle!B:F,4,0)," con un acabado detallista al estilo ",F116,"&lt;/p&gt;",CHAR(10),CHAR(10),":&lt;p&gt;&lt;strong&gt;&lt;span style=text-decoration: underline;&gt;Detalle:&lt;/span&gt;&lt;/strong&gt;&lt;/p&gt;",CHAR(10),AA116,CHAR(10),Tabla3[[#This Row],[Parte 5]],CHAR(10),CHAR(10),"Medidas aproximadas: ","&lt;p&gt; ",CHAR(10),Z116,"&lt;p&gt; &lt;/li&gt;",CHAR(10),CHAR(10),AC116,CHAR(10),CHAR(10),AB116)</f>
        <v>En HOGAR &amp; SPACIOS encontraras lo mejor para tu hogar con este excelente Vintage con un acabado detallista al estilo Vintage&lt;/p&gt;
:&lt;p&gt;&lt;strong&gt;&lt;span style=text-decoration: underline;&gt;Detalle:&lt;/span&gt;&lt;/strong&gt;&lt;/p&gt;
Velador color: Variado y estructura: Madera tornillo + Melamina
&lt;p&gt;Característica: &lt;ul&gt;&lt;li&gt;
Patas contorneadas&lt;/li&gt; 
&lt;/li&gt;
&lt;/ul&gt;&lt;/il&gt;
Medidas aproximadas: &lt;p&gt; 
Velador: &lt;p&gt;&lt;li&gt;Altura(cm): 80&lt;/li&gt;&lt;li&gt; Ancho(cm): 50&lt;/li&gt;&lt;li&gt;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16" s="79" t="str">
        <f t="shared" si="12"/>
        <v>Velador: &lt;p&gt;&lt;li&gt;Altura(cm): 80&lt;/li&gt;&lt;li&gt; Ancho(cm): 50&lt;/li&gt;&lt;li&gt; Profundo(cm): 40&lt;/li&gt;&lt;/ul&gt;</v>
      </c>
      <c r="AA116" s="79" t="str">
        <f>CONCATENATE(E116," color: ",IF(VLOOKUP(C116,Colores!H:I,2,0)&gt;1,"Varios colores",G116),IF(H116="","",CONCATENATE(", Tapiz: ",H116)),IF(I116="","",CONCATENATE(", relleno: ",I116)),IF(J116="","",CONCATENATE(" y estructura: ",J116)),CHAR(10))</f>
        <v xml:space="preserve">Velador color: Variado y estructura: Madera tornillo + Melamina
</v>
      </c>
      <c r="AB116" s="79" t="str">
        <f>CONCATENATE("&lt;p&gt;¿Cómo lavar este producto ",VLOOKUP(Tabla3[[#This Row],[Codigo]],Detalle!B:F,4,0),": ",H116,"?","&lt;p&gt;",CHAR(10),IFERROR(VLOOKUP(H116,'Base de datos'!A:B,2,0),"Humedecer un paño de tela y frotar la estructura del producto&lt;p&gt;"))</f>
        <v>&lt;p&gt;¿Cómo lavar este producto Vintage: ?&lt;p&gt;
Humedecer un paño de tela y frotar la estructura del producto&lt;p&gt;</v>
      </c>
      <c r="AC116"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16"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16" s="79"/>
      <c r="AF116" s="102"/>
      <c r="AH116" s="92" t="str">
        <f t="shared" si="10"/>
        <v>INSERT INTO combos VALUES(NULL,"Mody138","Velador multiple",115,115.1,"Velador","Vintage","Variado","","","Madera tornillo + Melamina","No",80,50,40,9,12,1,"Patas contorneadas","","","1",10,"1");</v>
      </c>
    </row>
    <row r="117" spans="1:34" ht="18.75" customHeight="1" x14ac:dyDescent="0.2">
      <c r="A117" s="1" t="s">
        <v>779</v>
      </c>
      <c r="B117" s="122" t="s">
        <v>774</v>
      </c>
      <c r="C117" s="97">
        <f>VLOOKUP(Tabla3[[#This Row],[sku proveedor-web]],Tabla6[[sku proveedor-web]:[codigo]],2,0)</f>
        <v>116</v>
      </c>
      <c r="D117" s="91">
        <f>IF(Tabla3[Codigo]&lt;&gt;Tabla3[[#Headers],[Codigo]],Tabla3[Codigo]+0.1,Tabla3[[#Headers],[Sub_cod (orden)]]+0.1)</f>
        <v>116.1</v>
      </c>
      <c r="E117" s="90" t="s">
        <v>415</v>
      </c>
      <c r="F117" s="90" t="s">
        <v>421</v>
      </c>
      <c r="G117" s="126" t="s">
        <v>431</v>
      </c>
      <c r="H117" s="126"/>
      <c r="I117" s="126"/>
      <c r="J117" s="90" t="s">
        <v>892</v>
      </c>
      <c r="K117" s="96" t="s">
        <v>45</v>
      </c>
      <c r="L117" s="126">
        <v>60</v>
      </c>
      <c r="M117" s="126">
        <v>50</v>
      </c>
      <c r="N117" s="126">
        <v>40</v>
      </c>
      <c r="O117" s="126">
        <v>11</v>
      </c>
      <c r="P117" s="96">
        <v>12</v>
      </c>
      <c r="Q117" s="96">
        <v>1</v>
      </c>
      <c r="R117" s="100" t="s">
        <v>895</v>
      </c>
      <c r="S117" s="125"/>
      <c r="T117" s="126"/>
      <c r="U117" s="96">
        <v>1</v>
      </c>
      <c r="V117" s="96">
        <v>10</v>
      </c>
      <c r="W117" s="91">
        <v>1</v>
      </c>
      <c r="X117" s="98" t="str">
        <f t="shared" si="11"/>
        <v>Vintage</v>
      </c>
      <c r="Y117" s="79" t="str">
        <f>CONCATENATE("En HOGAR &amp; SPACIOS encontraras lo mejor para tu hogar con este excelente ",VLOOKUP(C117,Detalle!B:F,4,0)," con un acabado detallista al estilo ",F117,"&lt;/p&gt;",CHAR(10),CHAR(10),":&lt;p&gt;&lt;strong&gt;&lt;span style=text-decoration: underline;&gt;Detalle:&lt;/span&gt;&lt;/strong&gt;&lt;/p&gt;",CHAR(10),AA117,CHAR(10),Tabla3[[#This Row],[Parte 5]],CHAR(10),CHAR(10),"Medidas aproximadas: ","&lt;p&gt; ",CHAR(10),Z117,"&lt;p&gt; &lt;/li&gt;",CHAR(10),CHAR(10),AC117,CHAR(10),CHAR(10),AB117)</f>
        <v>En HOGAR &amp; SPACIOS encontraras lo mejor para tu hogar con este excelente Vintage con un acabado detallista al estilo Vintage&lt;/p&gt;
:&lt;p&gt;&lt;strong&gt;&lt;span style=text-decoration: underline;&gt;Detalle:&lt;/span&gt;&lt;/strong&gt;&lt;/p&gt;
Velador color: Variado y estructura: Madera tornillo + Melamina
&lt;p&gt;Característica: &lt;ul&gt;&lt;li&gt;
Patas contorneadas&lt;/li&gt; 
&lt;/li&gt;
&lt;/ul&gt;&lt;/il&gt;
Medidas aproximadas: &lt;p&gt; 
Velador: &lt;p&gt;&lt;li&gt;Altura(cm): 60&lt;/li&gt;&lt;li&gt; Ancho(cm): 50&lt;/li&gt;&lt;li&gt;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17" s="79" t="str">
        <f t="shared" si="12"/>
        <v>Velador: &lt;p&gt;&lt;li&gt;Altura(cm): 60&lt;/li&gt;&lt;li&gt; Ancho(cm): 50&lt;/li&gt;&lt;li&gt; Profundo(cm): 40&lt;/li&gt;&lt;/ul&gt;</v>
      </c>
      <c r="AA117" s="79" t="str">
        <f>CONCATENATE(E117," color: ",IF(VLOOKUP(C117,Colores!H:I,2,0)&gt;1,"Varios colores",G117),IF(H117="","",CONCATENATE(", Tapiz: ",H117)),IF(I117="","",CONCATENATE(", relleno: ",I117)),IF(J117="","",CONCATENATE(" y estructura: ",J117)),CHAR(10))</f>
        <v xml:space="preserve">Velador color: Variado y estructura: Madera tornillo + Melamina
</v>
      </c>
      <c r="AB117" s="79" t="str">
        <f>CONCATENATE("&lt;p&gt;¿Cómo lavar este producto ",VLOOKUP(Tabla3[[#This Row],[Codigo]],Detalle!B:F,4,0),": ",H117,"?","&lt;p&gt;",CHAR(10),IFERROR(VLOOKUP(H117,'Base de datos'!A:B,2,0),"Humedecer un paño de tela y frotar la estructura del producto&lt;p&gt;"))</f>
        <v>&lt;p&gt;¿Cómo lavar este producto Vintage: ?&lt;p&gt;
Humedecer un paño de tela y frotar la estructura del producto&lt;p&gt;</v>
      </c>
      <c r="AC117"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17"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17" s="79"/>
      <c r="AF117" s="102"/>
      <c r="AH117" s="92" t="str">
        <f t="shared" si="10"/>
        <v>INSERT INTO combos VALUES(NULL,"Mody139","Velador triple",116,116.1,"Velador","Vintage","Variado","","","Madera tornillo + Melamina","No",60,50,40,11,12,1,"Patas contorneadas","","","1",10,"1");</v>
      </c>
    </row>
    <row r="118" spans="1:34" ht="18.75" customHeight="1" x14ac:dyDescent="0.2">
      <c r="A118" s="1" t="s">
        <v>780</v>
      </c>
      <c r="B118" s="122" t="s">
        <v>753</v>
      </c>
      <c r="C118" s="97">
        <f>VLOOKUP(Tabla3[[#This Row],[sku proveedor-web]],Tabla6[[sku proveedor-web]:[codigo]],2,0)</f>
        <v>117</v>
      </c>
      <c r="D118" s="91">
        <f>IF(Tabla3[Codigo]&lt;&gt;Tabla3[[#Headers],[Codigo]],Tabla3[Codigo]+0.1,Tabla3[[#Headers],[Sub_cod (orden)]]+0.1)</f>
        <v>117.1</v>
      </c>
      <c r="E118" s="90" t="s">
        <v>391</v>
      </c>
      <c r="F118" s="90" t="s">
        <v>421</v>
      </c>
      <c r="G118" s="126" t="s">
        <v>446</v>
      </c>
      <c r="H118" s="126"/>
      <c r="I118" s="126"/>
      <c r="J118" s="90" t="s">
        <v>423</v>
      </c>
      <c r="K118" s="96" t="s">
        <v>45</v>
      </c>
      <c r="L118" s="126">
        <v>110</v>
      </c>
      <c r="M118" s="126">
        <v>140</v>
      </c>
      <c r="N118" s="126">
        <v>190</v>
      </c>
      <c r="O118" s="126">
        <v>19</v>
      </c>
      <c r="P118" s="96">
        <v>12</v>
      </c>
      <c r="Q118" s="96">
        <v>1</v>
      </c>
      <c r="R118" s="100" t="s">
        <v>895</v>
      </c>
      <c r="S118" s="125"/>
      <c r="T118" s="126"/>
      <c r="U118" s="96">
        <v>1</v>
      </c>
      <c r="V118" s="96">
        <v>10</v>
      </c>
      <c r="W118" s="91">
        <v>1</v>
      </c>
      <c r="X118" s="98" t="str">
        <f t="shared" si="11"/>
        <v>Vintage</v>
      </c>
      <c r="Y118" s="79" t="str">
        <f>CONCATENATE("En HOGAR &amp; SPACIOS encontraras lo mejor para tu hogar con este excelente ",VLOOKUP(C118,Detalle!B:F,4,0)," con un acabado detallista al estilo ",F118,"&lt;/p&gt;",CHAR(10),CHAR(10),":&lt;p&gt;&lt;strong&gt;&lt;span style=text-decoration: underline;&gt;Detalle:&lt;/span&gt;&lt;/strong&gt;&lt;/p&gt;",CHAR(10),AA118,CHAR(10),Tabla3[[#This Row],[Parte 5]],CHAR(10),CHAR(10),"Medidas aproximadas: ","&lt;p&gt; ",CHAR(10),Z118,"&lt;p&gt; &lt;/li&gt;",CHAR(10),CHAR(10),AC118,CHAR(10),CHAR(10),AB118)</f>
        <v>En HOGAR &amp; SPACIOS encontraras lo mejor para tu hogar con este excelente Vintage con un acabado detallista al estilo Vintage&lt;/p&gt;
:&lt;p&gt;&lt;strong&gt;&lt;span style=text-decoration: underline;&gt;Detalle:&lt;/span&gt;&lt;/strong&gt;&lt;/p&gt;
Cama color: Plomo y estructura: Madera tornillo
&lt;p&gt;Característica: &lt;ul&gt;&lt;li&gt;
Patas contorneadas&lt;/li&gt; 
&lt;/li&gt;
&lt;/ul&gt;&lt;/il&gt;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18" s="79" t="str">
        <f t="shared" si="12"/>
        <v>Cama: &lt;p&gt;&lt;li&gt;Altura(cm): 110&lt;/li&gt;&lt;li&gt; Ancho(cm): 140&lt;/li&gt;&lt;li&gt; Profundo(cm): 190&lt;/li&gt;&lt;/ul&gt;</v>
      </c>
      <c r="AA118" s="79" t="str">
        <f>CONCATENATE(E118," color: ",IF(VLOOKUP(C118,Colores!H:I,2,0)&gt;1,"Varios colores",G118),IF(H118="","",CONCATENATE(", Tapiz: ",H118)),IF(I118="","",CONCATENATE(", relleno: ",I118)),IF(J118="","",CONCATENATE(" y estructura: ",J118)),CHAR(10))</f>
        <v xml:space="preserve">Cama color: Plomo y estructura: Madera tornillo
</v>
      </c>
      <c r="AB118" s="79" t="str">
        <f>CONCATENATE("&lt;p&gt;¿Cómo lavar este producto ",VLOOKUP(Tabla3[[#This Row],[Codigo]],Detalle!B:F,4,0),": ",H118,"?","&lt;p&gt;",CHAR(10),IFERROR(VLOOKUP(H118,'Base de datos'!A:B,2,0),"Humedecer un paño de tela y frotar la estructura del producto&lt;p&gt;"))</f>
        <v>&lt;p&gt;¿Cómo lavar este producto Vintage: ?&lt;p&gt;
Humedecer un paño de tela y frotar la estructura del producto&lt;p&gt;</v>
      </c>
      <c r="AC118"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18"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18" s="79"/>
      <c r="AF118" s="102"/>
      <c r="AH118" s="92" t="str">
        <f t="shared" si="10"/>
        <v>INSERT INTO combos VALUES(NULL,"Mody140","Cama 2 plz",117,117.1,"Cama","Vintage","Plomo","","","Madera tornillo","No",110,140,190,19,12,1,"Patas contorneadas","","","1",10,"1");</v>
      </c>
    </row>
    <row r="119" spans="1:34" ht="18.75" customHeight="1" x14ac:dyDescent="0.2">
      <c r="A119" s="1" t="s">
        <v>781</v>
      </c>
      <c r="B119" s="122" t="s">
        <v>753</v>
      </c>
      <c r="C119" s="97">
        <f>VLOOKUP(Tabla3[[#This Row],[sku proveedor-web]],Tabla6[[sku proveedor-web]:[codigo]],2,0)</f>
        <v>118</v>
      </c>
      <c r="D119" s="91">
        <f>IF(Tabla3[Codigo]&lt;&gt;Tabla3[[#Headers],[Codigo]],Tabla3[Codigo]+0.1,Tabla3[[#Headers],[Sub_cod (orden)]]+0.1)</f>
        <v>118.1</v>
      </c>
      <c r="E119" s="90" t="s">
        <v>391</v>
      </c>
      <c r="F119" s="90" t="s">
        <v>421</v>
      </c>
      <c r="G119" s="126" t="s">
        <v>34</v>
      </c>
      <c r="H119" s="126"/>
      <c r="I119" s="126"/>
      <c r="J119" s="90" t="s">
        <v>423</v>
      </c>
      <c r="K119" s="96" t="s">
        <v>45</v>
      </c>
      <c r="L119" s="126">
        <v>110</v>
      </c>
      <c r="M119" s="126">
        <v>140</v>
      </c>
      <c r="N119" s="126">
        <v>190</v>
      </c>
      <c r="O119" s="126">
        <v>19</v>
      </c>
      <c r="P119" s="96">
        <v>12</v>
      </c>
      <c r="Q119" s="96">
        <v>1</v>
      </c>
      <c r="R119" s="100" t="s">
        <v>895</v>
      </c>
      <c r="S119" s="125"/>
      <c r="T119" s="126"/>
      <c r="U119" s="96">
        <v>1</v>
      </c>
      <c r="V119" s="96">
        <v>10</v>
      </c>
      <c r="W119" s="91">
        <v>1</v>
      </c>
      <c r="X119" s="98" t="str">
        <f t="shared" si="11"/>
        <v>Vintage</v>
      </c>
      <c r="Y119" s="79" t="str">
        <f>CONCATENATE("En HOGAR &amp; SPACIOS encontraras lo mejor para tu hogar con este excelente ",VLOOKUP(C119,Detalle!B:F,4,0)," con un acabado detallista al estilo ",F119,"&lt;/p&gt;",CHAR(10),CHAR(10),":&lt;p&gt;&lt;strong&gt;&lt;span style=text-decoration: underline;&gt;Detalle:&lt;/span&gt;&lt;/strong&gt;&lt;/p&gt;",CHAR(10),AA119,CHAR(10),Tabla3[[#This Row],[Parte 5]],CHAR(10),CHAR(10),"Medidas aproximadas: ","&lt;p&gt; ",CHAR(10),Z119,"&lt;p&gt; &lt;/li&gt;",CHAR(10),CHAR(10),AC119,CHAR(10),CHAR(10),AB119)</f>
        <v>En HOGAR &amp; SPACIOS encontraras lo mejor para tu hogar con este excelente Vintage con un acabado detallista al estilo Vintage&lt;/p&gt;
:&lt;p&gt;&lt;strong&gt;&lt;span style=text-decoration: underline;&gt;Detalle:&lt;/span&gt;&lt;/strong&gt;&lt;/p&gt;
Cama color: Gris y estructura: Madera tornillo
&lt;p&gt;Característica: &lt;ul&gt;&lt;li&gt;
Patas contorneadas&lt;/li&gt; 
&lt;/li&gt;
&lt;/ul&gt;&lt;/il&gt;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19" s="79" t="str">
        <f t="shared" si="12"/>
        <v>Cama: &lt;p&gt;&lt;li&gt;Altura(cm): 110&lt;/li&gt;&lt;li&gt; Ancho(cm): 140&lt;/li&gt;&lt;li&gt; Profundo(cm): 190&lt;/li&gt;&lt;/ul&gt;</v>
      </c>
      <c r="AA119" s="79" t="str">
        <f>CONCATENATE(E119," color: ",IF(VLOOKUP(C119,Colores!H:I,2,0)&gt;1,"Varios colores",G119),IF(H119="","",CONCATENATE(", Tapiz: ",H119)),IF(I119="","",CONCATENATE(", relleno: ",I119)),IF(J119="","",CONCATENATE(" y estructura: ",J119)),CHAR(10))</f>
        <v xml:space="preserve">Cama color: Gris y estructura: Madera tornillo
</v>
      </c>
      <c r="AB119" s="79" t="str">
        <f>CONCATENATE("&lt;p&gt;¿Cómo lavar este producto ",VLOOKUP(Tabla3[[#This Row],[Codigo]],Detalle!B:F,4,0),": ",H119,"?","&lt;p&gt;",CHAR(10),IFERROR(VLOOKUP(H119,'Base de datos'!A:B,2,0),"Humedecer un paño de tela y frotar la estructura del producto&lt;p&gt;"))</f>
        <v>&lt;p&gt;¿Cómo lavar este producto Vintage: ?&lt;p&gt;
Humedecer un paño de tela y frotar la estructura del producto&lt;p&gt;</v>
      </c>
      <c r="AC119"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19"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19" s="79"/>
      <c r="AF119" s="102"/>
      <c r="AH119" s="92" t="str">
        <f t="shared" si="10"/>
        <v>INSERT INTO combos VALUES(NULL,"Mody141","Cama 2 plz",118,118.1,"Cama","Vintage","Gris","","","Madera tornillo","No",110,140,190,19,12,1,"Patas contorneadas","","","1",10,"1");</v>
      </c>
    </row>
    <row r="120" spans="1:34" ht="18.75" customHeight="1" x14ac:dyDescent="0.2">
      <c r="A120" s="1" t="s">
        <v>782</v>
      </c>
      <c r="B120" s="122" t="s">
        <v>753</v>
      </c>
      <c r="C120" s="97">
        <f>VLOOKUP(Tabla3[[#This Row],[sku proveedor-web]],Tabla6[[sku proveedor-web]:[codigo]],2,0)</f>
        <v>119</v>
      </c>
      <c r="D120" s="91">
        <f>IF(Tabla3[Codigo]&lt;&gt;Tabla3[[#Headers],[Codigo]],Tabla3[Codigo]+0.1,Tabla3[[#Headers],[Sub_cod (orden)]]+0.1)</f>
        <v>119.1</v>
      </c>
      <c r="E120" s="90" t="s">
        <v>391</v>
      </c>
      <c r="F120" s="90" t="s">
        <v>421</v>
      </c>
      <c r="G120" s="126" t="s">
        <v>55</v>
      </c>
      <c r="H120" s="126"/>
      <c r="I120" s="126"/>
      <c r="J120" s="90" t="s">
        <v>423</v>
      </c>
      <c r="K120" s="96" t="s">
        <v>45</v>
      </c>
      <c r="L120" s="126">
        <v>110</v>
      </c>
      <c r="M120" s="126">
        <v>140</v>
      </c>
      <c r="N120" s="126">
        <v>190</v>
      </c>
      <c r="O120" s="126">
        <v>19</v>
      </c>
      <c r="P120" s="96">
        <v>12</v>
      </c>
      <c r="Q120" s="96">
        <v>1</v>
      </c>
      <c r="R120" s="100" t="s">
        <v>895</v>
      </c>
      <c r="S120" s="125"/>
      <c r="T120" s="126"/>
      <c r="U120" s="96">
        <v>1</v>
      </c>
      <c r="V120" s="96">
        <v>10</v>
      </c>
      <c r="W120" s="91">
        <v>1</v>
      </c>
      <c r="X120" s="98" t="str">
        <f t="shared" si="11"/>
        <v>Vintage</v>
      </c>
      <c r="Y120" s="79" t="str">
        <f>CONCATENATE("En HOGAR &amp; SPACIOS encontraras lo mejor para tu hogar con este excelente ",VLOOKUP(C120,Detalle!B:F,4,0)," con un acabado detallista al estilo ",F120,"&lt;/p&gt;",CHAR(10),CHAR(10),":&lt;p&gt;&lt;strong&gt;&lt;span style=text-decoration: underline;&gt;Detalle:&lt;/span&gt;&lt;/strong&gt;&lt;/p&gt;",CHAR(10),AA120,CHAR(10),Tabla3[[#This Row],[Parte 5]],CHAR(10),CHAR(10),"Medidas aproximadas: ","&lt;p&gt; ",CHAR(10),Z120,"&lt;p&gt; &lt;/li&gt;",CHAR(10),CHAR(10),AC120,CHAR(10),CHAR(10),AB120)</f>
        <v>En HOGAR &amp; SPACIOS encontraras lo mejor para tu hogar con este excelente Vintage con un acabado detallista al estilo Vintage&lt;/p&gt;
:&lt;p&gt;&lt;strong&gt;&lt;span style=text-decoration: underline;&gt;Detalle:&lt;/span&gt;&lt;/strong&gt;&lt;/p&gt;
Cama color: Azul y estructura: Madera tornillo
&lt;p&gt;Característica: &lt;ul&gt;&lt;li&gt;
Patas contorneadas&lt;/li&gt; 
&lt;/li&gt;
&lt;/ul&gt;&lt;/il&gt;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20" s="79" t="str">
        <f t="shared" si="12"/>
        <v>Cama: &lt;p&gt;&lt;li&gt;Altura(cm): 110&lt;/li&gt;&lt;li&gt; Ancho(cm): 140&lt;/li&gt;&lt;li&gt; Profundo(cm): 190&lt;/li&gt;&lt;/ul&gt;</v>
      </c>
      <c r="AA120" s="79" t="str">
        <f>CONCATENATE(E120," color: ",IF(VLOOKUP(C120,Colores!H:I,2,0)&gt;1,"Varios colores",G120),IF(H120="","",CONCATENATE(", Tapiz: ",H120)),IF(I120="","",CONCATENATE(", relleno: ",I120)),IF(J120="","",CONCATENATE(" y estructura: ",J120)),CHAR(10))</f>
        <v xml:space="preserve">Cama color: Azul y estructura: Madera tornillo
</v>
      </c>
      <c r="AB120" s="79" t="str">
        <f>CONCATENATE("&lt;p&gt;¿Cómo lavar este producto ",VLOOKUP(Tabla3[[#This Row],[Codigo]],Detalle!B:F,4,0),": ",H120,"?","&lt;p&gt;",CHAR(10),IFERROR(VLOOKUP(H120,'Base de datos'!A:B,2,0),"Humedecer un paño de tela y frotar la estructura del producto&lt;p&gt;"))</f>
        <v>&lt;p&gt;¿Cómo lavar este producto Vintage: ?&lt;p&gt;
Humedecer un paño de tela y frotar la estructura del producto&lt;p&gt;</v>
      </c>
      <c r="AC120"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20"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20" s="79"/>
      <c r="AF120" s="102"/>
      <c r="AH120" s="92" t="str">
        <f t="shared" si="10"/>
        <v>INSERT INTO combos VALUES(NULL,"Mody142","Cama 2 plz",119,119.1,"Cama","Vintage","Azul","","","Madera tornillo","No",110,140,190,19,12,1,"Patas contorneadas","","","1",10,"1");</v>
      </c>
    </row>
    <row r="121" spans="1:34" ht="18.75" customHeight="1" x14ac:dyDescent="0.2">
      <c r="A121" s="1" t="s">
        <v>783</v>
      </c>
      <c r="B121" s="122" t="s">
        <v>753</v>
      </c>
      <c r="C121" s="97">
        <f>VLOOKUP(Tabla3[[#This Row],[sku proveedor-web]],Tabla6[[sku proveedor-web]:[codigo]],2,0)</f>
        <v>120</v>
      </c>
      <c r="D121" s="91">
        <f>IF(Tabla3[Codigo]&lt;&gt;Tabla3[[#Headers],[Codigo]],Tabla3[Codigo]+0.1,Tabla3[[#Headers],[Sub_cod (orden)]]+0.1)</f>
        <v>120.1</v>
      </c>
      <c r="E121" s="90" t="s">
        <v>391</v>
      </c>
      <c r="F121" s="90" t="s">
        <v>421</v>
      </c>
      <c r="G121" s="126" t="s">
        <v>446</v>
      </c>
      <c r="H121" s="126"/>
      <c r="I121" s="126"/>
      <c r="J121" s="90" t="s">
        <v>423</v>
      </c>
      <c r="K121" s="96" t="s">
        <v>45</v>
      </c>
      <c r="L121" s="126">
        <v>110</v>
      </c>
      <c r="M121" s="126">
        <v>140</v>
      </c>
      <c r="N121" s="126">
        <v>190</v>
      </c>
      <c r="O121" s="126">
        <v>19</v>
      </c>
      <c r="P121" s="96">
        <v>12</v>
      </c>
      <c r="Q121" s="96">
        <v>1</v>
      </c>
      <c r="R121" s="100" t="s">
        <v>895</v>
      </c>
      <c r="S121" s="125"/>
      <c r="T121" s="126"/>
      <c r="U121" s="96">
        <v>1</v>
      </c>
      <c r="V121" s="96">
        <v>10</v>
      </c>
      <c r="W121" s="91">
        <v>1</v>
      </c>
      <c r="X121" s="98" t="str">
        <f t="shared" si="11"/>
        <v>Vintage</v>
      </c>
      <c r="Y121" s="79" t="str">
        <f>CONCATENATE("En HOGAR &amp; SPACIOS encontraras lo mejor para tu hogar con este excelente ",VLOOKUP(C121,Detalle!B:F,4,0)," con un acabado detallista al estilo ",F121,"&lt;/p&gt;",CHAR(10),CHAR(10),":&lt;p&gt;&lt;strong&gt;&lt;span style=text-decoration: underline;&gt;Detalle:&lt;/span&gt;&lt;/strong&gt;&lt;/p&gt;",CHAR(10),AA121,CHAR(10),Tabla3[[#This Row],[Parte 5]],CHAR(10),CHAR(10),"Medidas aproximadas: ","&lt;p&gt; ",CHAR(10),Z121,"&lt;p&gt; &lt;/li&gt;",CHAR(10),CHAR(10),AC121,CHAR(10),CHAR(10),AB121)</f>
        <v>En HOGAR &amp; SPACIOS encontraras lo mejor para tu hogar con este excelente Vintage con un acabado detallista al estilo Vintage&lt;/p&gt;
:&lt;p&gt;&lt;strong&gt;&lt;span style=text-decoration: underline;&gt;Detalle:&lt;/span&gt;&lt;/strong&gt;&lt;/p&gt;
Cama color: Plomo y estructura: Madera tornillo
&lt;p&gt;Característica: &lt;ul&gt;&lt;li&gt;
Patas contorneadas&lt;/li&gt; 
&lt;/li&gt;
&lt;/ul&gt;&lt;/il&gt;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21" s="79" t="str">
        <f t="shared" si="12"/>
        <v>Cama: &lt;p&gt;&lt;li&gt;Altura(cm): 110&lt;/li&gt;&lt;li&gt; Ancho(cm): 140&lt;/li&gt;&lt;li&gt; Profundo(cm): 190&lt;/li&gt;&lt;/ul&gt;</v>
      </c>
      <c r="AA121" s="79" t="str">
        <f>CONCATENATE(E121," color: ",IF(VLOOKUP(C121,Colores!H:I,2,0)&gt;1,"Varios colores",G121),IF(H121="","",CONCATENATE(", Tapiz: ",H121)),IF(I121="","",CONCATENATE(", relleno: ",I121)),IF(J121="","",CONCATENATE(" y estructura: ",J121)),CHAR(10))</f>
        <v xml:space="preserve">Cama color: Plomo y estructura: Madera tornillo
</v>
      </c>
      <c r="AB121" s="79" t="str">
        <f>CONCATENATE("&lt;p&gt;¿Cómo lavar este producto ",VLOOKUP(Tabla3[[#This Row],[Codigo]],Detalle!B:F,4,0),": ",H121,"?","&lt;p&gt;",CHAR(10),IFERROR(VLOOKUP(H121,'Base de datos'!A:B,2,0),"Humedecer un paño de tela y frotar la estructura del producto&lt;p&gt;"))</f>
        <v>&lt;p&gt;¿Cómo lavar este producto Vintage: ?&lt;p&gt;
Humedecer un paño de tela y frotar la estructura del producto&lt;p&gt;</v>
      </c>
      <c r="AC121"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21"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21" s="79"/>
      <c r="AF121" s="102"/>
      <c r="AH121" s="92" t="str">
        <f t="shared" si="10"/>
        <v>INSERT INTO combos VALUES(NULL,"Mody143","Cama 2 plz",120,120.1,"Cama","Vintage","Plomo","","","Madera tornillo","No",110,140,190,19,12,1,"Patas contorneadas","","","1",10,"1");</v>
      </c>
    </row>
    <row r="122" spans="1:34" ht="18.75" customHeight="1" x14ac:dyDescent="0.2">
      <c r="A122" s="1" t="s">
        <v>784</v>
      </c>
      <c r="B122" s="122" t="s">
        <v>753</v>
      </c>
      <c r="C122" s="97">
        <f>VLOOKUP(Tabla3[[#This Row],[sku proveedor-web]],Tabla6[[sku proveedor-web]:[codigo]],2,0)</f>
        <v>121</v>
      </c>
      <c r="D122" s="91">
        <f>IF(Tabla3[Codigo]&lt;&gt;Tabla3[[#Headers],[Codigo]],Tabla3[Codigo]+0.1,Tabla3[[#Headers],[Sub_cod (orden)]]+0.1)</f>
        <v>121.1</v>
      </c>
      <c r="E122" s="90" t="s">
        <v>391</v>
      </c>
      <c r="F122" s="90" t="s">
        <v>421</v>
      </c>
      <c r="G122" s="126" t="s">
        <v>431</v>
      </c>
      <c r="H122" s="126"/>
      <c r="I122" s="126"/>
      <c r="J122" s="90" t="s">
        <v>423</v>
      </c>
      <c r="K122" s="96" t="s">
        <v>45</v>
      </c>
      <c r="L122" s="126">
        <v>110</v>
      </c>
      <c r="M122" s="126">
        <v>140</v>
      </c>
      <c r="N122" s="126">
        <v>190</v>
      </c>
      <c r="O122" s="126">
        <v>19</v>
      </c>
      <c r="P122" s="96">
        <v>12</v>
      </c>
      <c r="Q122" s="96">
        <v>1</v>
      </c>
      <c r="R122" s="100" t="s">
        <v>895</v>
      </c>
      <c r="S122" s="125"/>
      <c r="T122" s="126"/>
      <c r="U122" s="96">
        <v>1</v>
      </c>
      <c r="V122" s="96">
        <v>10</v>
      </c>
      <c r="W122" s="91">
        <v>1</v>
      </c>
      <c r="X122" s="98" t="str">
        <f t="shared" si="11"/>
        <v>Vintage</v>
      </c>
      <c r="Y122" s="79" t="str">
        <f>CONCATENATE("En HOGAR &amp; SPACIOS encontraras lo mejor para tu hogar con este excelente ",VLOOKUP(C122,Detalle!B:F,4,0)," con un acabado detallista al estilo ",F122,"&lt;/p&gt;",CHAR(10),CHAR(10),":&lt;p&gt;&lt;strong&gt;&lt;span style=text-decoration: underline;&gt;Detalle:&lt;/span&gt;&lt;/strong&gt;&lt;/p&gt;",CHAR(10),AA122,CHAR(10),Tabla3[[#This Row],[Parte 5]],CHAR(10),CHAR(10),"Medidas aproximadas: ","&lt;p&gt; ",CHAR(10),Z122,"&lt;p&gt; &lt;/li&gt;",CHAR(10),CHAR(10),AC122,CHAR(10),CHAR(10),AB122)</f>
        <v>En HOGAR &amp; SPACIOS encontraras lo mejor para tu hogar con este excelente Vintage con un acabado detallista al estilo Vintage&lt;/p&gt;
:&lt;p&gt;&lt;strong&gt;&lt;span style=text-decoration: underline;&gt;Detalle:&lt;/span&gt;&lt;/strong&gt;&lt;/p&gt;
Cama color: Varios colores y estructura: Madera tornillo
&lt;p&gt;Característica: &lt;ul&gt;&lt;li&gt;
Patas contorneadas&lt;/li&gt; 
&lt;/li&gt;
&lt;/ul&gt;&lt;/il&gt;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22" s="79" t="str">
        <f t="shared" si="12"/>
        <v>Cama: &lt;p&gt;&lt;li&gt;Altura(cm): 110&lt;/li&gt;&lt;li&gt; Ancho(cm): 140&lt;/li&gt;&lt;li&gt; Profundo(cm): 190&lt;/li&gt;&lt;/ul&gt;</v>
      </c>
      <c r="AA122" s="79" t="str">
        <f>CONCATENATE(E122," color: ",IF(VLOOKUP(C122,Colores!H:I,2,0)&gt;1,"Varios colores",G122),IF(H122="","",CONCATENATE(", Tapiz: ",H122)),IF(I122="","",CONCATENATE(", relleno: ",I122)),IF(J122="","",CONCATENATE(" y estructura: ",J122)),CHAR(10))</f>
        <v xml:space="preserve">Cama color: Varios colores y estructura: Madera tornillo
</v>
      </c>
      <c r="AB122" s="79" t="str">
        <f>CONCATENATE("&lt;p&gt;¿Cómo lavar este producto ",VLOOKUP(Tabla3[[#This Row],[Codigo]],Detalle!B:F,4,0),": ",H122,"?","&lt;p&gt;",CHAR(10),IFERROR(VLOOKUP(H122,'Base de datos'!A:B,2,0),"Humedecer un paño de tela y frotar la estructura del producto&lt;p&gt;"))</f>
        <v>&lt;p&gt;¿Cómo lavar este producto Vintage: ?&lt;p&gt;
Humedecer un paño de tela y frotar la estructura del producto&lt;p&gt;</v>
      </c>
      <c r="AC122"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22"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22" s="79"/>
      <c r="AF122" s="102"/>
      <c r="AH122" s="92" t="str">
        <f t="shared" si="10"/>
        <v>INSERT INTO combos VALUES(NULL,"Mody144","Cama 2 plz",121,121.1,"Cama","Vintage","Variado","","","Madera tornillo","No",110,140,190,19,12,1,"Patas contorneadas","","","1",10,"1");</v>
      </c>
    </row>
    <row r="123" spans="1:34" ht="18.75" customHeight="1" x14ac:dyDescent="0.2">
      <c r="A123" s="1" t="s">
        <v>785</v>
      </c>
      <c r="B123" s="122" t="s">
        <v>753</v>
      </c>
      <c r="C123" s="97">
        <f>VLOOKUP(Tabla3[[#This Row],[sku proveedor-web]],Tabla6[[sku proveedor-web]:[codigo]],2,0)</f>
        <v>122</v>
      </c>
      <c r="D123" s="91">
        <f>IF(Tabla3[Codigo]&lt;&gt;Tabla3[[#Headers],[Codigo]],Tabla3[Codigo]+0.1,Tabla3[[#Headers],[Sub_cod (orden)]]+0.1)</f>
        <v>122.1</v>
      </c>
      <c r="E123" s="90" t="s">
        <v>391</v>
      </c>
      <c r="F123" s="90" t="s">
        <v>421</v>
      </c>
      <c r="G123" s="126" t="s">
        <v>887</v>
      </c>
      <c r="H123" s="126"/>
      <c r="I123" s="126"/>
      <c r="J123" s="90" t="s">
        <v>423</v>
      </c>
      <c r="K123" s="96" t="s">
        <v>45</v>
      </c>
      <c r="L123" s="126">
        <v>110</v>
      </c>
      <c r="M123" s="126">
        <v>140</v>
      </c>
      <c r="N123" s="126">
        <v>190</v>
      </c>
      <c r="O123" s="126">
        <v>19</v>
      </c>
      <c r="P123" s="96">
        <v>12</v>
      </c>
      <c r="Q123" s="96">
        <v>1</v>
      </c>
      <c r="R123" s="100" t="s">
        <v>895</v>
      </c>
      <c r="S123" s="125"/>
      <c r="T123" s="126"/>
      <c r="U123" s="96">
        <v>1</v>
      </c>
      <c r="V123" s="96">
        <v>10</v>
      </c>
      <c r="W123" s="91">
        <v>1</v>
      </c>
      <c r="X123" s="98" t="str">
        <f t="shared" si="11"/>
        <v>Vintage</v>
      </c>
      <c r="Y123" s="79" t="str">
        <f>CONCATENATE("En HOGAR &amp; SPACIOS encontraras lo mejor para tu hogar con este excelente ",VLOOKUP(C123,Detalle!B:F,4,0)," con un acabado detallista al estilo ",F123,"&lt;/p&gt;",CHAR(10),CHAR(10),":&lt;p&gt;&lt;strong&gt;&lt;span style=text-decoration: underline;&gt;Detalle:&lt;/span&gt;&lt;/strong&gt;&lt;/p&gt;",CHAR(10),AA123,CHAR(10),Tabla3[[#This Row],[Parte 5]],CHAR(10),CHAR(10),"Medidas aproximadas: ","&lt;p&gt; ",CHAR(10),Z123,"&lt;p&gt; &lt;/li&gt;",CHAR(10),CHAR(10),AC123,CHAR(10),CHAR(10),AB123)</f>
        <v>En HOGAR &amp; SPACIOS encontraras lo mejor para tu hogar con este excelente Vintage con un acabado detallista al estilo Vintage&lt;/p&gt;
:&lt;p&gt;&lt;strong&gt;&lt;span style=text-decoration: underline;&gt;Detalle:&lt;/span&gt;&lt;/strong&gt;&lt;/p&gt;
Cama color: BEige y estructura: Madera tornillo
&lt;p&gt;Característica: &lt;ul&gt;&lt;li&gt;
Patas contorneadas&lt;/li&gt; 
&lt;/li&gt;
&lt;/ul&gt;&lt;/il&gt;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23" s="79" t="str">
        <f t="shared" si="12"/>
        <v>Cama: &lt;p&gt;&lt;li&gt;Altura(cm): 110&lt;/li&gt;&lt;li&gt; Ancho(cm): 140&lt;/li&gt;&lt;li&gt; Profundo(cm): 190&lt;/li&gt;&lt;/ul&gt;</v>
      </c>
      <c r="AA123" s="79" t="str">
        <f>CONCATENATE(E123," color: ",IF(VLOOKUP(C123,Colores!H:I,2,0)&gt;1,"Varios colores",G123),IF(H123="","",CONCATENATE(", Tapiz: ",H123)),IF(I123="","",CONCATENATE(", relleno: ",I123)),IF(J123="","",CONCATENATE(" y estructura: ",J123)),CHAR(10))</f>
        <v xml:space="preserve">Cama color: BEige y estructura: Madera tornillo
</v>
      </c>
      <c r="AB123" s="79" t="str">
        <f>CONCATENATE("&lt;p&gt;¿Cómo lavar este producto ",VLOOKUP(Tabla3[[#This Row],[Codigo]],Detalle!B:F,4,0),": ",H123,"?","&lt;p&gt;",CHAR(10),IFERROR(VLOOKUP(H123,'Base de datos'!A:B,2,0),"Humedecer un paño de tela y frotar la estructura del producto&lt;p&gt;"))</f>
        <v>&lt;p&gt;¿Cómo lavar este producto Vintage: ?&lt;p&gt;
Humedecer un paño de tela y frotar la estructura del producto&lt;p&gt;</v>
      </c>
      <c r="AC123"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23"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23" s="79"/>
      <c r="AF123" s="102"/>
      <c r="AH123" s="92" t="str">
        <f t="shared" si="10"/>
        <v>INSERT INTO combos VALUES(NULL,"Mody145","Cama 2 plz",122,122.1,"Cama","Vintage","BEige","","","Madera tornillo","No",110,140,190,19,12,1,"Patas contorneadas","","","1",10,"1");</v>
      </c>
    </row>
    <row r="124" spans="1:34" ht="18.75" customHeight="1" x14ac:dyDescent="0.2">
      <c r="A124" s="1" t="s">
        <v>786</v>
      </c>
      <c r="B124" s="122" t="s">
        <v>753</v>
      </c>
      <c r="C124" s="97">
        <f>VLOOKUP(Tabla3[[#This Row],[sku proveedor-web]],Tabla6[[sku proveedor-web]:[codigo]],2,0)</f>
        <v>123</v>
      </c>
      <c r="D124" s="91">
        <f>IF(Tabla3[Codigo]&lt;&gt;Tabla3[[#Headers],[Codigo]],Tabla3[Codigo]+0.1,Tabla3[[#Headers],[Sub_cod (orden)]]+0.1)</f>
        <v>123.1</v>
      </c>
      <c r="E124" s="90" t="s">
        <v>391</v>
      </c>
      <c r="F124" s="90" t="s">
        <v>421</v>
      </c>
      <c r="G124" s="126" t="s">
        <v>431</v>
      </c>
      <c r="H124" s="126"/>
      <c r="I124" s="126"/>
      <c r="J124" s="90" t="s">
        <v>423</v>
      </c>
      <c r="K124" s="96" t="s">
        <v>45</v>
      </c>
      <c r="L124" s="126">
        <v>130</v>
      </c>
      <c r="M124" s="126">
        <v>140</v>
      </c>
      <c r="N124" s="126">
        <v>190</v>
      </c>
      <c r="O124" s="126">
        <v>19</v>
      </c>
      <c r="P124" s="96">
        <v>12</v>
      </c>
      <c r="Q124" s="96">
        <v>1</v>
      </c>
      <c r="R124" s="100" t="s">
        <v>895</v>
      </c>
      <c r="S124" s="125"/>
      <c r="T124" s="126"/>
      <c r="U124" s="96">
        <v>1</v>
      </c>
      <c r="V124" s="96">
        <v>10</v>
      </c>
      <c r="W124" s="91">
        <v>1</v>
      </c>
      <c r="X124" s="98" t="str">
        <f t="shared" si="11"/>
        <v>Vintage</v>
      </c>
      <c r="Y124" s="79" t="str">
        <f>CONCATENATE("En HOGAR &amp; SPACIOS encontraras lo mejor para tu hogar con este excelente ",VLOOKUP(C124,Detalle!B:F,4,0)," con un acabado detallista al estilo ",F124,"&lt;/p&gt;",CHAR(10),CHAR(10),":&lt;p&gt;&lt;strong&gt;&lt;span style=text-decoration: underline;&gt;Detalle:&lt;/span&gt;&lt;/strong&gt;&lt;/p&gt;",CHAR(10),AA124,CHAR(10),Tabla3[[#This Row],[Parte 5]],CHAR(10),CHAR(10),"Medidas aproximadas: ","&lt;p&gt; ",CHAR(10),Z124,"&lt;p&gt; &lt;/li&gt;",CHAR(10),CHAR(10),AC124,CHAR(10),CHAR(10),AB124)</f>
        <v>En HOGAR &amp; SPACIOS encontraras lo mejor para tu hogar con este excelente Vintage con un acabado detallista al estilo Vintage&lt;/p&gt;
:&lt;p&gt;&lt;strong&gt;&lt;span style=text-decoration: underline;&gt;Detalle:&lt;/span&gt;&lt;/strong&gt;&lt;/p&gt;
Cama color: Varios colores y estructura: Madera tornillo
&lt;p&gt;Característica: &lt;ul&gt;&lt;li&gt;
Patas contorneadas&lt;/li&gt; 
&lt;/li&gt;
&lt;/ul&gt;&lt;/il&gt;
Medidas aproximadas: &lt;p&gt; 
Cama: &lt;p&gt;&lt;li&gt;Altura(cm): 130&lt;/li&gt;&lt;li&gt;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24" s="79" t="str">
        <f t="shared" si="12"/>
        <v>Cama: &lt;p&gt;&lt;li&gt;Altura(cm): 130&lt;/li&gt;&lt;li&gt; Ancho(cm): 140&lt;/li&gt;&lt;li&gt; Profundo(cm): 190&lt;/li&gt;&lt;/ul&gt;</v>
      </c>
      <c r="AA124" s="79" t="str">
        <f>CONCATENATE(E124," color: ",IF(VLOOKUP(C124,Colores!H:I,2,0)&gt;1,"Varios colores",G124),IF(H124="","",CONCATENATE(", Tapiz: ",H124)),IF(I124="","",CONCATENATE(", relleno: ",I124)),IF(J124="","",CONCATENATE(" y estructura: ",J124)),CHAR(10))</f>
        <v xml:space="preserve">Cama color: Varios colores y estructura: Madera tornillo
</v>
      </c>
      <c r="AB124" s="79" t="str">
        <f>CONCATENATE("&lt;p&gt;¿Cómo lavar este producto ",VLOOKUP(Tabla3[[#This Row],[Codigo]],Detalle!B:F,4,0),": ",H124,"?","&lt;p&gt;",CHAR(10),IFERROR(VLOOKUP(H124,'Base de datos'!A:B,2,0),"Humedecer un paño de tela y frotar la estructura del producto&lt;p&gt;"))</f>
        <v>&lt;p&gt;¿Cómo lavar este producto Vintage: ?&lt;p&gt;
Humedecer un paño de tela y frotar la estructura del producto&lt;p&gt;</v>
      </c>
      <c r="AC124"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24"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24" s="79"/>
      <c r="AF124" s="102"/>
      <c r="AH124" s="92" t="str">
        <f t="shared" si="10"/>
        <v>INSERT INTO combos VALUES(NULL,"Mody146","Cama 2 plz",123,123.1,"Cama","Vintage","Variado","","","Madera tornillo","No",130,140,190,19,12,1,"Patas contorneadas","","","1",10,"1");</v>
      </c>
    </row>
    <row r="125" spans="1:34" ht="18.75" customHeight="1" x14ac:dyDescent="0.2">
      <c r="A125" s="1" t="s">
        <v>787</v>
      </c>
      <c r="B125" s="122" t="s">
        <v>753</v>
      </c>
      <c r="C125" s="97">
        <f>VLOOKUP(Tabla3[[#This Row],[sku proveedor-web]],Tabla6[[sku proveedor-web]:[codigo]],2,0)</f>
        <v>124</v>
      </c>
      <c r="D125" s="91">
        <f>IF(Tabla3[Codigo]&lt;&gt;Tabla3[[#Headers],[Codigo]],Tabla3[Codigo]+0.1,Tabla3[[#Headers],[Sub_cod (orden)]]+0.1)</f>
        <v>124.1</v>
      </c>
      <c r="E125" s="90" t="s">
        <v>391</v>
      </c>
      <c r="F125" s="90" t="s">
        <v>421</v>
      </c>
      <c r="G125" s="126" t="s">
        <v>37</v>
      </c>
      <c r="H125" s="126"/>
      <c r="I125" s="126"/>
      <c r="J125" s="90" t="s">
        <v>423</v>
      </c>
      <c r="K125" s="96" t="s">
        <v>45</v>
      </c>
      <c r="L125" s="126">
        <v>120</v>
      </c>
      <c r="M125" s="126">
        <v>140</v>
      </c>
      <c r="N125" s="126">
        <v>190</v>
      </c>
      <c r="O125" s="126">
        <v>19</v>
      </c>
      <c r="P125" s="96">
        <v>12</v>
      </c>
      <c r="Q125" s="96">
        <v>1</v>
      </c>
      <c r="R125" s="100" t="s">
        <v>895</v>
      </c>
      <c r="S125" s="125"/>
      <c r="T125" s="126"/>
      <c r="U125" s="96">
        <v>1</v>
      </c>
      <c r="V125" s="96">
        <v>10</v>
      </c>
      <c r="W125" s="91">
        <v>1</v>
      </c>
      <c r="X125" s="98" t="str">
        <f t="shared" si="11"/>
        <v>Vintage</v>
      </c>
      <c r="Y125" s="79" t="str">
        <f>CONCATENATE("En HOGAR &amp; SPACIOS encontraras lo mejor para tu hogar con este excelente ",VLOOKUP(C125,Detalle!B:F,4,0)," con un acabado detallista al estilo ",F125,"&lt;/p&gt;",CHAR(10),CHAR(10),":&lt;p&gt;&lt;strong&gt;&lt;span style=text-decoration: underline;&gt;Detalle:&lt;/span&gt;&lt;/strong&gt;&lt;/p&gt;",CHAR(10),AA125,CHAR(10),Tabla3[[#This Row],[Parte 5]],CHAR(10),CHAR(10),"Medidas aproximadas: ","&lt;p&gt; ",CHAR(10),Z125,"&lt;p&gt; &lt;/li&gt;",CHAR(10),CHAR(10),AC125,CHAR(10),CHAR(10),AB125)</f>
        <v>En HOGAR &amp; SPACIOS encontraras lo mejor para tu hogar con este excelente Vintage con un acabado detallista al estilo Vintage&lt;/p&gt;
:&lt;p&gt;&lt;strong&gt;&lt;span style=text-decoration: underline;&gt;Detalle:&lt;/span&gt;&lt;/strong&gt;&lt;/p&gt;
Cama color: Negro y estructura: Madera tornillo
&lt;p&gt;Característica: &lt;ul&gt;&lt;li&gt;
Patas contorneadas&lt;/li&gt; 
&lt;/li&gt;
&lt;/ul&gt;&lt;/il&gt;
Medidas aproximadas: &lt;p&gt; 
Cama: &lt;p&gt;&lt;li&gt;Altura(cm): 120&lt;/li&gt;&lt;li&gt;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25" s="79" t="str">
        <f t="shared" si="12"/>
        <v>Cama: &lt;p&gt;&lt;li&gt;Altura(cm): 120&lt;/li&gt;&lt;li&gt; Ancho(cm): 140&lt;/li&gt;&lt;li&gt; Profundo(cm): 190&lt;/li&gt;&lt;/ul&gt;</v>
      </c>
      <c r="AA125" s="79" t="str">
        <f>CONCATENATE(E125," color: ",IF(VLOOKUP(C125,Colores!H:I,2,0)&gt;1,"Varios colores",G125),IF(H125="","",CONCATENATE(", Tapiz: ",H125)),IF(I125="","",CONCATENATE(", relleno: ",I125)),IF(J125="","",CONCATENATE(" y estructura: ",J125)),CHAR(10))</f>
        <v xml:space="preserve">Cama color: Negro y estructura: Madera tornillo
</v>
      </c>
      <c r="AB125" s="79" t="str">
        <f>CONCATENATE("&lt;p&gt;¿Cómo lavar este producto ",VLOOKUP(Tabla3[[#This Row],[Codigo]],Detalle!B:F,4,0),": ",H125,"?","&lt;p&gt;",CHAR(10),IFERROR(VLOOKUP(H125,'Base de datos'!A:B,2,0),"Humedecer un paño de tela y frotar la estructura del producto&lt;p&gt;"))</f>
        <v>&lt;p&gt;¿Cómo lavar este producto Vintage: ?&lt;p&gt;
Humedecer un paño de tela y frotar la estructura del producto&lt;p&gt;</v>
      </c>
      <c r="AC125"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25"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25" s="79"/>
      <c r="AF125" s="102"/>
      <c r="AH125" s="92" t="str">
        <f t="shared" si="10"/>
        <v>INSERT INTO combos VALUES(NULL,"Mody147","Cama 2 plz",124,124.1,"Cama","Vintage","Negro","","","Madera tornillo","No",120,140,190,19,12,1,"Patas contorneadas","","","1",10,"1");</v>
      </c>
    </row>
    <row r="126" spans="1:34" ht="18.75" customHeight="1" x14ac:dyDescent="0.2">
      <c r="A126" s="1" t="s">
        <v>788</v>
      </c>
      <c r="B126" s="122" t="s">
        <v>811</v>
      </c>
      <c r="C126" s="97">
        <f>VLOOKUP(Tabla3[[#This Row],[sku proveedor-web]],Tabla6[[sku proveedor-web]:[codigo]],2,0)</f>
        <v>125</v>
      </c>
      <c r="D126" s="91">
        <f>IF(Tabla3[Codigo]&lt;&gt;Tabla3[[#Headers],[Codigo]],Tabla3[Codigo]+0.1,Tabla3[[#Headers],[Sub_cod (orden)]]+0.1)</f>
        <v>125.1</v>
      </c>
      <c r="E126" s="90" t="s">
        <v>867</v>
      </c>
      <c r="F126" s="90" t="s">
        <v>421</v>
      </c>
      <c r="G126" s="126" t="s">
        <v>431</v>
      </c>
      <c r="H126" s="126" t="s">
        <v>891</v>
      </c>
      <c r="I126" s="90" t="s">
        <v>890</v>
      </c>
      <c r="J126" s="90" t="s">
        <v>423</v>
      </c>
      <c r="K126" s="96" t="s">
        <v>45</v>
      </c>
      <c r="L126" s="126">
        <v>60</v>
      </c>
      <c r="M126" s="126">
        <v>140</v>
      </c>
      <c r="N126" s="126">
        <v>60</v>
      </c>
      <c r="O126" s="126">
        <v>25</v>
      </c>
      <c r="P126" s="96">
        <v>12</v>
      </c>
      <c r="Q126" s="96">
        <v>1</v>
      </c>
      <c r="R126" s="125"/>
      <c r="S126" s="125"/>
      <c r="T126" s="126"/>
      <c r="U126" s="96">
        <v>1</v>
      </c>
      <c r="V126" s="96">
        <v>10</v>
      </c>
      <c r="W126" s="91">
        <v>1</v>
      </c>
      <c r="X126" s="98" t="str">
        <f t="shared" si="11"/>
        <v>Prana</v>
      </c>
      <c r="Y126" s="79" t="str">
        <f>CONCATENATE("En HOGAR &amp; SPACIOS encontraras lo mejor para tu hogar con este excelente ",VLOOKUP(C126,Detalle!B:F,4,0)," con un acabado detallista al estilo ",F126,"&lt;/p&gt;",CHAR(10),CHAR(10),":&lt;p&gt;&lt;strong&gt;&lt;span style=text-decoration: underline;&gt;Detalle:&lt;/span&gt;&lt;/strong&gt;&lt;/p&gt;",CHAR(10),AA126,CHAR(10),Tabla3[[#This Row],[Parte 5]],CHAR(10),CHAR(10),"Medidas aproximadas: ","&lt;p&gt; ",CHAR(10),Z126,"&lt;p&gt; &lt;/li&gt;",CHAR(10),CHAR(10),AC126,CHAR(10),CHAR(10),AB126)</f>
        <v>En HOGAR &amp; SPACIOS encontraras lo mejor para tu hogar con este excelente Vintage con un acabado detallista al estilo Vintage&lt;/p&gt;
:&lt;p&gt;&lt;strong&gt;&lt;span style=text-decoration: underline;&gt;Detalle:&lt;/span&gt;&lt;/strong&gt;&lt;/p&gt;
Sofa tántrico color: Varios colores, Tapiz: Prana, relleno: Espuma paraiso, algodón, resortes y estructura: Madera tornillo
Medidas aproximadas: &lt;p&gt; 
Sofa tántrico: &lt;p&gt;&lt;li&gt;Altura(cm): 60&lt;/li&gt;&lt;li&gt; Ancho(cm): 140&lt;/li&gt;&lt;li&gt; Profundo(cm): 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v>
      </c>
      <c r="Z126" s="79" t="str">
        <f t="shared" si="12"/>
        <v>Sofa tántrico: &lt;p&gt;&lt;li&gt;Altura(cm): 60&lt;/li&gt;&lt;li&gt; Ancho(cm): 140&lt;/li&gt;&lt;li&gt; Profundo(cm): 60&lt;/li&gt;&lt;/ul&gt;</v>
      </c>
      <c r="AA126" s="79" t="str">
        <f>CONCATENATE(E126," color: ",IF(VLOOKUP(C126,Colores!H:I,2,0)&gt;1,"Varios colores",G126),IF(H126="","",CONCATENATE(", Tapiz: ",H126)),IF(I126="","",CONCATENATE(", relleno: ",I126)),IF(J126="","",CONCATENATE(" y estructura: ",J126)),CHAR(10))</f>
        <v xml:space="preserve">Sofa tántrico color: Varios colores, Tapiz: Prana, relleno: Espuma paraiso, algodón, resortes y estructura: Madera tornillo
</v>
      </c>
      <c r="AB126" s="79" t="str">
        <f>CONCATENATE("&lt;p&gt;¿Cómo lavar este producto ",VLOOKUP(Tabla3[[#This Row],[Codigo]],Detalle!B:F,4,0),": ",H126,"?","&lt;p&gt;",CHAR(10),IFERROR(VLOOKUP(H126,'Base de datos'!A:B,2,0),"Humedecer un paño de tela y frotar la estructura del producto&lt;p&gt;"))</f>
        <v>&lt;p&gt;¿Cómo lavar este producto Vintage: Prana?&lt;p&gt;
Humedecer un paño de tela y frotar la estructura del producto&lt;p&gt;</v>
      </c>
      <c r="AC126"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26"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26" s="79"/>
      <c r="AF126" s="102"/>
      <c r="AH126" s="92" t="str">
        <f t="shared" si="10"/>
        <v>INSERT INTO combos VALUES(NULL,"Mody148","sofa tantrico onda",125,125.1,"Sofa tántrico","Vintage","Variado","Prana","Espuma paraiso, algodón, resortes","Madera tornillo","No",60,140,60,25,12,1,"","","","1",10,"1");</v>
      </c>
    </row>
    <row r="127" spans="1:34" ht="18.75" customHeight="1" x14ac:dyDescent="0.2">
      <c r="A127" s="1" t="s">
        <v>789</v>
      </c>
      <c r="B127" s="122" t="s">
        <v>806</v>
      </c>
      <c r="C127" s="97">
        <f>VLOOKUP(Tabla3[[#This Row],[sku proveedor-web]],Tabla6[[sku proveedor-web]:[codigo]],2,0)</f>
        <v>126</v>
      </c>
      <c r="D127" s="91">
        <f>IF(Tabla3[Codigo]&lt;&gt;Tabla3[[#Headers],[Codigo]],Tabla3[Codigo]+0.1,Tabla3[[#Headers],[Sub_cod (orden)]]+0.1)</f>
        <v>126.1</v>
      </c>
      <c r="E127" s="90" t="s">
        <v>867</v>
      </c>
      <c r="F127" s="90" t="s">
        <v>421</v>
      </c>
      <c r="G127" s="126" t="s">
        <v>431</v>
      </c>
      <c r="H127" s="126" t="s">
        <v>891</v>
      </c>
      <c r="I127" s="90" t="s">
        <v>890</v>
      </c>
      <c r="J127" s="90" t="s">
        <v>423</v>
      </c>
      <c r="K127" s="96" t="s">
        <v>45</v>
      </c>
      <c r="L127" s="126">
        <v>60</v>
      </c>
      <c r="M127" s="126">
        <v>140</v>
      </c>
      <c r="N127" s="126">
        <v>60</v>
      </c>
      <c r="O127" s="126">
        <v>25</v>
      </c>
      <c r="P127" s="96">
        <v>12</v>
      </c>
      <c r="Q127" s="96">
        <v>1</v>
      </c>
      <c r="R127" s="125"/>
      <c r="S127" s="125"/>
      <c r="T127" s="126"/>
      <c r="U127" s="96">
        <v>1</v>
      </c>
      <c r="V127" s="96">
        <v>10</v>
      </c>
      <c r="W127" s="91">
        <v>1</v>
      </c>
      <c r="X127" s="98" t="str">
        <f t="shared" si="11"/>
        <v>Prana</v>
      </c>
      <c r="Y127" s="79" t="str">
        <f>CONCATENATE("En HOGAR &amp; SPACIOS encontraras lo mejor para tu hogar con este excelente ",VLOOKUP(C127,Detalle!B:F,4,0)," con un acabado detallista al estilo ",F127,"&lt;/p&gt;",CHAR(10),CHAR(10),":&lt;p&gt;&lt;strong&gt;&lt;span style=text-decoration: underline;&gt;Detalle:&lt;/span&gt;&lt;/strong&gt;&lt;/p&gt;",CHAR(10),AA127,CHAR(10),Tabla3[[#This Row],[Parte 5]],CHAR(10),CHAR(10),"Medidas aproximadas: ","&lt;p&gt; ",CHAR(10),Z127,"&lt;p&gt; &lt;/li&gt;",CHAR(10),CHAR(10),AC127,CHAR(10),CHAR(10),AB127)</f>
        <v>En HOGAR &amp; SPACIOS encontraras lo mejor para tu hogar con este excelente Vintage con un acabado detallista al estilo Vintage&lt;/p&gt;
:&lt;p&gt;&lt;strong&gt;&lt;span style=text-decoration: underline;&gt;Detalle:&lt;/span&gt;&lt;/strong&gt;&lt;/p&gt;
Sofa tántrico color: Varios colores, Tapiz: Prana, relleno: Espuma paraiso, algodón, resortes y estructura: Madera tornillo
Medidas aproximadas: &lt;p&gt; 
Sofa tántrico: &lt;p&gt;&lt;li&gt;Altura(cm): 60&lt;/li&gt;&lt;li&gt; Ancho(cm): 140&lt;/li&gt;&lt;li&gt; Profundo(cm): 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v>
      </c>
      <c r="Z127" s="79" t="str">
        <f t="shared" si="12"/>
        <v>Sofa tántrico: &lt;p&gt;&lt;li&gt;Altura(cm): 60&lt;/li&gt;&lt;li&gt; Ancho(cm): 140&lt;/li&gt;&lt;li&gt; Profundo(cm): 60&lt;/li&gt;&lt;/ul&gt;</v>
      </c>
      <c r="AA127" s="79" t="str">
        <f>CONCATENATE(E127," color: ",IF(VLOOKUP(C127,Colores!H:I,2,0)&gt;1,"Varios colores",G127),IF(H127="","",CONCATENATE(", Tapiz: ",H127)),IF(I127="","",CONCATENATE(", relleno: ",I127)),IF(J127="","",CONCATENATE(" y estructura: ",J127)),CHAR(10))</f>
        <v xml:space="preserve">Sofa tántrico color: Varios colores, Tapiz: Prana, relleno: Espuma paraiso, algodón, resortes y estructura: Madera tornillo
</v>
      </c>
      <c r="AB127" s="79" t="str">
        <f>CONCATENATE("&lt;p&gt;¿Cómo lavar este producto ",VLOOKUP(Tabla3[[#This Row],[Codigo]],Detalle!B:F,4,0),": ",H127,"?","&lt;p&gt;",CHAR(10),IFERROR(VLOOKUP(H127,'Base de datos'!A:B,2,0),"Humedecer un paño de tela y frotar la estructura del producto&lt;p&gt;"))</f>
        <v>&lt;p&gt;¿Cómo lavar este producto Vintage: Prana?&lt;p&gt;
Humedecer un paño de tela y frotar la estructura del producto&lt;p&gt;</v>
      </c>
      <c r="AC127"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27"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27" s="79"/>
      <c r="AF127" s="102"/>
      <c r="AH127" s="92" t="str">
        <f t="shared" si="10"/>
        <v>INSERT INTO combos VALUES(NULL,"Mody149","Tantrico",126,126.1,"Sofa tántrico","Vintage","Variado","Prana","Espuma paraiso, algodón, resortes","Madera tornillo","No",60,140,60,25,12,1,"","","","1",10,"1");</v>
      </c>
    </row>
    <row r="128" spans="1:34" ht="18.75" customHeight="1" x14ac:dyDescent="0.2">
      <c r="A128" s="1" t="s">
        <v>790</v>
      </c>
      <c r="B128" s="122" t="s">
        <v>807</v>
      </c>
      <c r="C128" s="97">
        <f>VLOOKUP(Tabla3[[#This Row],[sku proveedor-web]],Tabla6[[sku proveedor-web]:[codigo]],2,0)</f>
        <v>127</v>
      </c>
      <c r="D128" s="91">
        <f>IF(Tabla3[Codigo]&lt;&gt;Tabla3[[#Headers],[Codigo]],Tabla3[Codigo]+0.1,Tabla3[[#Headers],[Sub_cod (orden)]]+0.1)</f>
        <v>127.1</v>
      </c>
      <c r="E128" s="90" t="s">
        <v>867</v>
      </c>
      <c r="F128" s="90" t="s">
        <v>421</v>
      </c>
      <c r="G128" s="126" t="s">
        <v>37</v>
      </c>
      <c r="H128" s="126" t="s">
        <v>891</v>
      </c>
      <c r="I128" s="90" t="s">
        <v>890</v>
      </c>
      <c r="J128" s="90" t="s">
        <v>423</v>
      </c>
      <c r="K128" s="96" t="s">
        <v>45</v>
      </c>
      <c r="L128" s="126">
        <v>45</v>
      </c>
      <c r="M128" s="126">
        <v>90</v>
      </c>
      <c r="N128" s="126">
        <v>60</v>
      </c>
      <c r="O128" s="126">
        <v>25</v>
      </c>
      <c r="P128" s="96">
        <v>12</v>
      </c>
      <c r="Q128" s="96">
        <v>1</v>
      </c>
      <c r="R128" s="125"/>
      <c r="S128" s="125"/>
      <c r="T128" s="126"/>
      <c r="U128" s="96">
        <v>1</v>
      </c>
      <c r="V128" s="96">
        <v>10</v>
      </c>
      <c r="W128" s="91">
        <v>1</v>
      </c>
      <c r="X128" s="98" t="str">
        <f t="shared" si="11"/>
        <v>Prana</v>
      </c>
      <c r="Y128" s="79" t="str">
        <f>CONCATENATE("En HOGAR &amp; SPACIOS encontraras lo mejor para tu hogar con este excelente ",VLOOKUP(C128,Detalle!B:F,4,0)," con un acabado detallista al estilo ",F128,"&lt;/p&gt;",CHAR(10),CHAR(10),":&lt;p&gt;&lt;strong&gt;&lt;span style=text-decoration: underline;&gt;Detalle:&lt;/span&gt;&lt;/strong&gt;&lt;/p&gt;",CHAR(10),AA128,CHAR(10),Tabla3[[#This Row],[Parte 5]],CHAR(10),CHAR(10),"Medidas aproximadas: ","&lt;p&gt; ",CHAR(10),Z128,"&lt;p&gt; &lt;/li&gt;",CHAR(10),CHAR(10),AC128,CHAR(10),CHAR(10),AB128)</f>
        <v>En HOGAR &amp; SPACIOS encontraras lo mejor para tu hogar con este excelente Vintage con un acabado detallista al estilo Vintage&lt;/p&gt;
:&lt;p&gt;&lt;strong&gt;&lt;span style=text-decoration: underline;&gt;Detalle:&lt;/span&gt;&lt;/strong&gt;&lt;/p&gt;
Sofa tántrico color: Negro, Tapiz: Prana, relleno: Espuma paraiso, algodón, resortes y estructura: Madera tornillo
Medidas aproximadas: &lt;p&gt; 
Sofa tántrico: &lt;p&gt;&lt;li&gt;Altura(cm): 45&lt;/li&gt;&lt;li&gt; Ancho(cm): 90&lt;/li&gt;&lt;li&gt; Profundo(cm): 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v>
      </c>
      <c r="Z128" s="79" t="str">
        <f t="shared" si="12"/>
        <v>Sofa tántrico: &lt;p&gt;&lt;li&gt;Altura(cm): 45&lt;/li&gt;&lt;li&gt; Ancho(cm): 90&lt;/li&gt;&lt;li&gt; Profundo(cm): 60&lt;/li&gt;&lt;/ul&gt;</v>
      </c>
      <c r="AA128" s="79" t="str">
        <f>CONCATENATE(E128," color: ",IF(VLOOKUP(C128,Colores!H:I,2,0)&gt;1,"Varios colores",G128),IF(H128="","",CONCATENATE(", Tapiz: ",H128)),IF(I128="","",CONCATENATE(", relleno: ",I128)),IF(J128="","",CONCATENATE(" y estructura: ",J128)),CHAR(10))</f>
        <v xml:space="preserve">Sofa tántrico color: Negro, Tapiz: Prana, relleno: Espuma paraiso, algodón, resortes y estructura: Madera tornillo
</v>
      </c>
      <c r="AB128" s="79" t="str">
        <f>CONCATENATE("&lt;p&gt;¿Cómo lavar este producto ",VLOOKUP(Tabla3[[#This Row],[Codigo]],Detalle!B:F,4,0),": ",H128,"?","&lt;p&gt;",CHAR(10),IFERROR(VLOOKUP(H128,'Base de datos'!A:B,2,0),"Humedecer un paño de tela y frotar la estructura del producto&lt;p&gt;"))</f>
        <v>&lt;p&gt;¿Cómo lavar este producto Vintage: Prana?&lt;p&gt;
Humedecer un paño de tela y frotar la estructura del producto&lt;p&gt;</v>
      </c>
      <c r="AC128"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28"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28" s="79"/>
      <c r="AF128" s="102"/>
      <c r="AH128" s="92" t="str">
        <f t="shared" si="10"/>
        <v>INSERT INTO combos VALUES(NULL,"Mody150","Sofa V",127,127.1,"Sofa tántrico","Vintage","Negro","Prana","Espuma paraiso, algodón, resortes","Madera tornillo","No",45,90,60,25,12,1,"","","","1",10,"1");</v>
      </c>
    </row>
    <row r="129" spans="1:34" ht="18.75" customHeight="1" x14ac:dyDescent="0.2">
      <c r="A129" s="1" t="s">
        <v>791</v>
      </c>
      <c r="B129" s="122" t="s">
        <v>808</v>
      </c>
      <c r="C129" s="97">
        <f>VLOOKUP(Tabla3[[#This Row],[sku proveedor-web]],Tabla6[[sku proveedor-web]:[codigo]],2,0)</f>
        <v>128</v>
      </c>
      <c r="D129" s="91">
        <f>IF(Tabla3[Codigo]&lt;&gt;Tabla3[[#Headers],[Codigo]],Tabla3[Codigo]+0.1,Tabla3[[#Headers],[Sub_cod (orden)]]+0.1)</f>
        <v>128.1</v>
      </c>
      <c r="E129" s="90" t="s">
        <v>867</v>
      </c>
      <c r="F129" s="90" t="s">
        <v>421</v>
      </c>
      <c r="G129" s="126" t="s">
        <v>37</v>
      </c>
      <c r="H129" s="126" t="s">
        <v>891</v>
      </c>
      <c r="I129" s="90" t="s">
        <v>890</v>
      </c>
      <c r="J129" s="90" t="s">
        <v>423</v>
      </c>
      <c r="K129" s="96" t="s">
        <v>45</v>
      </c>
      <c r="L129" s="126">
        <v>60</v>
      </c>
      <c r="M129" s="126">
        <v>140</v>
      </c>
      <c r="N129" s="126">
        <v>60</v>
      </c>
      <c r="O129" s="126">
        <v>25</v>
      </c>
      <c r="P129" s="96">
        <v>12</v>
      </c>
      <c r="Q129" s="96">
        <v>1</v>
      </c>
      <c r="R129" s="125"/>
      <c r="S129" s="125"/>
      <c r="T129" s="126"/>
      <c r="U129" s="96">
        <v>1</v>
      </c>
      <c r="V129" s="96">
        <v>10</v>
      </c>
      <c r="W129" s="91">
        <v>1</v>
      </c>
      <c r="X129" s="98" t="str">
        <f t="shared" si="11"/>
        <v>Prana</v>
      </c>
      <c r="Y129" s="79" t="str">
        <f>CONCATENATE("En HOGAR &amp; SPACIOS encontraras lo mejor para tu hogar con este excelente ",VLOOKUP(C129,Detalle!B:F,4,0)," con un acabado detallista al estilo ",F129,"&lt;/p&gt;",CHAR(10),CHAR(10),":&lt;p&gt;&lt;strong&gt;&lt;span style=text-decoration: underline;&gt;Detalle:&lt;/span&gt;&lt;/strong&gt;&lt;/p&gt;",CHAR(10),AA129,CHAR(10),Tabla3[[#This Row],[Parte 5]],CHAR(10),CHAR(10),"Medidas aproximadas: ","&lt;p&gt; ",CHAR(10),Z129,"&lt;p&gt; &lt;/li&gt;",CHAR(10),CHAR(10),AC129,CHAR(10),CHAR(10),AB129)</f>
        <v>En HOGAR &amp; SPACIOS encontraras lo mejor para tu hogar con este excelente Vintage con un acabado detallista al estilo Vintage&lt;/p&gt;
:&lt;p&gt;&lt;strong&gt;&lt;span style=text-decoration: underline;&gt;Detalle:&lt;/span&gt;&lt;/strong&gt;&lt;/p&gt;
Sofa tántrico color: Negro, Tapiz: Prana, relleno: Espuma paraiso, algodón, resortes y estructura: Madera tornillo
Medidas aproximadas: &lt;p&gt; 
Sofa tántrico: &lt;p&gt;&lt;li&gt;Altura(cm): 60&lt;/li&gt;&lt;li&gt; Ancho(cm): 140&lt;/li&gt;&lt;li&gt; Profundo(cm): 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v>
      </c>
      <c r="Z129" s="79" t="str">
        <f t="shared" si="12"/>
        <v>Sofa tántrico: &lt;p&gt;&lt;li&gt;Altura(cm): 60&lt;/li&gt;&lt;li&gt; Ancho(cm): 140&lt;/li&gt;&lt;li&gt; Profundo(cm): 60&lt;/li&gt;&lt;/ul&gt;</v>
      </c>
      <c r="AA129" s="79" t="str">
        <f>CONCATENATE(E129," color: ",IF(VLOOKUP(C129,Colores!H:I,2,0)&gt;1,"Varios colores",G129),IF(H129="","",CONCATENATE(", Tapiz: ",H129)),IF(I129="","",CONCATENATE(", relleno: ",I129)),IF(J129="","",CONCATENATE(" y estructura: ",J129)),CHAR(10))</f>
        <v xml:space="preserve">Sofa tántrico color: Negro, Tapiz: Prana, relleno: Espuma paraiso, algodón, resortes y estructura: Madera tornillo
</v>
      </c>
      <c r="AB129" s="79" t="str">
        <f>CONCATENATE("&lt;p&gt;¿Cómo lavar este producto ",VLOOKUP(Tabla3[[#This Row],[Codigo]],Detalle!B:F,4,0),": ",H129,"?","&lt;p&gt;",CHAR(10),IFERROR(VLOOKUP(H129,'Base de datos'!A:B,2,0),"Humedecer un paño de tela y frotar la estructura del producto&lt;p&gt;"))</f>
        <v>&lt;p&gt;¿Cómo lavar este producto Vintage: Prana?&lt;p&gt;
Humedecer un paño de tela y frotar la estructura del producto&lt;p&gt;</v>
      </c>
      <c r="AC129" s="79" t="str">
        <f t="shared" si="1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29"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29" s="79"/>
      <c r="AF129" s="102"/>
      <c r="AH129" s="92" t="str">
        <f t="shared" si="10"/>
        <v>INSERT INTO combos VALUES(NULL,"Mody151","Sofa tantrico recto",128,128.1,"Sofa tántrico","Vintage","Negro","Prana","Espuma paraiso, algodón, resortes","Madera tornillo","No",60,140,60,25,12,1,"","","","1",10,"1");</v>
      </c>
    </row>
    <row r="130" spans="1:34" ht="18.75" customHeight="1" x14ac:dyDescent="0.2">
      <c r="A130" s="1" t="s">
        <v>792</v>
      </c>
      <c r="B130" s="122" t="s">
        <v>809</v>
      </c>
      <c r="C130" s="97">
        <f>VLOOKUP(Tabla3[[#This Row],[sku proveedor-web]],Tabla6[[sku proveedor-web]:[codigo]],2,0)</f>
        <v>129</v>
      </c>
      <c r="D130" s="91">
        <f>IF(Tabla3[Codigo]&lt;&gt;Tabla3[[#Headers],[Codigo]],Tabla3[Codigo]+0.1,Tabla3[[#Headers],[Sub_cod (orden)]]+0.1)</f>
        <v>129.1</v>
      </c>
      <c r="E130" s="90" t="s">
        <v>867</v>
      </c>
      <c r="F130" s="90" t="s">
        <v>421</v>
      </c>
      <c r="G130" s="126" t="s">
        <v>868</v>
      </c>
      <c r="H130" s="126" t="s">
        <v>891</v>
      </c>
      <c r="I130" s="90" t="s">
        <v>890</v>
      </c>
      <c r="J130" s="90" t="s">
        <v>423</v>
      </c>
      <c r="K130" s="96" t="s">
        <v>45</v>
      </c>
      <c r="L130" s="126">
        <v>50</v>
      </c>
      <c r="M130" s="126">
        <v>140</v>
      </c>
      <c r="N130" s="126">
        <v>60</v>
      </c>
      <c r="O130" s="126">
        <v>25</v>
      </c>
      <c r="P130" s="96">
        <v>12</v>
      </c>
      <c r="Q130" s="96">
        <v>1</v>
      </c>
      <c r="R130" s="125"/>
      <c r="S130" s="125"/>
      <c r="T130" s="126"/>
      <c r="U130" s="96">
        <v>1</v>
      </c>
      <c r="V130" s="96">
        <v>10</v>
      </c>
      <c r="W130" s="91">
        <v>1</v>
      </c>
      <c r="X130" s="98" t="str">
        <f t="shared" ref="X130:X162" si="14">IF(H130="",F130,H130)</f>
        <v>Prana</v>
      </c>
      <c r="Y130" s="79" t="str">
        <f>CONCATENATE("En HOGAR &amp; SPACIOS encontraras lo mejor para tu hogar con este excelente ",VLOOKUP(C130,Detalle!B:F,4,0)," con un acabado detallista al estilo ",F130,"&lt;/p&gt;",CHAR(10),CHAR(10),":&lt;p&gt;&lt;strong&gt;&lt;span style=text-decoration: underline;&gt;Detalle:&lt;/span&gt;&lt;/strong&gt;&lt;/p&gt;",CHAR(10),AA130,CHAR(10),Tabla3[[#This Row],[Parte 5]],CHAR(10),CHAR(10),"Medidas aproximadas: ","&lt;p&gt; ",CHAR(10),Z130,"&lt;p&gt; &lt;/li&gt;",CHAR(10),CHAR(10),AC130,CHAR(10),CHAR(10),AB130)</f>
        <v>En HOGAR &amp; SPACIOS encontraras lo mejor para tu hogar con este excelente Vintage con un acabado detallista al estilo Vintage&lt;/p&gt;
:&lt;p&gt;&lt;strong&gt;&lt;span style=text-decoration: underline;&gt;Detalle:&lt;/span&gt;&lt;/strong&gt;&lt;/p&gt;
Sofa tántrico color: Turquesa, Tapiz: Prana, relleno: Espuma paraiso, algodón, resortes y estructura: Madera tornillo
Medidas aproximadas: &lt;p&gt; 
Sofa tántrico: &lt;p&gt;&lt;li&gt;Altura(cm): 50&lt;/li&gt;&lt;li&gt; Ancho(cm): 140&lt;/li&gt;&lt;li&gt; Profundo(cm): 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v>
      </c>
      <c r="Z130" s="79" t="str">
        <f t="shared" ref="Z130:Z162" si="15">CONCATENATE(E130,": &lt;p&gt;&lt;li&gt;Altura(cm): ",L130,"&lt;/li&gt;&lt;li&gt; Ancho(cm): ",M130,"&lt;/li&gt;&lt;li&gt; Profundo(cm): ",N130,"&lt;/li&gt;&lt;/ul&gt;" )</f>
        <v>Sofa tántrico: &lt;p&gt;&lt;li&gt;Altura(cm): 50&lt;/li&gt;&lt;li&gt; Ancho(cm): 140&lt;/li&gt;&lt;li&gt; Profundo(cm): 60&lt;/li&gt;&lt;/ul&gt;</v>
      </c>
      <c r="AA130" s="79" t="str">
        <f>CONCATENATE(E130," color: ",IF(VLOOKUP(C130,Colores!H:I,2,0)&gt;1,"Varios colores",G130),IF(H130="","",CONCATENATE(", Tapiz: ",H130)),IF(I130="","",CONCATENATE(", relleno: ",I130)),IF(J130="","",CONCATENATE(" y estructura: ",J130)),CHAR(10))</f>
        <v xml:space="preserve">Sofa tántrico color: Turquesa, Tapiz: Prana, relleno: Espuma paraiso, algodón, resortes y estructura: Madera tornillo
</v>
      </c>
      <c r="AB130" s="79" t="str">
        <f>CONCATENATE("&lt;p&gt;¿Cómo lavar este producto ",VLOOKUP(Tabla3[[#This Row],[Codigo]],Detalle!B:F,4,0),": ",H130,"?","&lt;p&gt;",CHAR(10),IFERROR(VLOOKUP(H130,'Base de datos'!A:B,2,0),"Humedecer un paño de tela y frotar la estructura del producto&lt;p&gt;"))</f>
        <v>&lt;p&gt;¿Cómo lavar este producto Vintage: Prana?&lt;p&gt;
Humedecer un paño de tela y frotar la estructura del producto&lt;p&gt;</v>
      </c>
      <c r="AC130" s="79" t="str">
        <f t="shared" ref="AC130:AC162" si="16">CONCATENATE("&lt;strong&gt;Condiciones:&lt;/strong&gt;",CHAR(10),"&lt;ol&gt;&lt;li&gt;&lt;strong&gt;No hay devolución por cambio de opinión&lt;/strong&gt;",CHAR(10),"&lt;/li&gt;&lt;li&gt;&lt;strong&gt;Tiempo de entrega: &lt;/strong&gt;",V130,"&lt;strong&gt; días hábiles &lt;/span&gt;",CHAR(10),"&lt;/li&gt;&lt;li&gt;&lt;strong&gt;Garantía: ",P130," meses",CHAR(10),"&lt;/li&gt;&lt;li&gt;&lt;strong&gt;Estado: Nuevo&lt;/strong&gt;&lt;/li&gt;&lt;/ol&gt;")</f>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30"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30" s="79"/>
      <c r="AF130" s="102"/>
      <c r="AH130" s="92" t="str">
        <f t="shared" si="10"/>
        <v>INSERT INTO combos VALUES(NULL,"Mody152","Sofa tantrico largo",129,129.1,"Sofa tántrico","Vintage","Turquesa","Prana","Espuma paraiso, algodón, resortes","Madera tornillo","No",50,140,60,25,12,1,"","","","1",10,"1");</v>
      </c>
    </row>
    <row r="131" spans="1:34" ht="18.75" customHeight="1" x14ac:dyDescent="0.2">
      <c r="A131" s="1" t="s">
        <v>793</v>
      </c>
      <c r="B131" s="122" t="s">
        <v>810</v>
      </c>
      <c r="C131" s="97">
        <f>VLOOKUP(Tabla3[[#This Row],[sku proveedor-web]],Tabla6[[sku proveedor-web]:[codigo]],2,0)</f>
        <v>130</v>
      </c>
      <c r="D131" s="91">
        <f>IF(Tabla3[Codigo]&lt;&gt;Tabla3[[#Headers],[Codigo]],Tabla3[Codigo]+0.1,Tabla3[[#Headers],[Sub_cod (orden)]]+0.1)</f>
        <v>130.1</v>
      </c>
      <c r="E131" s="90" t="s">
        <v>867</v>
      </c>
      <c r="F131" s="90" t="s">
        <v>421</v>
      </c>
      <c r="G131" s="126" t="s">
        <v>888</v>
      </c>
      <c r="H131" s="126" t="s">
        <v>891</v>
      </c>
      <c r="I131" s="90" t="s">
        <v>890</v>
      </c>
      <c r="J131" s="90" t="s">
        <v>423</v>
      </c>
      <c r="K131" s="96" t="s">
        <v>45</v>
      </c>
      <c r="L131" s="126">
        <v>70</v>
      </c>
      <c r="M131" s="126">
        <v>140</v>
      </c>
      <c r="N131" s="126">
        <v>60</v>
      </c>
      <c r="O131" s="126">
        <v>25</v>
      </c>
      <c r="P131" s="96">
        <v>12</v>
      </c>
      <c r="Q131" s="96">
        <v>1</v>
      </c>
      <c r="R131" s="125"/>
      <c r="S131" s="125"/>
      <c r="T131" s="126"/>
      <c r="U131" s="96">
        <v>1</v>
      </c>
      <c r="V131" s="96">
        <v>10</v>
      </c>
      <c r="W131" s="91">
        <v>1</v>
      </c>
      <c r="X131" s="98" t="str">
        <f t="shared" si="14"/>
        <v>Prana</v>
      </c>
      <c r="Y131" s="79" t="str">
        <f>CONCATENATE("En HOGAR &amp; SPACIOS encontraras lo mejor para tu hogar con este excelente ",VLOOKUP(C131,Detalle!B:F,4,0)," con un acabado detallista al estilo ",F131,"&lt;/p&gt;",CHAR(10),CHAR(10),":&lt;p&gt;&lt;strong&gt;&lt;span style=text-decoration: underline;&gt;Detalle:&lt;/span&gt;&lt;/strong&gt;&lt;/p&gt;",CHAR(10),AA131,CHAR(10),Tabla3[[#This Row],[Parte 5]],CHAR(10),CHAR(10),"Medidas aproximadas: ","&lt;p&gt; ",CHAR(10),Z131,"&lt;p&gt; &lt;/li&gt;",CHAR(10),CHAR(10),AC131,CHAR(10),CHAR(10),AB131)</f>
        <v>En HOGAR &amp; SPACIOS encontraras lo mejor para tu hogar con este excelente Vintage con un acabado detallista al estilo Vintage&lt;/p&gt;
:&lt;p&gt;&lt;strong&gt;&lt;span style=text-decoration: underline;&gt;Detalle:&lt;/span&gt;&lt;/strong&gt;&lt;/p&gt;
Sofa tántrico color: Moro, Tapiz: Prana, relleno: Espuma paraiso, algodón, resortes y estructura: Madera tornillo
Medidas aproximadas: &lt;p&gt; 
Sofa tántrico: &lt;p&gt;&lt;li&gt;Altura(cm): 70&lt;/li&gt;&lt;li&gt; Ancho(cm): 140&lt;/li&gt;&lt;li&gt; Profundo(cm): 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v>
      </c>
      <c r="Z131" s="79" t="str">
        <f t="shared" si="15"/>
        <v>Sofa tántrico: &lt;p&gt;&lt;li&gt;Altura(cm): 70&lt;/li&gt;&lt;li&gt; Ancho(cm): 140&lt;/li&gt;&lt;li&gt; Profundo(cm): 60&lt;/li&gt;&lt;/ul&gt;</v>
      </c>
      <c r="AA131" s="79" t="str">
        <f>CONCATENATE(E131," color: ",IF(VLOOKUP(C131,Colores!H:I,2,0)&gt;1,"Varios colores",G131),IF(H131="","",CONCATENATE(", Tapiz: ",H131)),IF(I131="","",CONCATENATE(", relleno: ",I131)),IF(J131="","",CONCATENATE(" y estructura: ",J131)),CHAR(10))</f>
        <v xml:space="preserve">Sofa tántrico color: Moro, Tapiz: Prana, relleno: Espuma paraiso, algodón, resortes y estructura: Madera tornillo
</v>
      </c>
      <c r="AB131" s="79" t="str">
        <f>CONCATENATE("&lt;p&gt;¿Cómo lavar este producto ",VLOOKUP(Tabla3[[#This Row],[Codigo]],Detalle!B:F,4,0),": ",H131,"?","&lt;p&gt;",CHAR(10),IFERROR(VLOOKUP(H131,'Base de datos'!A:B,2,0),"Humedecer un paño de tela y frotar la estructura del producto&lt;p&gt;"))</f>
        <v>&lt;p&gt;¿Cómo lavar este producto Vintage: Prana?&lt;p&gt;
Humedecer un paño de tela y frotar la estructura del producto&lt;p&gt;</v>
      </c>
      <c r="AC131" s="79"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31"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31" s="79"/>
      <c r="AF131" s="102"/>
      <c r="AH131" s="92" t="str">
        <f t="shared" ref="AH131:AH184" si="17">CONCATENATE("INSERT INTO combos VALUES(NULL,",CHAR(34),A131,CHAR(34),",",CHAR(34),B131,CHAR(34),",",IF(C131="","0",C131),",",IF(D131="","0",D131),",",CHAR(34),E131,CHAR(34),",",CHAR(34),F131,CHAR(34),",",CHAR(34),G131,CHAR(34),",",CHAR(34),H131,CHAR(34),",",CHAR(34),I131,CHAR(34),",",CHAR(34),J131,CHAR(34),",",CHAR(34),K131,CHAR(34),",",IF(L131="","0",L131),",",IF(M131="","0",M131),",",IF(N131="","0",N131),",",IF(O131="","0",O131),",",IF(P131="","0",P131),",",IF(Q131="","0",Q131),",",CHAR(34),R131,CHAR(34),",",CHAR(34),S131,CHAR(34),",",CHAR(34),T131,CHAR(34),",",CHAR(34),U131,CHAR(34),",",V131,",",CHAR(34),W131,CHAR(34),");")</f>
        <v>INSERT INTO combos VALUES(NULL,"Mody153","Sofa tantrico alto",130,130.1,"Sofa tántrico","Vintage","Moro","Prana","Espuma paraiso, algodón, resortes","Madera tornillo","No",70,140,60,25,12,1,"","","","1",10,"1");</v>
      </c>
    </row>
    <row r="132" spans="1:34" ht="18.75" customHeight="1" x14ac:dyDescent="0.2">
      <c r="A132" s="1" t="s">
        <v>794</v>
      </c>
      <c r="B132" s="122" t="s">
        <v>753</v>
      </c>
      <c r="C132" s="97">
        <f>VLOOKUP(Tabla3[[#This Row],[sku proveedor-web]],Tabla6[[sku proveedor-web]:[codigo]],2,0)</f>
        <v>131</v>
      </c>
      <c r="D132" s="91">
        <f>IF(Tabla3[Codigo]&lt;&gt;Tabla3[[#Headers],[Codigo]],Tabla3[Codigo]+0.1,Tabla3[[#Headers],[Sub_cod (orden)]]+0.1)</f>
        <v>131.1</v>
      </c>
      <c r="E132" s="126" t="s">
        <v>387</v>
      </c>
      <c r="F132" s="90" t="s">
        <v>421</v>
      </c>
      <c r="G132" s="126" t="s">
        <v>38</v>
      </c>
      <c r="H132" s="126"/>
      <c r="I132" s="126"/>
      <c r="J132" s="90" t="s">
        <v>423</v>
      </c>
      <c r="K132" s="96" t="s">
        <v>45</v>
      </c>
      <c r="L132" s="126">
        <v>160</v>
      </c>
      <c r="M132" s="126">
        <v>140</v>
      </c>
      <c r="N132" s="126">
        <v>190</v>
      </c>
      <c r="O132" s="126">
        <v>19</v>
      </c>
      <c r="P132" s="96">
        <v>12</v>
      </c>
      <c r="Q132" s="96">
        <v>1</v>
      </c>
      <c r="R132" s="100" t="s">
        <v>895</v>
      </c>
      <c r="S132" s="125"/>
      <c r="T132" s="126"/>
      <c r="U132" s="96">
        <v>1</v>
      </c>
      <c r="V132" s="96">
        <v>10</v>
      </c>
      <c r="W132" s="91">
        <v>1</v>
      </c>
      <c r="X132" s="98" t="str">
        <f t="shared" si="14"/>
        <v>Vintage</v>
      </c>
      <c r="Y132" s="79" t="str">
        <f>CONCATENATE("En HOGAR &amp; SPACIOS encontraras lo mejor para tu hogar con este excelente ",VLOOKUP(C132,Detalle!B:F,4,0)," con un acabado detallista al estilo ",F132,"&lt;/p&gt;",CHAR(10),CHAR(10),":&lt;p&gt;&lt;strong&gt;&lt;span style=text-decoration: underline;&gt;Detalle:&lt;/span&gt;&lt;/strong&gt;&lt;/p&gt;",CHAR(10),AA132,CHAR(10),Tabla3[[#This Row],[Parte 5]],CHAR(10),CHAR(10),"Medidas aproximadas: ","&lt;p&gt; ",CHAR(10),Z132,"&lt;p&gt; &lt;/li&gt;",CHAR(10),CHAR(10),AC132,CHAR(10),CHAR(10),AB132)</f>
        <v>En HOGAR &amp; SPACIOS encontraras lo mejor para tu hogar con este excelente Vintage con un acabado detallista al estilo Vintage&lt;/p&gt;
:&lt;p&gt;&lt;strong&gt;&lt;span style=text-decoration: underline;&gt;Detalle:&lt;/span&gt;&lt;/strong&gt;&lt;/p&gt;
Cabecera color: Beige y estructura: Madera tornillo
&lt;p&gt;Característica: &lt;ul&gt;&lt;li&gt;
Patas contorneadas&lt;/li&gt; 
&lt;/li&gt;
&lt;/ul&gt;&lt;/il&gt;
Medidas aproximadas: &lt;p&gt; 
Cabecera: &lt;p&gt;&lt;li&gt;Altura(cm): 160&lt;/li&gt;&lt;li&gt;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32" s="79" t="str">
        <f t="shared" si="15"/>
        <v>Cabecera: &lt;p&gt;&lt;li&gt;Altura(cm): 160&lt;/li&gt;&lt;li&gt; Ancho(cm): 140&lt;/li&gt;&lt;li&gt; Profundo(cm): 190&lt;/li&gt;&lt;/ul&gt;</v>
      </c>
      <c r="AA132" s="79" t="str">
        <f>CONCATENATE(E132," color: ",IF(VLOOKUP(C132,Colores!H:I,2,0)&gt;1,"Varios colores",G132),IF(H132="","",CONCATENATE(", Tapiz: ",H132)),IF(I132="","",CONCATENATE(", relleno: ",I132)),IF(J132="","",CONCATENATE(" y estructura: ",J132)),CHAR(10))</f>
        <v xml:space="preserve">Cabecera color: Beige y estructura: Madera tornillo
</v>
      </c>
      <c r="AB132" s="79" t="str">
        <f>CONCATENATE("&lt;p&gt;¿Cómo lavar este producto ",VLOOKUP(Tabla3[[#This Row],[Codigo]],Detalle!B:F,4,0),": ",H132,"?","&lt;p&gt;",CHAR(10),IFERROR(VLOOKUP(H132,'Base de datos'!A:B,2,0),"Humedecer un paño de tela y frotar la estructura del producto&lt;p&gt;"))</f>
        <v>&lt;p&gt;¿Cómo lavar este producto Vintage: ?&lt;p&gt;
Humedecer un paño de tela y frotar la estructura del producto&lt;p&gt;</v>
      </c>
      <c r="AC132" s="79"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32"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32" s="79"/>
      <c r="AF132" s="102"/>
      <c r="AH132" s="92" t="str">
        <f t="shared" si="17"/>
        <v>INSERT INTO combos VALUES(NULL,"Mody154","Cama 2 plz",131,131.1,"Cabecera","Vintage","Beige","","","Madera tornillo","No",160,140,190,19,12,1,"Patas contorneadas","","","1",10,"1");</v>
      </c>
    </row>
    <row r="133" spans="1:34" ht="18.75" customHeight="1" x14ac:dyDescent="0.2">
      <c r="A133" s="1" t="s">
        <v>795</v>
      </c>
      <c r="B133" s="122" t="s">
        <v>753</v>
      </c>
      <c r="C133" s="97">
        <f>VLOOKUP(Tabla3[[#This Row],[sku proveedor-web]],Tabla6[[sku proveedor-web]:[codigo]],2,0)</f>
        <v>132</v>
      </c>
      <c r="D133" s="91">
        <f>IF(Tabla3[Codigo]&lt;&gt;Tabla3[[#Headers],[Codigo]],Tabla3[Codigo]+0.1,Tabla3[[#Headers],[Sub_cod (orden)]]+0.1)</f>
        <v>132.1</v>
      </c>
      <c r="E133" s="126" t="s">
        <v>387</v>
      </c>
      <c r="F133" s="90" t="s">
        <v>421</v>
      </c>
      <c r="G133" s="126" t="s">
        <v>35</v>
      </c>
      <c r="H133" s="126"/>
      <c r="I133" s="126"/>
      <c r="J133" s="90" t="s">
        <v>423</v>
      </c>
      <c r="K133" s="96" t="s">
        <v>45</v>
      </c>
      <c r="L133" s="126">
        <v>140</v>
      </c>
      <c r="M133" s="126">
        <v>140</v>
      </c>
      <c r="N133" s="126">
        <v>190</v>
      </c>
      <c r="O133" s="126">
        <v>19</v>
      </c>
      <c r="P133" s="96">
        <v>12</v>
      </c>
      <c r="Q133" s="96">
        <v>1</v>
      </c>
      <c r="R133" s="100" t="s">
        <v>895</v>
      </c>
      <c r="S133" s="125"/>
      <c r="T133" s="126"/>
      <c r="U133" s="96">
        <v>1</v>
      </c>
      <c r="V133" s="96">
        <v>10</v>
      </c>
      <c r="W133" s="91">
        <v>1</v>
      </c>
      <c r="X133" s="98" t="str">
        <f t="shared" si="14"/>
        <v>Vintage</v>
      </c>
      <c r="Y133" s="79" t="str">
        <f>CONCATENATE("En HOGAR &amp; SPACIOS encontraras lo mejor para tu hogar con este excelente ",VLOOKUP(C133,Detalle!B:F,4,0)," con un acabado detallista al estilo ",F133,"&lt;/p&gt;",CHAR(10),CHAR(10),":&lt;p&gt;&lt;strong&gt;&lt;span style=text-decoration: underline;&gt;Detalle:&lt;/span&gt;&lt;/strong&gt;&lt;/p&gt;",CHAR(10),AA133,CHAR(10),Tabla3[[#This Row],[Parte 5]],CHAR(10),CHAR(10),"Medidas aproximadas: ","&lt;p&gt; ",CHAR(10),Z133,"&lt;p&gt; &lt;/li&gt;",CHAR(10),CHAR(10),AC133,CHAR(10),CHAR(10),AB133)</f>
        <v>En HOGAR &amp; SPACIOS encontraras lo mejor para tu hogar con este excelente Vintage con un acabado detallista al estilo Vintage&lt;/p&gt;
:&lt;p&gt;&lt;strong&gt;&lt;span style=text-decoration: underline;&gt;Detalle:&lt;/span&gt;&lt;/strong&gt;&lt;/p&gt;
Cabecera color: Blanco y estructura: Madera tornillo
&lt;p&gt;Característica: &lt;ul&gt;&lt;li&gt;
Patas contorneadas&lt;/li&gt; 
&lt;/li&gt;
&lt;/ul&gt;&lt;/il&gt;
Medidas aproximadas: &lt;p&gt; 
Cabecera: &lt;p&gt;&lt;li&gt;Altura(cm): 140&lt;/li&gt;&lt;li&gt;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33" s="79" t="str">
        <f t="shared" si="15"/>
        <v>Cabecera: &lt;p&gt;&lt;li&gt;Altura(cm): 140&lt;/li&gt;&lt;li&gt; Ancho(cm): 140&lt;/li&gt;&lt;li&gt; Profundo(cm): 190&lt;/li&gt;&lt;/ul&gt;</v>
      </c>
      <c r="AA133" s="79" t="str">
        <f>CONCATENATE(E133," color: ",IF(VLOOKUP(C133,Colores!H:I,2,0)&gt;1,"Varios colores",G133),IF(H133="","",CONCATENATE(", Tapiz: ",H133)),IF(I133="","",CONCATENATE(", relleno: ",I133)),IF(J133="","",CONCATENATE(" y estructura: ",J133)),CHAR(10))</f>
        <v xml:space="preserve">Cabecera color: Blanco y estructura: Madera tornillo
</v>
      </c>
      <c r="AB133" s="79" t="str">
        <f>CONCATENATE("&lt;p&gt;¿Cómo lavar este producto ",VLOOKUP(Tabla3[[#This Row],[Codigo]],Detalle!B:F,4,0),": ",H133,"?","&lt;p&gt;",CHAR(10),IFERROR(VLOOKUP(H133,'Base de datos'!A:B,2,0),"Humedecer un paño de tela y frotar la estructura del producto&lt;p&gt;"))</f>
        <v>&lt;p&gt;¿Cómo lavar este producto Vintage: ?&lt;p&gt;
Humedecer un paño de tela y frotar la estructura del producto&lt;p&gt;</v>
      </c>
      <c r="AC133" s="79"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33"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33" s="79"/>
      <c r="AF133" s="102"/>
      <c r="AH133" s="92" t="str">
        <f t="shared" si="17"/>
        <v>INSERT INTO combos VALUES(NULL,"Mody155","Cama 2 plz",132,132.1,"Cabecera","Vintage","Blanco","","","Madera tornillo","No",140,140,190,19,12,1,"Patas contorneadas","","","1",10,"1");</v>
      </c>
    </row>
    <row r="134" spans="1:34" ht="18.75" customHeight="1" x14ac:dyDescent="0.2">
      <c r="A134" s="1" t="s">
        <v>796</v>
      </c>
      <c r="B134" s="122" t="s">
        <v>753</v>
      </c>
      <c r="C134" s="97">
        <f>VLOOKUP(Tabla3[[#This Row],[sku proveedor-web]],Tabla6[[sku proveedor-web]:[codigo]],2,0)</f>
        <v>133</v>
      </c>
      <c r="D134" s="91">
        <f>IF(Tabla3[Codigo]&lt;&gt;Tabla3[[#Headers],[Codigo]],Tabla3[Codigo]+0.1,Tabla3[[#Headers],[Sub_cod (orden)]]+0.1)</f>
        <v>133.1</v>
      </c>
      <c r="E134" s="126" t="s">
        <v>387</v>
      </c>
      <c r="F134" s="90" t="s">
        <v>421</v>
      </c>
      <c r="G134" s="126" t="s">
        <v>55</v>
      </c>
      <c r="H134" s="126"/>
      <c r="I134" s="126"/>
      <c r="J134" s="90" t="s">
        <v>423</v>
      </c>
      <c r="K134" s="96" t="s">
        <v>45</v>
      </c>
      <c r="L134" s="126">
        <v>90</v>
      </c>
      <c r="M134" s="126">
        <v>140</v>
      </c>
      <c r="N134" s="126">
        <v>190</v>
      </c>
      <c r="O134" s="126">
        <v>19</v>
      </c>
      <c r="P134" s="96">
        <v>12</v>
      </c>
      <c r="Q134" s="96">
        <v>1</v>
      </c>
      <c r="R134" s="100" t="s">
        <v>895</v>
      </c>
      <c r="S134" s="125"/>
      <c r="T134" s="126"/>
      <c r="U134" s="96">
        <v>1</v>
      </c>
      <c r="V134" s="96">
        <v>10</v>
      </c>
      <c r="W134" s="91">
        <v>1</v>
      </c>
      <c r="X134" s="98" t="str">
        <f t="shared" si="14"/>
        <v>Vintage</v>
      </c>
      <c r="Y134" s="79" t="str">
        <f>CONCATENATE("En HOGAR &amp; SPACIOS encontraras lo mejor para tu hogar con este excelente ",VLOOKUP(C134,Detalle!B:F,4,0)," con un acabado detallista al estilo ",F134,"&lt;/p&gt;",CHAR(10),CHAR(10),":&lt;p&gt;&lt;strong&gt;&lt;span style=text-decoration: underline;&gt;Detalle:&lt;/span&gt;&lt;/strong&gt;&lt;/p&gt;",CHAR(10),AA134,CHAR(10),Tabla3[[#This Row],[Parte 5]],CHAR(10),CHAR(10),"Medidas aproximadas: ","&lt;p&gt; ",CHAR(10),Z134,"&lt;p&gt; &lt;/li&gt;",CHAR(10),CHAR(10),AC134,CHAR(10),CHAR(10),AB134)</f>
        <v>En HOGAR &amp; SPACIOS encontraras lo mejor para tu hogar con este excelente Vintage con un acabado detallista al estilo Vintage&lt;/p&gt;
:&lt;p&gt;&lt;strong&gt;&lt;span style=text-decoration: underline;&gt;Detalle:&lt;/span&gt;&lt;/strong&gt;&lt;/p&gt;
Cabecera color: Azul y estructura: Madera tornillo
&lt;p&gt;Característica: &lt;ul&gt;&lt;li&gt;
Patas contorneadas&lt;/li&gt; 
&lt;/li&gt;
&lt;/ul&gt;&lt;/il&gt;
Medidas aproximadas: &lt;p&gt; 
Cabecera: &lt;p&gt;&lt;li&gt;Altura(cm): 90&lt;/li&gt;&lt;li&gt;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34" s="79" t="str">
        <f t="shared" si="15"/>
        <v>Cabecera: &lt;p&gt;&lt;li&gt;Altura(cm): 90&lt;/li&gt;&lt;li&gt; Ancho(cm): 140&lt;/li&gt;&lt;li&gt; Profundo(cm): 190&lt;/li&gt;&lt;/ul&gt;</v>
      </c>
      <c r="AA134" s="79" t="str">
        <f>CONCATENATE(E134," color: ",IF(VLOOKUP(C134,Colores!H:I,2,0)&gt;1,"Varios colores",G134),IF(H134="","",CONCATENATE(", Tapiz: ",H134)),IF(I134="","",CONCATENATE(", relleno: ",I134)),IF(J134="","",CONCATENATE(" y estructura: ",J134)),CHAR(10))</f>
        <v xml:space="preserve">Cabecera color: Azul y estructura: Madera tornillo
</v>
      </c>
      <c r="AB134" s="79" t="str">
        <f>CONCATENATE("&lt;p&gt;¿Cómo lavar este producto ",VLOOKUP(Tabla3[[#This Row],[Codigo]],Detalle!B:F,4,0),": ",H134,"?","&lt;p&gt;",CHAR(10),IFERROR(VLOOKUP(H134,'Base de datos'!A:B,2,0),"Humedecer un paño de tela y frotar la estructura del producto&lt;p&gt;"))</f>
        <v>&lt;p&gt;¿Cómo lavar este producto Vintage: ?&lt;p&gt;
Humedecer un paño de tela y frotar la estructura del producto&lt;p&gt;</v>
      </c>
      <c r="AC134" s="79"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34"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34" s="79"/>
      <c r="AF134" s="102"/>
      <c r="AH134" s="92" t="str">
        <f t="shared" si="17"/>
        <v>INSERT INTO combos VALUES(NULL,"Mody156","Cama 2 plz",133,133.1,"Cabecera","Vintage","Azul","","","Madera tornillo","No",90,140,190,19,12,1,"Patas contorneadas","","","1",10,"1");</v>
      </c>
    </row>
    <row r="135" spans="1:34" ht="18.75" customHeight="1" x14ac:dyDescent="0.2">
      <c r="A135" s="1" t="s">
        <v>797</v>
      </c>
      <c r="B135" s="122" t="s">
        <v>820</v>
      </c>
      <c r="C135" s="97">
        <f>VLOOKUP(Tabla3[[#This Row],[sku proveedor-web]],Tabla6[[sku proveedor-web]:[codigo]],2,0)</f>
        <v>134</v>
      </c>
      <c r="D135" s="91">
        <f>IF(Tabla3[Codigo]&lt;&gt;Tabla3[[#Headers],[Codigo]],Tabla3[Codigo]+0.1,Tabla3[[#Headers],[Sub_cod (orden)]]+0.1)</f>
        <v>134.1</v>
      </c>
      <c r="E135" s="126" t="s">
        <v>387</v>
      </c>
      <c r="F135" s="90" t="s">
        <v>421</v>
      </c>
      <c r="G135" s="126" t="s">
        <v>446</v>
      </c>
      <c r="H135" s="126"/>
      <c r="I135" s="126"/>
      <c r="J135" s="90" t="s">
        <v>423</v>
      </c>
      <c r="K135" s="96" t="s">
        <v>45</v>
      </c>
      <c r="L135" s="126">
        <v>120</v>
      </c>
      <c r="M135" s="126">
        <v>250</v>
      </c>
      <c r="N135" s="126">
        <v>8</v>
      </c>
      <c r="O135" s="126">
        <v>15</v>
      </c>
      <c r="P135" s="96">
        <v>12</v>
      </c>
      <c r="Q135" s="96">
        <v>1</v>
      </c>
      <c r="R135" s="125"/>
      <c r="S135" s="125"/>
      <c r="T135" s="126"/>
      <c r="U135" s="96">
        <v>1</v>
      </c>
      <c r="V135" s="96">
        <v>10</v>
      </c>
      <c r="W135" s="91">
        <v>1</v>
      </c>
      <c r="X135" s="98" t="str">
        <f t="shared" si="14"/>
        <v>Vintage</v>
      </c>
      <c r="Y135" s="79" t="str">
        <f>CONCATENATE("En HOGAR &amp; SPACIOS encontraras lo mejor para tu hogar con este excelente ",VLOOKUP(C135,Detalle!B:F,4,0)," con un acabado detallista al estilo ",F135,"&lt;/p&gt;",CHAR(10),CHAR(10),":&lt;p&gt;&lt;strong&gt;&lt;span style=text-decoration: underline;&gt;Detalle:&lt;/span&gt;&lt;/strong&gt;&lt;/p&gt;",CHAR(10),AA135,CHAR(10),Tabla3[[#This Row],[Parte 5]],CHAR(10),CHAR(10),"Medidas aproximadas: ","&lt;p&gt; ",CHAR(10),Z135,"&lt;p&gt; &lt;/li&gt;",CHAR(10),CHAR(10),AC135,CHAR(10),CHAR(10),AB135)</f>
        <v>En HOGAR &amp; SPACIOS encontraras lo mejor para tu hogar con este excelente Vintage con un acabado detallista al estilo Vintage&lt;/p&gt;
:&lt;p&gt;&lt;strong&gt;&lt;span style=text-decoration: underline;&gt;Detalle:&lt;/span&gt;&lt;/strong&gt;&lt;/p&gt;
Cabecera color: Plomo y estructura: Madera tornillo
Medidas aproximadas: &lt;p&gt; 
Cabecera: &lt;p&gt;&lt;li&gt;Altura(cm): 120&lt;/li&gt;&lt;li&gt; Ancho(cm): 250&lt;/li&gt;&lt;li&gt; Profundo(cm): 8&lt;/li&gt;&lt;/ul&gt;&lt;p&gt;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35" s="79" t="str">
        <f t="shared" si="15"/>
        <v>Cabecera: &lt;p&gt;&lt;li&gt;Altura(cm): 120&lt;/li&gt;&lt;li&gt; Ancho(cm): 250&lt;/li&gt;&lt;li&gt; Profundo(cm): 8&lt;/li&gt;&lt;/ul&gt;</v>
      </c>
      <c r="AA135" s="79" t="str">
        <f>CONCATENATE(E135," color: ",IF(VLOOKUP(C135,Colores!H:I,2,0)&gt;1,"Varios colores",G135),IF(H135="","",CONCATENATE(", Tapiz: ",H135)),IF(I135="","",CONCATENATE(", relleno: ",I135)),IF(J135="","",CONCATENATE(" y estructura: ",J135)),CHAR(10))</f>
        <v xml:space="preserve">Cabecera color: Plomo y estructura: Madera tornillo
</v>
      </c>
      <c r="AB135" s="79" t="str">
        <f>CONCATENATE("&lt;p&gt;¿Cómo lavar este producto ",VLOOKUP(Tabla3[[#This Row],[Codigo]],Detalle!B:F,4,0),": ",H135,"?","&lt;p&gt;",CHAR(10),IFERROR(VLOOKUP(H135,'Base de datos'!A:B,2,0),"Humedecer un paño de tela y frotar la estructura del producto&lt;p&gt;"))</f>
        <v>&lt;p&gt;¿Cómo lavar este producto Vintage: ?&lt;p&gt;
Humedecer un paño de tela y frotar la estructura del producto&lt;p&gt;</v>
      </c>
      <c r="AC135" s="79"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35"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35" s="79"/>
      <c r="AF135" s="102"/>
      <c r="AH135" s="92" t="str">
        <f t="shared" si="17"/>
        <v>INSERT INTO combos VALUES(NULL,"Mody157","Cabecera ",134,134.1,"Cabecera","Vintage","Plomo","","","Madera tornillo","No",120,250,8,15,12,1,"","","","1",10,"1");</v>
      </c>
    </row>
    <row r="136" spans="1:34" ht="18.75" customHeight="1" x14ac:dyDescent="0.2">
      <c r="A136" s="1" t="s">
        <v>798</v>
      </c>
      <c r="B136" s="122" t="s">
        <v>820</v>
      </c>
      <c r="C136" s="97">
        <f>VLOOKUP(Tabla3[[#This Row],[sku proveedor-web]],Tabla6[[sku proveedor-web]:[codigo]],2,0)</f>
        <v>135</v>
      </c>
      <c r="D136" s="91">
        <f>IF(Tabla3[Codigo]&lt;&gt;Tabla3[[#Headers],[Codigo]],Tabla3[Codigo]+0.1,Tabla3[[#Headers],[Sub_cod (orden)]]+0.1)</f>
        <v>135.1</v>
      </c>
      <c r="E136" s="126" t="s">
        <v>387</v>
      </c>
      <c r="F136" s="90" t="s">
        <v>421</v>
      </c>
      <c r="G136" s="126" t="s">
        <v>35</v>
      </c>
      <c r="H136" s="126" t="s">
        <v>891</v>
      </c>
      <c r="I136" s="90" t="s">
        <v>419</v>
      </c>
      <c r="J136" s="90" t="s">
        <v>423</v>
      </c>
      <c r="K136" s="96" t="s">
        <v>45</v>
      </c>
      <c r="L136" s="126">
        <v>100</v>
      </c>
      <c r="M136" s="126">
        <v>170</v>
      </c>
      <c r="N136" s="126">
        <v>8</v>
      </c>
      <c r="O136" s="126">
        <v>15</v>
      </c>
      <c r="P136" s="96">
        <v>12</v>
      </c>
      <c r="Q136" s="96">
        <v>1</v>
      </c>
      <c r="R136" s="125"/>
      <c r="S136" s="125"/>
      <c r="T136" s="126"/>
      <c r="U136" s="96">
        <v>1</v>
      </c>
      <c r="V136" s="96">
        <v>10</v>
      </c>
      <c r="W136" s="91">
        <v>1</v>
      </c>
      <c r="X136" s="98" t="str">
        <f t="shared" si="14"/>
        <v>Prana</v>
      </c>
      <c r="Y136" s="79" t="str">
        <f>CONCATENATE("En HOGAR &amp; SPACIOS encontraras lo mejor para tu hogar con este excelente ",VLOOKUP(C136,Detalle!B:F,4,0)," con un acabado detallista al estilo ",F136,"&lt;/p&gt;",CHAR(10),CHAR(10),":&lt;p&gt;&lt;strong&gt;&lt;span style=text-decoration: underline;&gt;Detalle:&lt;/span&gt;&lt;/strong&gt;&lt;/p&gt;",CHAR(10),AA136,CHAR(10),Tabla3[[#This Row],[Parte 5]],CHAR(10),CHAR(10),"Medidas aproximadas: ","&lt;p&gt; ",CHAR(10),Z136,"&lt;p&gt; &lt;/li&gt;",CHAR(10),CHAR(10),AC136,CHAR(10),CHAR(10),AB136)</f>
        <v>En HOGAR &amp; SPACIOS encontraras lo mejor para tu hogar con este excelente Vintage con un acabado detallista al estilo Vintage&lt;/p&gt;
:&lt;p&gt;&lt;strong&gt;&lt;span style=text-decoration: underline;&gt;Detalle:&lt;/span&gt;&lt;/strong&gt;&lt;/p&gt;
Cabecera color: Blanco, Tapiz: Prana, relleno: Espuma paraiso y algodón y estructura: Madera tornillo
Medidas aproximadas: &lt;p&gt; 
Cabecera: &lt;p&gt;&lt;li&gt;Altura(cm): 100&lt;/li&gt;&lt;li&gt; Ancho(cm): 170&lt;/li&gt;&lt;li&gt; Profundo(cm): 8&lt;/li&gt;&lt;/ul&gt;&lt;p&gt;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v>
      </c>
      <c r="Z136" s="79" t="str">
        <f t="shared" si="15"/>
        <v>Cabecera: &lt;p&gt;&lt;li&gt;Altura(cm): 100&lt;/li&gt;&lt;li&gt; Ancho(cm): 170&lt;/li&gt;&lt;li&gt; Profundo(cm): 8&lt;/li&gt;&lt;/ul&gt;</v>
      </c>
      <c r="AA136" s="79" t="str">
        <f>CONCATENATE(E136," color: ",IF(VLOOKUP(C136,Colores!H:I,2,0)&gt;1,"Varios colores",G136),IF(H136="","",CONCATENATE(", Tapiz: ",H136)),IF(I136="","",CONCATENATE(", relleno: ",I136)),IF(J136="","",CONCATENATE(" y estructura: ",J136)),CHAR(10))</f>
        <v xml:space="preserve">Cabecera color: Blanco, Tapiz: Prana, relleno: Espuma paraiso y algodón y estructura: Madera tornillo
</v>
      </c>
      <c r="AB136" s="79" t="str">
        <f>CONCATENATE("&lt;p&gt;¿Cómo lavar este producto ",VLOOKUP(Tabla3[[#This Row],[Codigo]],Detalle!B:F,4,0),": ",H136,"?","&lt;p&gt;",CHAR(10),IFERROR(VLOOKUP(H136,'Base de datos'!A:B,2,0),"Humedecer un paño de tela y frotar la estructura del producto&lt;p&gt;"))</f>
        <v>&lt;p&gt;¿Cómo lavar este producto Vintage: Prana?&lt;p&gt;
Humedecer un paño de tela y frotar la estructura del producto&lt;p&gt;</v>
      </c>
      <c r="AC136" s="79"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36"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36" s="79"/>
      <c r="AF136" s="102"/>
      <c r="AH136" s="92" t="str">
        <f t="shared" si="17"/>
        <v>INSERT INTO combos VALUES(NULL,"Mody158","Cabecera ",135,135.1,"Cabecera","Vintage","Blanco","Prana","Espuma paraiso y algodón","Madera tornillo","No",100,170,8,15,12,1,"","","","1",10,"1");</v>
      </c>
    </row>
    <row r="137" spans="1:34" ht="18.75" customHeight="1" x14ac:dyDescent="0.2">
      <c r="A137" s="1" t="s">
        <v>799</v>
      </c>
      <c r="B137" s="122" t="s">
        <v>820</v>
      </c>
      <c r="C137" s="97">
        <f>VLOOKUP(Tabla3[[#This Row],[sku proveedor-web]],Tabla6[[sku proveedor-web]:[codigo]],2,0)</f>
        <v>136</v>
      </c>
      <c r="D137" s="91">
        <f>IF(Tabla3[Codigo]&lt;&gt;Tabla3[[#Headers],[Codigo]],Tabla3[Codigo]+0.1,Tabla3[[#Headers],[Sub_cod (orden)]]+0.1)</f>
        <v>136.1</v>
      </c>
      <c r="E137" s="126" t="s">
        <v>387</v>
      </c>
      <c r="F137" s="90" t="s">
        <v>421</v>
      </c>
      <c r="G137" s="126" t="s">
        <v>38</v>
      </c>
      <c r="H137" s="126" t="s">
        <v>891</v>
      </c>
      <c r="I137" s="90" t="s">
        <v>419</v>
      </c>
      <c r="J137" s="90" t="s">
        <v>423</v>
      </c>
      <c r="K137" s="96" t="s">
        <v>45</v>
      </c>
      <c r="L137" s="126">
        <v>120</v>
      </c>
      <c r="M137" s="126">
        <v>140</v>
      </c>
      <c r="N137" s="126">
        <v>8</v>
      </c>
      <c r="O137" s="126">
        <v>16</v>
      </c>
      <c r="P137" s="96">
        <v>12</v>
      </c>
      <c r="Q137" s="96">
        <v>1</v>
      </c>
      <c r="R137" s="125"/>
      <c r="S137" s="125"/>
      <c r="T137" s="126"/>
      <c r="U137" s="96">
        <v>1</v>
      </c>
      <c r="V137" s="96">
        <v>10</v>
      </c>
      <c r="W137" s="91">
        <v>1</v>
      </c>
      <c r="X137" s="98" t="str">
        <f t="shared" si="14"/>
        <v>Prana</v>
      </c>
      <c r="Y137" s="79" t="str">
        <f>CONCATENATE("En HOGAR &amp; SPACIOS encontraras lo mejor para tu hogar con este excelente ",VLOOKUP(C137,Detalle!B:F,4,0)," con un acabado detallista al estilo ",F137,"&lt;/p&gt;",CHAR(10),CHAR(10),":&lt;p&gt;&lt;strong&gt;&lt;span style=text-decoration: underline;&gt;Detalle:&lt;/span&gt;&lt;/strong&gt;&lt;/p&gt;",CHAR(10),AA137,CHAR(10),Tabla3[[#This Row],[Parte 5]],CHAR(10),CHAR(10),"Medidas aproximadas: ","&lt;p&gt; ",CHAR(10),Z137,"&lt;p&gt; &lt;/li&gt;",CHAR(10),CHAR(10),AC137,CHAR(10),CHAR(10),AB137)</f>
        <v>En HOGAR &amp; SPACIOS encontraras lo mejor para tu hogar con este excelente Vintage con un acabado detallista al estilo Vintage&lt;/p&gt;
:&lt;p&gt;&lt;strong&gt;&lt;span style=text-decoration: underline;&gt;Detalle:&lt;/span&gt;&lt;/strong&gt;&lt;/p&gt;
Cabecera color: Beige, Tapiz: Prana, relleno: Espuma paraiso y algodón y estructura: Madera tornillo
Medidas aproximadas: &lt;p&gt; 
Cabecera: &lt;p&gt;&lt;li&gt;Altura(cm): 120&lt;/li&gt;&lt;li&gt; Ancho(cm): 140&lt;/li&gt;&lt;li&gt; Profundo(cm): 8&lt;/li&gt;&lt;/ul&gt;&lt;p&gt;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v>
      </c>
      <c r="Z137" s="79" t="str">
        <f t="shared" si="15"/>
        <v>Cabecera: &lt;p&gt;&lt;li&gt;Altura(cm): 120&lt;/li&gt;&lt;li&gt; Ancho(cm): 140&lt;/li&gt;&lt;li&gt; Profundo(cm): 8&lt;/li&gt;&lt;/ul&gt;</v>
      </c>
      <c r="AA137" s="79" t="str">
        <f>CONCATENATE(E137," color: ",IF(VLOOKUP(C137,Colores!H:I,2,0)&gt;1,"Varios colores",G137),IF(H137="","",CONCATENATE(", Tapiz: ",H137)),IF(I137="","",CONCATENATE(", relleno: ",I137)),IF(J137="","",CONCATENATE(" y estructura: ",J137)),CHAR(10))</f>
        <v xml:space="preserve">Cabecera color: Beige, Tapiz: Prana, relleno: Espuma paraiso y algodón y estructura: Madera tornillo
</v>
      </c>
      <c r="AB137" s="79" t="str">
        <f>CONCATENATE("&lt;p&gt;¿Cómo lavar este producto ",VLOOKUP(Tabla3[[#This Row],[Codigo]],Detalle!B:F,4,0),": ",H137,"?","&lt;p&gt;",CHAR(10),IFERROR(VLOOKUP(H137,'Base de datos'!A:B,2,0),"Humedecer un paño de tela y frotar la estructura del producto&lt;p&gt;"))</f>
        <v>&lt;p&gt;¿Cómo lavar este producto Vintage: Prana?&lt;p&gt;
Humedecer un paño de tela y frotar la estructura del producto&lt;p&gt;</v>
      </c>
      <c r="AC137" s="79"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37"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37" s="79"/>
      <c r="AF137" s="102"/>
      <c r="AH137" s="92" t="str">
        <f t="shared" si="17"/>
        <v>INSERT INTO combos VALUES(NULL,"Mody159","Cabecera ",136,136.1,"Cabecera","Vintage","Beige","Prana","Espuma paraiso y algodón","Madera tornillo","No",120,140,8,16,12,1,"","","","1",10,"1");</v>
      </c>
    </row>
    <row r="138" spans="1:34" ht="18.75" customHeight="1" x14ac:dyDescent="0.2">
      <c r="A138" s="1" t="s">
        <v>800</v>
      </c>
      <c r="B138" s="122" t="s">
        <v>820</v>
      </c>
      <c r="C138" s="97">
        <f>VLOOKUP(Tabla3[[#This Row],[sku proveedor-web]],Tabla6[[sku proveedor-web]:[codigo]],2,0)</f>
        <v>137</v>
      </c>
      <c r="D138" s="91">
        <f>IF(Tabla3[Codigo]&lt;&gt;Tabla3[[#Headers],[Codigo]],Tabla3[Codigo]+0.1,Tabla3[[#Headers],[Sub_cod (orden)]]+0.1)</f>
        <v>137.1</v>
      </c>
      <c r="E138" s="126" t="s">
        <v>387</v>
      </c>
      <c r="F138" s="90" t="s">
        <v>421</v>
      </c>
      <c r="G138" s="126" t="s">
        <v>869</v>
      </c>
      <c r="H138" s="126" t="s">
        <v>891</v>
      </c>
      <c r="I138" s="90" t="s">
        <v>419</v>
      </c>
      <c r="J138" s="90" t="s">
        <v>423</v>
      </c>
      <c r="K138" s="96" t="s">
        <v>45</v>
      </c>
      <c r="L138" s="126">
        <v>120</v>
      </c>
      <c r="M138" s="126">
        <v>140</v>
      </c>
      <c r="N138" s="126">
        <v>8</v>
      </c>
      <c r="O138" s="126">
        <v>14</v>
      </c>
      <c r="P138" s="96">
        <v>12</v>
      </c>
      <c r="Q138" s="96">
        <v>1</v>
      </c>
      <c r="R138" s="125"/>
      <c r="S138" s="125"/>
      <c r="T138" s="126"/>
      <c r="U138" s="96">
        <v>1</v>
      </c>
      <c r="V138" s="96">
        <v>10</v>
      </c>
      <c r="W138" s="91">
        <v>1</v>
      </c>
      <c r="X138" s="98" t="str">
        <f t="shared" si="14"/>
        <v>Prana</v>
      </c>
      <c r="Y138" s="79" t="str">
        <f>CONCATENATE("En HOGAR &amp; SPACIOS encontraras lo mejor para tu hogar con este excelente ",VLOOKUP(C138,Detalle!B:F,4,0)," con un acabado detallista al estilo ",F138,"&lt;/p&gt;",CHAR(10),CHAR(10),":&lt;p&gt;&lt;strong&gt;&lt;span style=text-decoration: underline;&gt;Detalle:&lt;/span&gt;&lt;/strong&gt;&lt;/p&gt;",CHAR(10),AA138,CHAR(10),Tabla3[[#This Row],[Parte 5]],CHAR(10),CHAR(10),"Medidas aproximadas: ","&lt;p&gt; ",CHAR(10),Z138,"&lt;p&gt; &lt;/li&gt;",CHAR(10),CHAR(10),AC138,CHAR(10),CHAR(10),AB138)</f>
        <v>En HOGAR &amp; SPACIOS encontraras lo mejor para tu hogar con este excelente Vintage con un acabado detallista al estilo Vintage&lt;/p&gt;
:&lt;p&gt;&lt;strong&gt;&lt;span style=text-decoration: underline;&gt;Detalle:&lt;/span&gt;&lt;/strong&gt;&lt;/p&gt;
Cabecera color: Maiz, Tapiz: Prana, relleno: Espuma paraiso y algodón y estructura: Madera tornillo
Medidas aproximadas: &lt;p&gt; 
Cabecera: &lt;p&gt;&lt;li&gt;Altura(cm): 120&lt;/li&gt;&lt;li&gt; Ancho(cm): 140&lt;/li&gt;&lt;li&gt; Profundo(cm): 8&lt;/li&gt;&lt;/ul&gt;&lt;p&gt;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v>
      </c>
      <c r="Z138" s="79" t="str">
        <f t="shared" si="15"/>
        <v>Cabecera: &lt;p&gt;&lt;li&gt;Altura(cm): 120&lt;/li&gt;&lt;li&gt; Ancho(cm): 140&lt;/li&gt;&lt;li&gt; Profundo(cm): 8&lt;/li&gt;&lt;/ul&gt;</v>
      </c>
      <c r="AA138" s="79" t="str">
        <f>CONCATENATE(E138," color: ",IF(VLOOKUP(C138,Colores!H:I,2,0)&gt;1,"Varios colores",G138),IF(H138="","",CONCATENATE(", Tapiz: ",H138)),IF(I138="","",CONCATENATE(", relleno: ",I138)),IF(J138="","",CONCATENATE(" y estructura: ",J138)),CHAR(10))</f>
        <v xml:space="preserve">Cabecera color: Maiz, Tapiz: Prana, relleno: Espuma paraiso y algodón y estructura: Madera tornillo
</v>
      </c>
      <c r="AB138" s="79" t="str">
        <f>CONCATENATE("&lt;p&gt;¿Cómo lavar este producto ",VLOOKUP(Tabla3[[#This Row],[Codigo]],Detalle!B:F,4,0),": ",H138,"?","&lt;p&gt;",CHAR(10),IFERROR(VLOOKUP(H138,'Base de datos'!A:B,2,0),"Humedecer un paño de tela y frotar la estructura del producto&lt;p&gt;"))</f>
        <v>&lt;p&gt;¿Cómo lavar este producto Vintage: Prana?&lt;p&gt;
Humedecer un paño de tela y frotar la estructura del producto&lt;p&gt;</v>
      </c>
      <c r="AC138" s="79"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38"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38" s="79"/>
      <c r="AF138" s="102"/>
      <c r="AH138" s="92" t="str">
        <f t="shared" si="17"/>
        <v>INSERT INTO combos VALUES(NULL,"Mody160","Cabecera ",137,137.1,"Cabecera","Vintage","Maiz","Prana","Espuma paraiso y algodón","Madera tornillo","No",120,140,8,14,12,1,"","","","1",10,"1");</v>
      </c>
    </row>
    <row r="139" spans="1:34" ht="18.75" customHeight="1" x14ac:dyDescent="0.2">
      <c r="A139" s="1" t="s">
        <v>801</v>
      </c>
      <c r="B139" s="122" t="s">
        <v>820</v>
      </c>
      <c r="C139" s="97">
        <f>VLOOKUP(Tabla3[[#This Row],[sku proveedor-web]],Tabla6[[sku proveedor-web]:[codigo]],2,0)</f>
        <v>138</v>
      </c>
      <c r="D139" s="91">
        <f>IF(Tabla3[Codigo]&lt;&gt;Tabla3[[#Headers],[Codigo]],Tabla3[Codigo]+0.1,Tabla3[[#Headers],[Sub_cod (orden)]]+0.1)</f>
        <v>138.1</v>
      </c>
      <c r="E139" s="126" t="s">
        <v>387</v>
      </c>
      <c r="F139" s="90" t="s">
        <v>421</v>
      </c>
      <c r="G139" s="126" t="s">
        <v>38</v>
      </c>
      <c r="H139" s="126" t="s">
        <v>44</v>
      </c>
      <c r="I139" s="90" t="s">
        <v>419</v>
      </c>
      <c r="J139" s="90" t="s">
        <v>423</v>
      </c>
      <c r="K139" s="96" t="s">
        <v>45</v>
      </c>
      <c r="L139" s="126">
        <v>120</v>
      </c>
      <c r="M139" s="126">
        <v>140</v>
      </c>
      <c r="N139" s="126">
        <v>8</v>
      </c>
      <c r="O139" s="126">
        <v>13</v>
      </c>
      <c r="P139" s="96">
        <v>12</v>
      </c>
      <c r="Q139" s="96">
        <v>1</v>
      </c>
      <c r="R139" s="125"/>
      <c r="S139" s="125"/>
      <c r="T139" s="126"/>
      <c r="U139" s="96">
        <v>1</v>
      </c>
      <c r="V139" s="96">
        <v>10</v>
      </c>
      <c r="W139" s="91">
        <v>1</v>
      </c>
      <c r="X139" s="98" t="str">
        <f t="shared" si="14"/>
        <v>Microfibra</v>
      </c>
      <c r="Y139" s="79" t="str">
        <f>CONCATENATE("En HOGAR &amp; SPACIOS encontraras lo mejor para tu hogar con este excelente ",VLOOKUP(C139,Detalle!B:F,4,0)," con un acabado detallista al estilo ",F139,"&lt;/p&gt;",CHAR(10),CHAR(10),":&lt;p&gt;&lt;strong&gt;&lt;span style=text-decoration: underline;&gt;Detalle:&lt;/span&gt;&lt;/strong&gt;&lt;/p&gt;",CHAR(10),AA139,CHAR(10),Tabla3[[#This Row],[Parte 5]],CHAR(10),CHAR(10),"Medidas aproximadas: ","&lt;p&gt; ",CHAR(10),Z139,"&lt;p&gt; &lt;/li&gt;",CHAR(10),CHAR(10),AC139,CHAR(10),CHAR(10),AB139)</f>
        <v>En HOGAR &amp; SPACIOS encontraras lo mejor para tu hogar con este excelente Vintage con un acabado detallista al estilo Vintage&lt;/p&gt;
:&lt;p&gt;&lt;strong&gt;&lt;span style=text-decoration: underline;&gt;Detalle:&lt;/span&gt;&lt;/strong&gt;&lt;/p&gt;
Cabecera color: Beige, Tapiz: Microfibra, relleno: Espuma paraiso y algodón y estructura: Madera tornillo
Medidas aproximadas: &lt;p&gt; 
Cabecera: &lt;p&gt;&lt;li&gt;Altura(cm): 120&lt;/li&gt;&lt;li&gt; Ancho(cm): 140&lt;/li&gt;&lt;li&gt; Profundo(cm): 8&lt;/li&gt;&lt;/ul&gt;&lt;p&gt;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v>
      </c>
      <c r="Z139" s="79" t="str">
        <f t="shared" si="15"/>
        <v>Cabecera: &lt;p&gt;&lt;li&gt;Altura(cm): 120&lt;/li&gt;&lt;li&gt; Ancho(cm): 140&lt;/li&gt;&lt;li&gt; Profundo(cm): 8&lt;/li&gt;&lt;/ul&gt;</v>
      </c>
      <c r="AA139" s="79" t="str">
        <f>CONCATENATE(E139," color: ",IF(VLOOKUP(C139,Colores!H:I,2,0)&gt;1,"Varios colores",G139),IF(H139="","",CONCATENATE(", Tapiz: ",H139)),IF(I139="","",CONCATENATE(", relleno: ",I139)),IF(J139="","",CONCATENATE(" y estructura: ",J139)),CHAR(10))</f>
        <v xml:space="preserve">Cabecera color: Beige, Tapiz: Microfibra, relleno: Espuma paraiso y algodón y estructura: Madera tornillo
</v>
      </c>
      <c r="AB139" s="79" t="str">
        <f>CONCATENATE("&lt;p&gt;¿Cómo lavar este producto ",VLOOKUP(Tabla3[[#This Row],[Codigo]],Detalle!B:F,4,0),": ",H139,"?","&lt;p&gt;",CHAR(10),IFERROR(VLOOKUP(H139,'Base de datos'!A:B,2,0),"Humedecer un paño de tela y frotar la estructura del producto&lt;p&gt;"))</f>
        <v>&lt;p&gt;¿Cómo lavar este producto Vintage: Microfibra?&lt;p&gt;
Aspirador y cepillar suave para retirar el polvo, luego usar una esponja con agua fría y jabón líquido bien excurrido</v>
      </c>
      <c r="AC139" s="79"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39"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39" s="79"/>
      <c r="AF139" s="102"/>
      <c r="AH139" s="92" t="str">
        <f t="shared" si="17"/>
        <v>INSERT INTO combos VALUES(NULL,"Mody161","Cabecera ",138,138.1,"Cabecera","Vintage","Beige","Microfibra","Espuma paraiso y algodón","Madera tornillo","No",120,140,8,13,12,1,"","","","1",10,"1");</v>
      </c>
    </row>
    <row r="140" spans="1:34" ht="18.75" customHeight="1" x14ac:dyDescent="0.2">
      <c r="A140" s="1" t="s">
        <v>802</v>
      </c>
      <c r="B140" s="122" t="s">
        <v>820</v>
      </c>
      <c r="C140" s="97">
        <f>VLOOKUP(Tabla3[[#This Row],[sku proveedor-web]],Tabla6[[sku proveedor-web]:[codigo]],2,0)</f>
        <v>139</v>
      </c>
      <c r="D140" s="91">
        <f>IF(Tabla3[Codigo]&lt;&gt;Tabla3[[#Headers],[Codigo]],Tabla3[Codigo]+0.1,Tabla3[[#Headers],[Sub_cod (orden)]]+0.1)</f>
        <v>139.1</v>
      </c>
      <c r="E140" s="126" t="s">
        <v>387</v>
      </c>
      <c r="F140" s="90" t="s">
        <v>421</v>
      </c>
      <c r="G140" s="126" t="s">
        <v>38</v>
      </c>
      <c r="H140" s="126" t="s">
        <v>891</v>
      </c>
      <c r="I140" s="90" t="s">
        <v>419</v>
      </c>
      <c r="J140" s="90" t="s">
        <v>423</v>
      </c>
      <c r="K140" s="96" t="s">
        <v>45</v>
      </c>
      <c r="L140" s="126">
        <v>120</v>
      </c>
      <c r="M140" s="126">
        <v>140</v>
      </c>
      <c r="N140" s="126">
        <v>8</v>
      </c>
      <c r="O140" s="126">
        <v>15</v>
      </c>
      <c r="P140" s="96">
        <v>12</v>
      </c>
      <c r="Q140" s="96">
        <v>1</v>
      </c>
      <c r="R140" s="125"/>
      <c r="S140" s="125"/>
      <c r="T140" s="126"/>
      <c r="U140" s="96">
        <v>1</v>
      </c>
      <c r="V140" s="96">
        <v>10</v>
      </c>
      <c r="W140" s="91">
        <v>1</v>
      </c>
      <c r="X140" s="98" t="str">
        <f t="shared" si="14"/>
        <v>Prana</v>
      </c>
      <c r="Y140" s="79" t="str">
        <f>CONCATENATE("En HOGAR &amp; SPACIOS encontraras lo mejor para tu hogar con este excelente ",VLOOKUP(C140,Detalle!B:F,4,0)," con un acabado detallista al estilo ",F140,"&lt;/p&gt;",CHAR(10),CHAR(10),":&lt;p&gt;&lt;strong&gt;&lt;span style=text-decoration: underline;&gt;Detalle:&lt;/span&gt;&lt;/strong&gt;&lt;/p&gt;",CHAR(10),AA140,CHAR(10),Tabla3[[#This Row],[Parte 5]],CHAR(10),CHAR(10),"Medidas aproximadas: ","&lt;p&gt; ",CHAR(10),Z140,"&lt;p&gt; &lt;/li&gt;",CHAR(10),CHAR(10),AC140,CHAR(10),CHAR(10),AB140)</f>
        <v>En HOGAR &amp; SPACIOS encontraras lo mejor para tu hogar con este excelente Vintage con un acabado detallista al estilo Vintage&lt;/p&gt;
:&lt;p&gt;&lt;strong&gt;&lt;span style=text-decoration: underline;&gt;Detalle:&lt;/span&gt;&lt;/strong&gt;&lt;/p&gt;
Cabecera color: Beige, Tapiz: Prana, relleno: Espuma paraiso y algodón y estructura: Madera tornillo
Medidas aproximadas: &lt;p&gt; 
Cabecera: &lt;p&gt;&lt;li&gt;Altura(cm): 120&lt;/li&gt;&lt;li&gt; Ancho(cm): 140&lt;/li&gt;&lt;li&gt; Profundo(cm): 8&lt;/li&gt;&lt;/ul&gt;&lt;p&gt;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v>
      </c>
      <c r="Z140" s="79" t="str">
        <f t="shared" si="15"/>
        <v>Cabecera: &lt;p&gt;&lt;li&gt;Altura(cm): 120&lt;/li&gt;&lt;li&gt; Ancho(cm): 140&lt;/li&gt;&lt;li&gt; Profundo(cm): 8&lt;/li&gt;&lt;/ul&gt;</v>
      </c>
      <c r="AA140" s="79" t="str">
        <f>CONCATENATE(E140," color: ",IF(VLOOKUP(C140,Colores!H:I,2,0)&gt;1,"Varios colores",G140),IF(H140="","",CONCATENATE(", Tapiz: ",H140)),IF(I140="","",CONCATENATE(", relleno: ",I140)),IF(J140="","",CONCATENATE(" y estructura: ",J140)),CHAR(10))</f>
        <v xml:space="preserve">Cabecera color: Beige, Tapiz: Prana, relleno: Espuma paraiso y algodón y estructura: Madera tornillo
</v>
      </c>
      <c r="AB140" s="79" t="str">
        <f>CONCATENATE("&lt;p&gt;¿Cómo lavar este producto ",VLOOKUP(Tabla3[[#This Row],[Codigo]],Detalle!B:F,4,0),": ",H140,"?","&lt;p&gt;",CHAR(10),IFERROR(VLOOKUP(H140,'Base de datos'!A:B,2,0),"Humedecer un paño de tela y frotar la estructura del producto&lt;p&gt;"))</f>
        <v>&lt;p&gt;¿Cómo lavar este producto Vintage: Prana?&lt;p&gt;
Humedecer un paño de tela y frotar la estructura del producto&lt;p&gt;</v>
      </c>
      <c r="AC140" s="79"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40"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40" s="79"/>
      <c r="AF140" s="102"/>
      <c r="AH140" s="92" t="str">
        <f t="shared" si="17"/>
        <v>INSERT INTO combos VALUES(NULL,"Mody162","Cabecera ",139,139.1,"Cabecera","Vintage","Beige","Prana","Espuma paraiso y algodón","Madera tornillo","No",120,140,8,15,12,1,"","","","1",10,"1");</v>
      </c>
    </row>
    <row r="141" spans="1:34" ht="18.75" customHeight="1" x14ac:dyDescent="0.2">
      <c r="A141" s="1" t="s">
        <v>803</v>
      </c>
      <c r="B141" s="122" t="s">
        <v>820</v>
      </c>
      <c r="C141" s="97">
        <f>VLOOKUP(Tabla3[[#This Row],[sku proveedor-web]],Tabla6[[sku proveedor-web]:[codigo]],2,0)</f>
        <v>140</v>
      </c>
      <c r="D141" s="91">
        <f>IF(Tabla3[Codigo]&lt;&gt;Tabla3[[#Headers],[Codigo]],Tabla3[Codigo]+0.1,Tabla3[[#Headers],[Sub_cod (orden)]]+0.1)</f>
        <v>140.1</v>
      </c>
      <c r="E141" s="126" t="s">
        <v>387</v>
      </c>
      <c r="F141" s="90" t="s">
        <v>421</v>
      </c>
      <c r="G141" s="126" t="s">
        <v>446</v>
      </c>
      <c r="H141" s="126" t="s">
        <v>422</v>
      </c>
      <c r="I141" s="90" t="s">
        <v>419</v>
      </c>
      <c r="J141" s="90" t="s">
        <v>423</v>
      </c>
      <c r="K141" s="96" t="s">
        <v>45</v>
      </c>
      <c r="L141" s="126">
        <v>120</v>
      </c>
      <c r="M141" s="126">
        <v>140</v>
      </c>
      <c r="N141" s="126">
        <v>8</v>
      </c>
      <c r="O141" s="126">
        <v>14</v>
      </c>
      <c r="P141" s="96">
        <v>12</v>
      </c>
      <c r="Q141" s="96">
        <v>1</v>
      </c>
      <c r="R141" s="125"/>
      <c r="S141" s="125"/>
      <c r="T141" s="126"/>
      <c r="U141" s="96">
        <v>1</v>
      </c>
      <c r="V141" s="96">
        <v>10</v>
      </c>
      <c r="W141" s="91">
        <v>1</v>
      </c>
      <c r="X141" s="98" t="str">
        <f t="shared" si="14"/>
        <v>Dubai</v>
      </c>
      <c r="Y141" s="79" t="str">
        <f>CONCATENATE("En HOGAR &amp; SPACIOS encontraras lo mejor para tu hogar con este excelente ",VLOOKUP(C141,Detalle!B:F,4,0)," con un acabado detallista al estilo ",F141,"&lt;/p&gt;",CHAR(10),CHAR(10),":&lt;p&gt;&lt;strong&gt;&lt;span style=text-decoration: underline;&gt;Detalle:&lt;/span&gt;&lt;/strong&gt;&lt;/p&gt;",CHAR(10),AA141,CHAR(10),Tabla3[[#This Row],[Parte 5]],CHAR(10),CHAR(10),"Medidas aproximadas: ","&lt;p&gt; ",CHAR(10),Z141,"&lt;p&gt; &lt;/li&gt;",CHAR(10),CHAR(10),AC141,CHAR(10),CHAR(10),AB141)</f>
        <v>En HOGAR &amp; SPACIOS encontraras lo mejor para tu hogar con este excelente Vintage con un acabado detallista al estilo Vintage&lt;/p&gt;
:&lt;p&gt;&lt;strong&gt;&lt;span style=text-decoration: underline;&gt;Detalle:&lt;/span&gt;&lt;/strong&gt;&lt;/p&gt;
Cabecera color: Plomo, Tapiz: Dubai, relleno: Espuma paraiso y algodón y estructura: Madera tornillo
Medidas aproximadas: &lt;p&gt; 
Cabecera: &lt;p&gt;&lt;li&gt;Altura(cm): 120&lt;/li&gt;&lt;li&gt; Ancho(cm): 140&lt;/li&gt;&lt;li&gt; Profundo(cm): 8&lt;/li&gt;&lt;/ul&gt;&lt;p&gt;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141" s="79" t="str">
        <f t="shared" si="15"/>
        <v>Cabecera: &lt;p&gt;&lt;li&gt;Altura(cm): 120&lt;/li&gt;&lt;li&gt; Ancho(cm): 140&lt;/li&gt;&lt;li&gt; Profundo(cm): 8&lt;/li&gt;&lt;/ul&gt;</v>
      </c>
      <c r="AA141" s="79" t="str">
        <f>CONCATENATE(E141," color: ",IF(VLOOKUP(C141,Colores!H:I,2,0)&gt;1,"Varios colores",G141),IF(H141="","",CONCATENATE(", Tapiz: ",H141)),IF(I141="","",CONCATENATE(", relleno: ",I141)),IF(J141="","",CONCATENATE(" y estructura: ",J141)),CHAR(10))</f>
        <v xml:space="preserve">Cabecera color: Plomo, Tapiz: Dubai, relleno: Espuma paraiso y algodón y estructura: Madera tornillo
</v>
      </c>
      <c r="AB141" s="79" t="str">
        <f>CONCATENATE("&lt;p&gt;¿Cómo lavar este producto ",VLOOKUP(Tabla3[[#This Row],[Codigo]],Detalle!B:F,4,0),": ",H141,"?","&lt;p&gt;",CHAR(10),IFERROR(VLOOKUP(H141,'Base de datos'!A:B,2,0),"Humedecer un paño de tela y frotar la estructura del producto&lt;p&gt;"))</f>
        <v>&lt;p&gt;¿Cómo lavar este producto Vintage: Dubai?&lt;p&gt;
Aspiradora y cepillo suave para retirar el polvo, luego usar una esponja con agua fría y jabón líquido bien excurrido</v>
      </c>
      <c r="AC141" s="79"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41"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41" s="79"/>
      <c r="AF141" s="102"/>
      <c r="AH141" s="92" t="str">
        <f t="shared" si="17"/>
        <v>INSERT INTO combos VALUES(NULL,"Mody163","Cabecera ",140,140.1,"Cabecera","Vintage","Plomo","Dubai","Espuma paraiso y algodón","Madera tornillo","No",120,140,8,14,12,1,"","","","1",10,"1");</v>
      </c>
    </row>
    <row r="142" spans="1:34" ht="18.75" customHeight="1" x14ac:dyDescent="0.2">
      <c r="A142" s="1" t="s">
        <v>804</v>
      </c>
      <c r="B142" s="122" t="s">
        <v>820</v>
      </c>
      <c r="C142" s="97">
        <f>VLOOKUP(Tabla3[[#This Row],[sku proveedor-web]],Tabla6[[sku proveedor-web]:[codigo]],2,0)</f>
        <v>141</v>
      </c>
      <c r="D142" s="91">
        <f>IF(Tabla3[Codigo]&lt;&gt;Tabla3[[#Headers],[Codigo]],Tabla3[Codigo]+0.1,Tabla3[[#Headers],[Sub_cod (orden)]]+0.1)</f>
        <v>141.1</v>
      </c>
      <c r="E142" s="126" t="s">
        <v>387</v>
      </c>
      <c r="F142" s="90" t="s">
        <v>421</v>
      </c>
      <c r="G142" s="126" t="s">
        <v>888</v>
      </c>
      <c r="H142" s="126" t="s">
        <v>891</v>
      </c>
      <c r="I142" s="90" t="s">
        <v>419</v>
      </c>
      <c r="J142" s="90" t="s">
        <v>423</v>
      </c>
      <c r="K142" s="96" t="s">
        <v>45</v>
      </c>
      <c r="L142" s="126">
        <v>120</v>
      </c>
      <c r="M142" s="126">
        <v>140</v>
      </c>
      <c r="N142" s="126">
        <v>8</v>
      </c>
      <c r="O142" s="126">
        <v>14</v>
      </c>
      <c r="P142" s="96">
        <v>12</v>
      </c>
      <c r="Q142" s="96">
        <v>1</v>
      </c>
      <c r="R142" s="125"/>
      <c r="S142" s="125"/>
      <c r="T142" s="126"/>
      <c r="U142" s="96">
        <v>1</v>
      </c>
      <c r="V142" s="96">
        <v>10</v>
      </c>
      <c r="W142" s="91">
        <v>1</v>
      </c>
      <c r="X142" s="98" t="str">
        <f t="shared" si="14"/>
        <v>Prana</v>
      </c>
      <c r="Y142" s="79" t="str">
        <f>CONCATENATE("En HOGAR &amp; SPACIOS encontraras lo mejor para tu hogar con este excelente ",VLOOKUP(C142,Detalle!B:F,4,0)," con un acabado detallista al estilo ",F142,"&lt;/p&gt;",CHAR(10),CHAR(10),":&lt;p&gt;&lt;strong&gt;&lt;span style=text-decoration: underline;&gt;Detalle:&lt;/span&gt;&lt;/strong&gt;&lt;/p&gt;",CHAR(10),AA142,CHAR(10),Tabla3[[#This Row],[Parte 5]],CHAR(10),CHAR(10),"Medidas aproximadas: ","&lt;p&gt; ",CHAR(10),Z142,"&lt;p&gt; &lt;/li&gt;",CHAR(10),CHAR(10),AC142,CHAR(10),CHAR(10),AB142)</f>
        <v>En HOGAR &amp; SPACIOS encontraras lo mejor para tu hogar con este excelente Vintage con un acabado detallista al estilo Vintage&lt;/p&gt;
:&lt;p&gt;&lt;strong&gt;&lt;span style=text-decoration: underline;&gt;Detalle:&lt;/span&gt;&lt;/strong&gt;&lt;/p&gt;
Cabecera color: Moro, Tapiz: Prana, relleno: Espuma paraiso y algodón y estructura: Madera tornillo
Medidas aproximadas: &lt;p&gt; 
Cabecera: &lt;p&gt;&lt;li&gt;Altura(cm): 120&lt;/li&gt;&lt;li&gt; Ancho(cm): 140&lt;/li&gt;&lt;li&gt; Profundo(cm): 8&lt;/li&gt;&lt;/ul&gt;&lt;p&gt;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v>
      </c>
      <c r="Z142" s="79" t="str">
        <f t="shared" si="15"/>
        <v>Cabecera: &lt;p&gt;&lt;li&gt;Altura(cm): 120&lt;/li&gt;&lt;li&gt; Ancho(cm): 140&lt;/li&gt;&lt;li&gt; Profundo(cm): 8&lt;/li&gt;&lt;/ul&gt;</v>
      </c>
      <c r="AA142" s="79" t="str">
        <f>CONCATENATE(E142," color: ",IF(VLOOKUP(C142,Colores!H:I,2,0)&gt;1,"Varios colores",G142),IF(H142="","",CONCATENATE(", Tapiz: ",H142)),IF(I142="","",CONCATENATE(", relleno: ",I142)),IF(J142="","",CONCATENATE(" y estructura: ",J142)),CHAR(10))</f>
        <v xml:space="preserve">Cabecera color: Moro, Tapiz: Prana, relleno: Espuma paraiso y algodón y estructura: Madera tornillo
</v>
      </c>
      <c r="AB142" s="79" t="str">
        <f>CONCATENATE("&lt;p&gt;¿Cómo lavar este producto ",VLOOKUP(Tabla3[[#This Row],[Codigo]],Detalle!B:F,4,0),": ",H142,"?","&lt;p&gt;",CHAR(10),IFERROR(VLOOKUP(H142,'Base de datos'!A:B,2,0),"Humedecer un paño de tela y frotar la estructura del producto&lt;p&gt;"))</f>
        <v>&lt;p&gt;¿Cómo lavar este producto Vintage: Prana?&lt;p&gt;
Humedecer un paño de tela y frotar la estructura del producto&lt;p&gt;</v>
      </c>
      <c r="AC142" s="79"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42"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42" s="79"/>
      <c r="AF142" s="102"/>
      <c r="AH142" s="92" t="str">
        <f t="shared" si="17"/>
        <v>INSERT INTO combos VALUES(NULL,"Mody164","Cabecera ",141,141.1,"Cabecera","Vintage","Moro","Prana","Espuma paraiso y algodón","Madera tornillo","No",120,140,8,14,12,1,"","","","1",10,"1");</v>
      </c>
    </row>
    <row r="143" spans="1:34" ht="18.75" customHeight="1" x14ac:dyDescent="0.2">
      <c r="A143" s="1" t="s">
        <v>805</v>
      </c>
      <c r="B143" s="122" t="s">
        <v>753</v>
      </c>
      <c r="C143" s="97">
        <f>VLOOKUP(Tabla3[[#This Row],[sku proveedor-web]],Tabla6[[sku proveedor-web]:[codigo]],2,0)</f>
        <v>142</v>
      </c>
      <c r="D143" s="91">
        <f>IF(Tabla3[Codigo]&lt;&gt;Tabla3[[#Headers],[Codigo]],Tabla3[Codigo]+0.1,Tabla3[[#Headers],[Sub_cod (orden)]]+0.1)</f>
        <v>142.1</v>
      </c>
      <c r="E143" s="126" t="s">
        <v>391</v>
      </c>
      <c r="F143" s="90" t="s">
        <v>421</v>
      </c>
      <c r="G143" s="126" t="s">
        <v>38</v>
      </c>
      <c r="H143" s="126" t="s">
        <v>891</v>
      </c>
      <c r="J143" s="90" t="s">
        <v>423</v>
      </c>
      <c r="K143" s="96" t="s">
        <v>45</v>
      </c>
      <c r="L143" s="126">
        <v>130</v>
      </c>
      <c r="M143" s="126">
        <v>140</v>
      </c>
      <c r="N143" s="126">
        <v>190</v>
      </c>
      <c r="O143" s="126">
        <v>19</v>
      </c>
      <c r="P143" s="96">
        <v>12</v>
      </c>
      <c r="Q143" s="96">
        <v>1</v>
      </c>
      <c r="R143" s="125"/>
      <c r="S143" s="125"/>
      <c r="T143" s="126"/>
      <c r="U143" s="96">
        <v>1</v>
      </c>
      <c r="V143" s="96">
        <v>10</v>
      </c>
      <c r="W143" s="91">
        <v>1</v>
      </c>
      <c r="X143" s="98" t="str">
        <f t="shared" si="14"/>
        <v>Prana</v>
      </c>
      <c r="Y143" s="79" t="str">
        <f>CONCATENATE("En HOGAR &amp; SPACIOS encontraras lo mejor para tu hogar con este excelente ",VLOOKUP(C143,Detalle!B:F,4,0)," con un acabado detallista al estilo ",F143,"&lt;/p&gt;",CHAR(10),CHAR(10),":&lt;p&gt;&lt;strong&gt;&lt;span style=text-decoration: underline;&gt;Detalle:&lt;/span&gt;&lt;/strong&gt;&lt;/p&gt;",CHAR(10),AA143,CHAR(10),Tabla3[[#This Row],[Parte 5]],CHAR(10),CHAR(10),"Medidas aproximadas: ","&lt;p&gt; ",CHAR(10),Z143,"&lt;p&gt; &lt;/li&gt;",CHAR(10),CHAR(10),AC143,CHAR(10),CHAR(10),AB143)</f>
        <v>En HOGAR &amp; SPACIOS encontraras lo mejor para tu hogar con este excelente Vintage con un acabado detallista al estilo Vintage&lt;/p&gt;
:&lt;p&gt;&lt;strong&gt;&lt;span style=text-decoration: underline;&gt;Detalle:&lt;/span&gt;&lt;/strong&gt;&lt;/p&gt;
Cama color: Beige, Tapiz: Prana y estructura: Madera tornillo
Medidas aproximadas: &lt;p&gt; 
Cama: &lt;p&gt;&lt;li&gt;Altura(cm): 130&lt;/li&gt;&lt;li&gt;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v>
      </c>
      <c r="Z143" s="79" t="str">
        <f t="shared" si="15"/>
        <v>Cama: &lt;p&gt;&lt;li&gt;Altura(cm): 130&lt;/li&gt;&lt;li&gt; Ancho(cm): 140&lt;/li&gt;&lt;li&gt; Profundo(cm): 190&lt;/li&gt;&lt;/ul&gt;</v>
      </c>
      <c r="AA143" s="79" t="str">
        <f>CONCATENATE(E143," color: ",IF(VLOOKUP(C143,Colores!H:I,2,0)&gt;1,"Varios colores",G143),IF(H143="","",CONCATENATE(", Tapiz: ",H143)),IF(I143="","",CONCATENATE(", relleno: ",I143)),IF(J143="","",CONCATENATE(" y estructura: ",J143)),CHAR(10))</f>
        <v xml:space="preserve">Cama color: Beige, Tapiz: Prana y estructura: Madera tornillo
</v>
      </c>
      <c r="AB143" s="79" t="str">
        <f>CONCATENATE("&lt;p&gt;¿Cómo lavar este producto ",VLOOKUP(Tabla3[[#This Row],[Codigo]],Detalle!B:F,4,0),": ",H143,"?","&lt;p&gt;",CHAR(10),IFERROR(VLOOKUP(H143,'Base de datos'!A:B,2,0),"Humedecer un paño de tela y frotar la estructura del producto&lt;p&gt;"))</f>
        <v>&lt;p&gt;¿Cómo lavar este producto Vintage: Prana?&lt;p&gt;
Humedecer un paño de tela y frotar la estructura del producto&lt;p&gt;</v>
      </c>
      <c r="AC143" s="79"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43"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43" s="79"/>
      <c r="AF143" s="102"/>
      <c r="AH143" s="92" t="str">
        <f t="shared" si="17"/>
        <v>INSERT INTO combos VALUES(NULL,"Mody165","Cama 2 plz",142,142.1,"Cama","Vintage","Beige","Prana","","Madera tornillo","No",130,140,190,19,12,1,"","","","1",10,"1");</v>
      </c>
    </row>
    <row r="144" spans="1:34" ht="18.75" customHeight="1" x14ac:dyDescent="0.2">
      <c r="A144" s="1" t="s">
        <v>813</v>
      </c>
      <c r="B144" s="122" t="s">
        <v>753</v>
      </c>
      <c r="C144" s="97">
        <f>VLOOKUP(Tabla3[[#This Row],[sku proveedor-web]],Tabla6[[sku proveedor-web]:[codigo]],2,0)</f>
        <v>143</v>
      </c>
      <c r="D144" s="91">
        <f>IF(Tabla3[Codigo]&lt;&gt;Tabla3[[#Headers],[Codigo]],Tabla3[Codigo]+0.1,Tabla3[[#Headers],[Sub_cod (orden)]]+0.1)</f>
        <v>143.1</v>
      </c>
      <c r="E144" s="126" t="s">
        <v>391</v>
      </c>
      <c r="F144" s="90" t="s">
        <v>421</v>
      </c>
      <c r="G144" s="126" t="s">
        <v>446</v>
      </c>
      <c r="H144" s="126" t="s">
        <v>891</v>
      </c>
      <c r="J144" s="90" t="s">
        <v>423</v>
      </c>
      <c r="K144" s="96" t="s">
        <v>45</v>
      </c>
      <c r="L144" s="126">
        <v>130</v>
      </c>
      <c r="M144" s="126">
        <v>140</v>
      </c>
      <c r="N144" s="126">
        <v>190</v>
      </c>
      <c r="O144" s="126">
        <v>19</v>
      </c>
      <c r="P144" s="96">
        <v>12</v>
      </c>
      <c r="Q144" s="96">
        <v>1</v>
      </c>
      <c r="R144" s="125"/>
      <c r="S144" s="125"/>
      <c r="T144" s="126"/>
      <c r="U144" s="96">
        <v>1</v>
      </c>
      <c r="V144" s="96">
        <v>10</v>
      </c>
      <c r="W144" s="91">
        <v>1</v>
      </c>
      <c r="X144" s="98" t="str">
        <f t="shared" si="14"/>
        <v>Prana</v>
      </c>
      <c r="Y144" s="79" t="str">
        <f>CONCATENATE("En HOGAR &amp; SPACIOS encontraras lo mejor para tu hogar con este excelente ",VLOOKUP(C144,Detalle!B:F,4,0)," con un acabado detallista al estilo ",F144,"&lt;/p&gt;",CHAR(10),CHAR(10),":&lt;p&gt;&lt;strong&gt;&lt;span style=text-decoration: underline;&gt;Detalle:&lt;/span&gt;&lt;/strong&gt;&lt;/p&gt;",CHAR(10),AA144,CHAR(10),Tabla3[[#This Row],[Parte 5]],CHAR(10),CHAR(10),"Medidas aproximadas: ","&lt;p&gt; ",CHAR(10),Z144,"&lt;p&gt; &lt;/li&gt;",CHAR(10),CHAR(10),AC144,CHAR(10),CHAR(10),AB144)</f>
        <v>En HOGAR &amp; SPACIOS encontraras lo mejor para tu hogar con este excelente Vintage con un acabado detallista al estilo Vintage&lt;/p&gt;
:&lt;p&gt;&lt;strong&gt;&lt;span style=text-decoration: underline;&gt;Detalle:&lt;/span&gt;&lt;/strong&gt;&lt;/p&gt;
Cama color: Plomo, Tapiz: Prana y estructura: Madera tornillo
Medidas aproximadas: &lt;p&gt; 
Cama: &lt;p&gt;&lt;li&gt;Altura(cm): 130&lt;/li&gt;&lt;li&gt;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v>
      </c>
      <c r="Z144" s="79" t="str">
        <f t="shared" si="15"/>
        <v>Cama: &lt;p&gt;&lt;li&gt;Altura(cm): 130&lt;/li&gt;&lt;li&gt; Ancho(cm): 140&lt;/li&gt;&lt;li&gt; Profundo(cm): 190&lt;/li&gt;&lt;/ul&gt;</v>
      </c>
      <c r="AA144" s="79" t="str">
        <f>CONCATENATE(E144," color: ",IF(VLOOKUP(C144,Colores!H:I,2,0)&gt;1,"Varios colores",G144),IF(H144="","",CONCATENATE(", Tapiz: ",H144)),IF(I144="","",CONCATENATE(", relleno: ",I144)),IF(J144="","",CONCATENATE(" y estructura: ",J144)),CHAR(10))</f>
        <v xml:space="preserve">Cama color: Plomo, Tapiz: Prana y estructura: Madera tornillo
</v>
      </c>
      <c r="AB144" s="79" t="str">
        <f>CONCATENATE("&lt;p&gt;¿Cómo lavar este producto ",VLOOKUP(Tabla3[[#This Row],[Codigo]],Detalle!B:F,4,0),": ",H144,"?","&lt;p&gt;",CHAR(10),IFERROR(VLOOKUP(H144,'Base de datos'!A:B,2,0),"Humedecer un paño de tela y frotar la estructura del producto&lt;p&gt;"))</f>
        <v>&lt;p&gt;¿Cómo lavar este producto Vintage: Prana?&lt;p&gt;
Humedecer un paño de tela y frotar la estructura del producto&lt;p&gt;</v>
      </c>
      <c r="AC144" s="79"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44"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44" s="79"/>
      <c r="AF144" s="102"/>
      <c r="AH144" s="92" t="str">
        <f t="shared" si="17"/>
        <v>INSERT INTO combos VALUES(NULL,"Mody166","Cama 2 plz",143,143.1,"Cama","Vintage","Plomo","Prana","","Madera tornillo","No",130,140,190,19,12,1,"","","","1",10,"1");</v>
      </c>
    </row>
    <row r="145" spans="1:34" ht="18.75" customHeight="1" x14ac:dyDescent="0.2">
      <c r="A145" s="1" t="s">
        <v>814</v>
      </c>
      <c r="B145" s="122" t="s">
        <v>753</v>
      </c>
      <c r="C145" s="97">
        <f>VLOOKUP(Tabla3[[#This Row],[sku proveedor-web]],Tabla6[[sku proveedor-web]:[codigo]],2,0)</f>
        <v>144</v>
      </c>
      <c r="D145" s="91">
        <f>IF(Tabla3[Codigo]&lt;&gt;Tabla3[[#Headers],[Codigo]],Tabla3[Codigo]+0.1,Tabla3[[#Headers],[Sub_cod (orden)]]+0.1)</f>
        <v>144.1</v>
      </c>
      <c r="E145" s="126" t="s">
        <v>391</v>
      </c>
      <c r="F145" s="90" t="s">
        <v>421</v>
      </c>
      <c r="G145" s="126" t="s">
        <v>877</v>
      </c>
      <c r="H145" s="126" t="s">
        <v>422</v>
      </c>
      <c r="J145" s="90" t="s">
        <v>423</v>
      </c>
      <c r="K145" s="96" t="s">
        <v>45</v>
      </c>
      <c r="L145" s="126">
        <v>130</v>
      </c>
      <c r="M145" s="126">
        <v>140</v>
      </c>
      <c r="N145" s="126">
        <v>190</v>
      </c>
      <c r="O145" s="126">
        <v>19</v>
      </c>
      <c r="P145" s="96">
        <v>12</v>
      </c>
      <c r="Q145" s="96">
        <v>1</v>
      </c>
      <c r="R145" s="125"/>
      <c r="S145" s="125"/>
      <c r="T145" s="126"/>
      <c r="U145" s="96">
        <v>1</v>
      </c>
      <c r="V145" s="96">
        <v>10</v>
      </c>
      <c r="W145" s="91">
        <v>1</v>
      </c>
      <c r="X145" s="98" t="str">
        <f t="shared" si="14"/>
        <v>Dubai</v>
      </c>
      <c r="Y145" s="79" t="str">
        <f>CONCATENATE("En HOGAR &amp; SPACIOS encontraras lo mejor para tu hogar con este excelente ",VLOOKUP(C145,Detalle!B:F,4,0)," con un acabado detallista al estilo ",F145,"&lt;/p&gt;",CHAR(10),CHAR(10),":&lt;p&gt;&lt;strong&gt;&lt;span style=text-decoration: underline;&gt;Detalle:&lt;/span&gt;&lt;/strong&gt;&lt;/p&gt;",CHAR(10),AA145,CHAR(10),Tabla3[[#This Row],[Parte 5]],CHAR(10),CHAR(10),"Medidas aproximadas: ","&lt;p&gt; ",CHAR(10),Z145,"&lt;p&gt; &lt;/li&gt;",CHAR(10),CHAR(10),AC145,CHAR(10),CHAR(10),AB145)</f>
        <v>En HOGAR &amp; SPACIOS encontraras lo mejor para tu hogar con este excelente Vintage con un acabado detallista al estilo Vintage&lt;/p&gt;
:&lt;p&gt;&lt;strong&gt;&lt;span style=text-decoration: underline;&gt;Detalle:&lt;/span&gt;&lt;/strong&gt;&lt;/p&gt;
Cama color: Plomo oscuro, Tapiz: Dubai y estructura: Madera tornillo
Medidas aproximadas: &lt;p&gt; 
Cama: &lt;p&gt;&lt;li&gt;Altura(cm): 130&lt;/li&gt;&lt;li&gt;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145" s="79" t="str">
        <f t="shared" si="15"/>
        <v>Cama: &lt;p&gt;&lt;li&gt;Altura(cm): 130&lt;/li&gt;&lt;li&gt; Ancho(cm): 140&lt;/li&gt;&lt;li&gt; Profundo(cm): 190&lt;/li&gt;&lt;/ul&gt;</v>
      </c>
      <c r="AA145" s="79" t="str">
        <f>CONCATENATE(E145," color: ",IF(VLOOKUP(C145,Colores!H:I,2,0)&gt;1,"Varios colores",G145),IF(H145="","",CONCATENATE(", Tapiz: ",H145)),IF(I145="","",CONCATENATE(", relleno: ",I145)),IF(J145="","",CONCATENATE(" y estructura: ",J145)),CHAR(10))</f>
        <v xml:space="preserve">Cama color: Plomo oscuro, Tapiz: Dubai y estructura: Madera tornillo
</v>
      </c>
      <c r="AB145" s="79" t="str">
        <f>CONCATENATE("&lt;p&gt;¿Cómo lavar este producto ",VLOOKUP(Tabla3[[#This Row],[Codigo]],Detalle!B:F,4,0),": ",H145,"?","&lt;p&gt;",CHAR(10),IFERROR(VLOOKUP(H145,'Base de datos'!A:B,2,0),"Humedecer un paño de tela y frotar la estructura del producto&lt;p&gt;"))</f>
        <v>&lt;p&gt;¿Cómo lavar este producto Vintage: Dubai?&lt;p&gt;
Aspiradora y cepillo suave para retirar el polvo, luego usar una esponja con agua fría y jabón líquido bien excurrido</v>
      </c>
      <c r="AC145" s="79"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45"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45" s="79"/>
      <c r="AF145" s="102"/>
      <c r="AH145" s="92" t="str">
        <f t="shared" si="17"/>
        <v>INSERT INTO combos VALUES(NULL,"Mody167","Cama 2 plz",144,144.1,"Cama","Vintage","Plomo oscuro","Dubai","","Madera tornillo","No",130,140,190,19,12,1,"","","","1",10,"1");</v>
      </c>
    </row>
    <row r="146" spans="1:34" ht="18.75" customHeight="1" x14ac:dyDescent="0.2">
      <c r="A146" s="1" t="s">
        <v>815</v>
      </c>
      <c r="B146" s="122" t="s">
        <v>753</v>
      </c>
      <c r="C146" s="97">
        <f>VLOOKUP(Tabla3[[#This Row],[sku proveedor-web]],Tabla6[[sku proveedor-web]:[codigo]],2,0)</f>
        <v>145</v>
      </c>
      <c r="D146" s="91">
        <f>IF(Tabla3[Codigo]&lt;&gt;Tabla3[[#Headers],[Codigo]],Tabla3[Codigo]+0.1,Tabla3[[#Headers],[Sub_cod (orden)]]+0.1)</f>
        <v>145.1</v>
      </c>
      <c r="E146" s="126" t="s">
        <v>391</v>
      </c>
      <c r="F146" s="90" t="s">
        <v>421</v>
      </c>
      <c r="G146" s="126" t="s">
        <v>889</v>
      </c>
      <c r="H146" s="126" t="s">
        <v>422</v>
      </c>
      <c r="J146" s="90" t="s">
        <v>423</v>
      </c>
      <c r="K146" s="96" t="s">
        <v>45</v>
      </c>
      <c r="L146" s="126">
        <v>130</v>
      </c>
      <c r="M146" s="126">
        <v>140</v>
      </c>
      <c r="N146" s="126">
        <v>190</v>
      </c>
      <c r="O146" s="126">
        <v>19</v>
      </c>
      <c r="P146" s="96">
        <v>12</v>
      </c>
      <c r="Q146" s="96">
        <v>1</v>
      </c>
      <c r="R146" s="125"/>
      <c r="S146" s="125"/>
      <c r="T146" s="126"/>
      <c r="U146" s="96">
        <v>1</v>
      </c>
      <c r="V146" s="96">
        <v>10</v>
      </c>
      <c r="W146" s="91">
        <v>1</v>
      </c>
      <c r="X146" s="98" t="str">
        <f t="shared" si="14"/>
        <v>Dubai</v>
      </c>
      <c r="Y146" s="79" t="str">
        <f>CONCATENATE("En HOGAR &amp; SPACIOS encontraras lo mejor para tu hogar con este excelente ",VLOOKUP(C146,Detalle!B:F,4,0)," con un acabado detallista al estilo ",F146,"&lt;/p&gt;",CHAR(10),CHAR(10),":&lt;p&gt;&lt;strong&gt;&lt;span style=text-decoration: underline;&gt;Detalle:&lt;/span&gt;&lt;/strong&gt;&lt;/p&gt;",CHAR(10),AA146,CHAR(10),Tabla3[[#This Row],[Parte 5]],CHAR(10),CHAR(10),"Medidas aproximadas: ","&lt;p&gt; ",CHAR(10),Z146,"&lt;p&gt; &lt;/li&gt;",CHAR(10),CHAR(10),AC146,CHAR(10),CHAR(10),AB146)</f>
        <v>En HOGAR &amp; SPACIOS encontraras lo mejor para tu hogar con este excelente Vintage con un acabado detallista al estilo Vintage&lt;/p&gt;
:&lt;p&gt;&lt;strong&gt;&lt;span style=text-decoration: underline;&gt;Detalle:&lt;/span&gt;&lt;/strong&gt;&lt;/p&gt;
Cama color: Verde , Tapiz: Dubai y estructura: Madera tornillo
Medidas aproximadas: &lt;p&gt; 
Cama: &lt;p&gt;&lt;li&gt;Altura(cm): 130&lt;/li&gt;&lt;li&gt;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146" s="79" t="str">
        <f t="shared" si="15"/>
        <v>Cama: &lt;p&gt;&lt;li&gt;Altura(cm): 130&lt;/li&gt;&lt;li&gt; Ancho(cm): 140&lt;/li&gt;&lt;li&gt; Profundo(cm): 190&lt;/li&gt;&lt;/ul&gt;</v>
      </c>
      <c r="AA146" s="79" t="str">
        <f>CONCATENATE(E146," color: ",IF(VLOOKUP(C146,Colores!H:I,2,0)&gt;1,"Varios colores",G146),IF(H146="","",CONCATENATE(", Tapiz: ",H146)),IF(I146="","",CONCATENATE(", relleno: ",I146)),IF(J146="","",CONCATENATE(" y estructura: ",J146)),CHAR(10))</f>
        <v xml:space="preserve">Cama color: Verde , Tapiz: Dubai y estructura: Madera tornillo
</v>
      </c>
      <c r="AB146" s="79" t="str">
        <f>CONCATENATE("&lt;p&gt;¿Cómo lavar este producto ",VLOOKUP(Tabla3[[#This Row],[Codigo]],Detalle!B:F,4,0),": ",H146,"?","&lt;p&gt;",CHAR(10),IFERROR(VLOOKUP(H146,'Base de datos'!A:B,2,0),"Humedecer un paño de tela y frotar la estructura del producto&lt;p&gt;"))</f>
        <v>&lt;p&gt;¿Cómo lavar este producto Vintage: Dubai?&lt;p&gt;
Aspiradora y cepillo suave para retirar el polvo, luego usar una esponja con agua fría y jabón líquido bien excurrido</v>
      </c>
      <c r="AC146" s="79"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46"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46" s="79"/>
      <c r="AF146" s="102"/>
      <c r="AH146" s="92" t="str">
        <f t="shared" si="17"/>
        <v>INSERT INTO combos VALUES(NULL,"Mody168","Cama 2 plz",145,145.1,"Cama","Vintage","Verde ","Dubai","","Madera tornillo","No",130,140,190,19,12,1,"","","","1",10,"1");</v>
      </c>
    </row>
    <row r="147" spans="1:34" ht="18.75" customHeight="1" x14ac:dyDescent="0.2">
      <c r="A147" s="1" t="s">
        <v>816</v>
      </c>
      <c r="B147" s="122" t="s">
        <v>753</v>
      </c>
      <c r="C147" s="97">
        <f>VLOOKUP(Tabla3[[#This Row],[sku proveedor-web]],Tabla6[[sku proveedor-web]:[codigo]],2,0)</f>
        <v>146</v>
      </c>
      <c r="D147" s="91">
        <f>IF(Tabla3[Codigo]&lt;&gt;Tabla3[[#Headers],[Codigo]],Tabla3[Codigo]+0.1,Tabla3[[#Headers],[Sub_cod (orden)]]+0.1)</f>
        <v>146.1</v>
      </c>
      <c r="E147" s="126" t="s">
        <v>391</v>
      </c>
      <c r="F147" s="90" t="s">
        <v>421</v>
      </c>
      <c r="G147" s="126" t="s">
        <v>55</v>
      </c>
      <c r="H147" s="126" t="s">
        <v>422</v>
      </c>
      <c r="J147" s="90" t="s">
        <v>423</v>
      </c>
      <c r="K147" s="96" t="s">
        <v>45</v>
      </c>
      <c r="L147" s="126">
        <v>100</v>
      </c>
      <c r="M147" s="126">
        <v>140</v>
      </c>
      <c r="N147" s="126">
        <v>190</v>
      </c>
      <c r="O147" s="126">
        <v>19</v>
      </c>
      <c r="P147" s="96">
        <v>12</v>
      </c>
      <c r="Q147" s="96">
        <v>1</v>
      </c>
      <c r="R147" s="125"/>
      <c r="S147" s="125"/>
      <c r="T147" s="126"/>
      <c r="U147" s="96">
        <v>1</v>
      </c>
      <c r="V147" s="96">
        <v>10</v>
      </c>
      <c r="W147" s="91">
        <v>1</v>
      </c>
      <c r="X147" s="98" t="str">
        <f t="shared" si="14"/>
        <v>Dubai</v>
      </c>
      <c r="Y147" s="79" t="str">
        <f>CONCATENATE("En HOGAR &amp; SPACIOS encontraras lo mejor para tu hogar con este excelente ",VLOOKUP(C147,Detalle!B:F,4,0)," con un acabado detallista al estilo ",F147,"&lt;/p&gt;",CHAR(10),CHAR(10),":&lt;p&gt;&lt;strong&gt;&lt;span style=text-decoration: underline;&gt;Detalle:&lt;/span&gt;&lt;/strong&gt;&lt;/p&gt;",CHAR(10),AA147,CHAR(10),Tabla3[[#This Row],[Parte 5]],CHAR(10),CHAR(10),"Medidas aproximadas: ","&lt;p&gt; ",CHAR(10),Z147,"&lt;p&gt; &lt;/li&gt;",CHAR(10),CHAR(10),AC147,CHAR(10),CHAR(10),AB147)</f>
        <v>En HOGAR &amp; SPACIOS encontraras lo mejor para tu hogar con este excelente Vintage con un acabado detallista al estilo Vintage&lt;/p&gt;
:&lt;p&gt;&lt;strong&gt;&lt;span style=text-decoration: underline;&gt;Detalle:&lt;/span&gt;&lt;/strong&gt;&lt;/p&gt;
Cama color: Azul, Tapiz: Dubai y estructura: Madera tornillo
Medidas aproximadas: &lt;p&gt; 
Cama: &lt;p&gt;&lt;li&gt;Altura(cm): 100&lt;/li&gt;&lt;li&gt;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147" s="79" t="str">
        <f t="shared" si="15"/>
        <v>Cama: &lt;p&gt;&lt;li&gt;Altura(cm): 100&lt;/li&gt;&lt;li&gt; Ancho(cm): 140&lt;/li&gt;&lt;li&gt; Profundo(cm): 190&lt;/li&gt;&lt;/ul&gt;</v>
      </c>
      <c r="AA147" s="79" t="str">
        <f>CONCATENATE(E147," color: ",IF(VLOOKUP(C147,Colores!H:I,2,0)&gt;1,"Varios colores",G147),IF(H147="","",CONCATENATE(", Tapiz: ",H147)),IF(I147="","",CONCATENATE(", relleno: ",I147)),IF(J147="","",CONCATENATE(" y estructura: ",J147)),CHAR(10))</f>
        <v xml:space="preserve">Cama color: Azul, Tapiz: Dubai y estructura: Madera tornillo
</v>
      </c>
      <c r="AB147" s="79" t="str">
        <f>CONCATENATE("&lt;p&gt;¿Cómo lavar este producto ",VLOOKUP(Tabla3[[#This Row],[Codigo]],Detalle!B:F,4,0),": ",H147,"?","&lt;p&gt;",CHAR(10),IFERROR(VLOOKUP(H147,'Base de datos'!A:B,2,0),"Humedecer un paño de tela y frotar la estructura del producto&lt;p&gt;"))</f>
        <v>&lt;p&gt;¿Cómo lavar este producto Vintage: Dubai?&lt;p&gt;
Aspiradora y cepillo suave para retirar el polvo, luego usar una esponja con agua fría y jabón líquido bien excurrido</v>
      </c>
      <c r="AC147" s="79"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47"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47" s="79"/>
      <c r="AF147" s="102"/>
      <c r="AH147" s="92" t="str">
        <f t="shared" si="17"/>
        <v>INSERT INTO combos VALUES(NULL,"Mody169","Cama 2 plz",146,146.1,"Cama","Vintage","Azul","Dubai","","Madera tornillo","No",100,140,190,19,12,1,"","","","1",10,"1");</v>
      </c>
    </row>
    <row r="148" spans="1:34" ht="18.75" customHeight="1" x14ac:dyDescent="0.2">
      <c r="A148" s="1" t="s">
        <v>817</v>
      </c>
      <c r="B148" s="122" t="s">
        <v>753</v>
      </c>
      <c r="C148" s="97">
        <f>VLOOKUP(Tabla3[[#This Row],[sku proveedor-web]],Tabla6[[sku proveedor-web]:[codigo]],2,0)</f>
        <v>147</v>
      </c>
      <c r="D148" s="91">
        <f>IF(Tabla3[Codigo]&lt;&gt;Tabla3[[#Headers],[Codigo]],Tabla3[Codigo]+0.1,Tabla3[[#Headers],[Sub_cod (orden)]]+0.1)</f>
        <v>147.1</v>
      </c>
      <c r="E148" s="126" t="s">
        <v>391</v>
      </c>
      <c r="F148" s="90" t="s">
        <v>421</v>
      </c>
      <c r="G148" s="126" t="s">
        <v>55</v>
      </c>
      <c r="H148" s="126" t="s">
        <v>422</v>
      </c>
      <c r="J148" s="90" t="s">
        <v>423</v>
      </c>
      <c r="K148" s="96" t="s">
        <v>45</v>
      </c>
      <c r="L148" s="126">
        <v>110</v>
      </c>
      <c r="M148" s="126">
        <v>140</v>
      </c>
      <c r="N148" s="126">
        <v>190</v>
      </c>
      <c r="O148" s="126">
        <v>19</v>
      </c>
      <c r="P148" s="96">
        <v>12</v>
      </c>
      <c r="Q148" s="96">
        <v>1</v>
      </c>
      <c r="R148" s="125"/>
      <c r="S148" s="125"/>
      <c r="T148" s="126"/>
      <c r="U148" s="96">
        <v>1</v>
      </c>
      <c r="V148" s="96">
        <v>10</v>
      </c>
      <c r="W148" s="91">
        <v>1</v>
      </c>
      <c r="X148" s="98" t="str">
        <f t="shared" si="14"/>
        <v>Dubai</v>
      </c>
      <c r="Y148" s="79" t="str">
        <f>CONCATENATE("En HOGAR &amp; SPACIOS encontraras lo mejor para tu hogar con este excelente ",VLOOKUP(C148,Detalle!B:F,4,0)," con un acabado detallista al estilo ",F148,"&lt;/p&gt;",CHAR(10),CHAR(10),":&lt;p&gt;&lt;strong&gt;&lt;span style=text-decoration: underline;&gt;Detalle:&lt;/span&gt;&lt;/strong&gt;&lt;/p&gt;",CHAR(10),AA148,CHAR(10),Tabla3[[#This Row],[Parte 5]],CHAR(10),CHAR(10),"Medidas aproximadas: ","&lt;p&gt; ",CHAR(10),Z148,"&lt;p&gt; &lt;/li&gt;",CHAR(10),CHAR(10),AC148,CHAR(10),CHAR(10),AB148)</f>
        <v>En HOGAR &amp; SPACIOS encontraras lo mejor para tu hogar con este excelente Vintage con un acabado detallista al estilo Vintage&lt;/p&gt;
:&lt;p&gt;&lt;strong&gt;&lt;span style=text-decoration: underline;&gt;Detalle:&lt;/span&gt;&lt;/strong&gt;&lt;/p&gt;
Cama color: Azul, Tapiz: Dubai y estructura: Madera tornillo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148" s="79" t="str">
        <f t="shared" si="15"/>
        <v>Cama: &lt;p&gt;&lt;li&gt;Altura(cm): 110&lt;/li&gt;&lt;li&gt; Ancho(cm): 140&lt;/li&gt;&lt;li&gt; Profundo(cm): 190&lt;/li&gt;&lt;/ul&gt;</v>
      </c>
      <c r="AA148" s="79" t="str">
        <f>CONCATENATE(E148," color: ",IF(VLOOKUP(C148,Colores!H:I,2,0)&gt;1,"Varios colores",G148),IF(H148="","",CONCATENATE(", Tapiz: ",H148)),IF(I148="","",CONCATENATE(", relleno: ",I148)),IF(J148="","",CONCATENATE(" y estructura: ",J148)),CHAR(10))</f>
        <v xml:space="preserve">Cama color: Azul, Tapiz: Dubai y estructura: Madera tornillo
</v>
      </c>
      <c r="AB148" s="79" t="str">
        <f>CONCATENATE("&lt;p&gt;¿Cómo lavar este producto ",VLOOKUP(Tabla3[[#This Row],[Codigo]],Detalle!B:F,4,0),": ",H148,"?","&lt;p&gt;",CHAR(10),IFERROR(VLOOKUP(H148,'Base de datos'!A:B,2,0),"Humedecer un paño de tela y frotar la estructura del producto&lt;p&gt;"))</f>
        <v>&lt;p&gt;¿Cómo lavar este producto Vintage: Dubai?&lt;p&gt;
Aspiradora y cepillo suave para retirar el polvo, luego usar una esponja con agua fría y jabón líquido bien excurrido</v>
      </c>
      <c r="AC148" s="79"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48"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48" s="79"/>
      <c r="AF148" s="102"/>
      <c r="AH148" s="92" t="str">
        <f t="shared" si="17"/>
        <v>INSERT INTO combos VALUES(NULL,"Mody170","Cama 2 plz",147,147.1,"Cama","Vintage","Azul","Dubai","","Madera tornillo","No",110,140,190,19,12,1,"","","","1",10,"1");</v>
      </c>
    </row>
    <row r="149" spans="1:34" ht="77.25" customHeight="1" x14ac:dyDescent="0.2">
      <c r="A149" s="1" t="s">
        <v>818</v>
      </c>
      <c r="B149" s="122" t="s">
        <v>753</v>
      </c>
      <c r="C149" s="97">
        <f>VLOOKUP(Tabla3[[#This Row],[sku proveedor-web]],Tabla6[[sku proveedor-web]:[codigo]],2,0)</f>
        <v>148</v>
      </c>
      <c r="D149" s="91">
        <f>IF(Tabla3[Codigo]&lt;&gt;Tabla3[[#Headers],[Codigo]],Tabla3[Codigo]+0.1,Tabla3[[#Headers],[Sub_cod (orden)]]+0.1)</f>
        <v>148.1</v>
      </c>
      <c r="E149" s="126" t="s">
        <v>391</v>
      </c>
      <c r="F149" s="90" t="s">
        <v>421</v>
      </c>
      <c r="G149" s="126" t="s">
        <v>55</v>
      </c>
      <c r="H149" s="126" t="s">
        <v>422</v>
      </c>
      <c r="J149" s="90" t="s">
        <v>423</v>
      </c>
      <c r="K149" s="96" t="s">
        <v>45</v>
      </c>
      <c r="L149" s="126">
        <v>110</v>
      </c>
      <c r="M149" s="126">
        <v>140</v>
      </c>
      <c r="N149" s="126">
        <v>190</v>
      </c>
      <c r="O149" s="126">
        <v>19</v>
      </c>
      <c r="P149" s="96">
        <v>12</v>
      </c>
      <c r="Q149" s="96">
        <v>1</v>
      </c>
      <c r="R149" s="125"/>
      <c r="S149" s="125"/>
      <c r="T149" s="126"/>
      <c r="U149" s="96">
        <v>1</v>
      </c>
      <c r="V149" s="96">
        <v>10</v>
      </c>
      <c r="W149" s="91">
        <v>1</v>
      </c>
      <c r="X149" s="98" t="str">
        <f t="shared" si="14"/>
        <v>Dubai</v>
      </c>
      <c r="Y149" s="79" t="str">
        <f>CONCATENATE("En HOGAR &amp; SPACIOS encontraras lo mejor para tu hogar con este excelente ",VLOOKUP(C149,Detalle!B:F,4,0)," con un acabado detallista al estilo ",F149,"&lt;/p&gt;",CHAR(10),CHAR(10),":&lt;p&gt;&lt;strong&gt;&lt;span style=text-decoration: underline;&gt;Detalle:&lt;/span&gt;&lt;/strong&gt;&lt;/p&gt;",CHAR(10),AA149,CHAR(10),Tabla3[[#This Row],[Parte 5]],CHAR(10),CHAR(10),"Medidas aproximadas: ","&lt;p&gt; ",CHAR(10),Z149,"&lt;p&gt; &lt;/li&gt;",CHAR(10),CHAR(10),AC149,CHAR(10),CHAR(10),AB149)</f>
        <v>En HOGAR &amp; SPACIOS encontraras lo mejor para tu hogar con este excelente Vintage con un acabado detallista al estilo Vintage&lt;/p&gt;
:&lt;p&gt;&lt;strong&gt;&lt;span style=text-decoration: underline;&gt;Detalle:&lt;/span&gt;&lt;/strong&gt;&lt;/p&gt;
Cama color: Azul, Tapiz: Dubai y estructura: Madera tornillo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149" s="79" t="str">
        <f t="shared" si="15"/>
        <v>Cama: &lt;p&gt;&lt;li&gt;Altura(cm): 110&lt;/li&gt;&lt;li&gt; Ancho(cm): 140&lt;/li&gt;&lt;li&gt; Profundo(cm): 190&lt;/li&gt;&lt;/ul&gt;</v>
      </c>
      <c r="AA149" s="79" t="str">
        <f>CONCATENATE(E149," color: ",IF(VLOOKUP(C149,Colores!H:I,2,0)&gt;1,"Varios colores",G149),IF(H149="","",CONCATENATE(", Tapiz: ",H149)),IF(I149="","",CONCATENATE(", relleno: ",I149)),IF(J149="","",CONCATENATE(" y estructura: ",J149)),CHAR(10))</f>
        <v xml:space="preserve">Cama color: Azul, Tapiz: Dubai y estructura: Madera tornillo
</v>
      </c>
      <c r="AB149" s="79" t="str">
        <f>CONCATENATE("&lt;p&gt;¿Cómo lavar este producto ",VLOOKUP(Tabla3[[#This Row],[Codigo]],Detalle!B:F,4,0),": ",H149,"?","&lt;p&gt;",CHAR(10),IFERROR(VLOOKUP(H149,'Base de datos'!A:B,2,0),"Humedecer un paño de tela y frotar la estructura del producto&lt;p&gt;"))</f>
        <v>&lt;p&gt;¿Cómo lavar este producto Vintage: Dubai?&lt;p&gt;
Aspiradora y cepillo suave para retirar el polvo, luego usar una esponja con agua fría y jabón líquido bien excurrido</v>
      </c>
      <c r="AC149" s="79"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49"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49" s="79"/>
      <c r="AF149" s="102"/>
      <c r="AH149" s="92" t="str">
        <f t="shared" si="17"/>
        <v>INSERT INTO combos VALUES(NULL,"Mody171","Cama 2 plz",148,148.1,"Cama","Vintage","Azul","Dubai","","Madera tornillo","No",110,140,190,19,12,1,"","","","1",10,"1");</v>
      </c>
    </row>
    <row r="150" spans="1:34" ht="18.75" customHeight="1" x14ac:dyDescent="0.2">
      <c r="A150" s="1" t="s">
        <v>819</v>
      </c>
      <c r="B150" s="122" t="s">
        <v>753</v>
      </c>
      <c r="C150" s="97">
        <f>VLOOKUP(Tabla3[[#This Row],[sku proveedor-web]],Tabla6[[sku proveedor-web]:[codigo]],2,0)</f>
        <v>149</v>
      </c>
      <c r="D150" s="91">
        <f>IF(Tabla3[Codigo]&lt;&gt;Tabla3[[#Headers],[Codigo]],Tabla3[Codigo]+0.1,Tabla3[[#Headers],[Sub_cod (orden)]]+0.1)</f>
        <v>149.1</v>
      </c>
      <c r="E150" s="126" t="s">
        <v>391</v>
      </c>
      <c r="F150" s="90" t="s">
        <v>421</v>
      </c>
      <c r="G150" s="126" t="s">
        <v>431</v>
      </c>
      <c r="H150" s="126" t="s">
        <v>422</v>
      </c>
      <c r="J150" s="90" t="s">
        <v>423</v>
      </c>
      <c r="K150" s="96" t="s">
        <v>45</v>
      </c>
      <c r="L150" s="126">
        <v>120</v>
      </c>
      <c r="M150" s="126">
        <v>140</v>
      </c>
      <c r="N150" s="126">
        <v>190</v>
      </c>
      <c r="O150" s="126">
        <v>19</v>
      </c>
      <c r="P150" s="96">
        <v>12</v>
      </c>
      <c r="Q150" s="96">
        <v>1</v>
      </c>
      <c r="R150" s="125"/>
      <c r="S150" s="125"/>
      <c r="T150" s="126"/>
      <c r="U150" s="96">
        <v>1</v>
      </c>
      <c r="V150" s="96">
        <v>10</v>
      </c>
      <c r="W150" s="91">
        <v>1</v>
      </c>
      <c r="X150" s="98" t="str">
        <f t="shared" si="14"/>
        <v>Dubai</v>
      </c>
      <c r="Y150" s="79" t="str">
        <f>CONCATENATE("En HOGAR &amp; SPACIOS encontraras lo mejor para tu hogar con este excelente ",VLOOKUP(C150,Detalle!B:F,4,0)," con un acabado detallista al estilo ",F150,"&lt;/p&gt;",CHAR(10),CHAR(10),":&lt;p&gt;&lt;strong&gt;&lt;span style=text-decoration: underline;&gt;Detalle:&lt;/span&gt;&lt;/strong&gt;&lt;/p&gt;",CHAR(10),AA150,CHAR(10),Tabla3[[#This Row],[Parte 5]],CHAR(10),CHAR(10),"Medidas aproximadas: ","&lt;p&gt; ",CHAR(10),Z150,"&lt;p&gt; &lt;/li&gt;",CHAR(10),CHAR(10),AC150,CHAR(10),CHAR(10),AB150)</f>
        <v>En HOGAR &amp; SPACIOS encontraras lo mejor para tu hogar con este excelente Vintage con un acabado detallista al estilo Vintage&lt;/p&gt;
:&lt;p&gt;&lt;strong&gt;&lt;span style=text-decoration: underline;&gt;Detalle:&lt;/span&gt;&lt;/strong&gt;&lt;/p&gt;
Cama color: Varios colores, Tapiz: Dubai y estructura: Madera tornillo
Medidas aproximadas: &lt;p&gt; 
Cama: &lt;p&gt;&lt;li&gt;Altura(cm): 120&lt;/li&gt;&lt;li&gt;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150" s="79" t="str">
        <f t="shared" si="15"/>
        <v>Cama: &lt;p&gt;&lt;li&gt;Altura(cm): 120&lt;/li&gt;&lt;li&gt; Ancho(cm): 140&lt;/li&gt;&lt;li&gt; Profundo(cm): 190&lt;/li&gt;&lt;/ul&gt;</v>
      </c>
      <c r="AA150" s="79" t="str">
        <f>CONCATENATE(E150," color: ",IF(VLOOKUP(C150,Colores!H:I,2,0)&gt;1,"Varios colores",G150),IF(H150="","",CONCATENATE(", Tapiz: ",H150)),IF(I150="","",CONCATENATE(", relleno: ",I150)),IF(J150="","",CONCATENATE(" y estructura: ",J150)),CHAR(10))</f>
        <v xml:space="preserve">Cama color: Varios colores, Tapiz: Dubai y estructura: Madera tornillo
</v>
      </c>
      <c r="AB150" s="79" t="str">
        <f>CONCATENATE("&lt;p&gt;¿Cómo lavar este producto ",VLOOKUP(Tabla3[[#This Row],[Codigo]],Detalle!B:F,4,0),": ",H150,"?","&lt;p&gt;",CHAR(10),IFERROR(VLOOKUP(H150,'Base de datos'!A:B,2,0),"Humedecer un paño de tela y frotar la estructura del producto&lt;p&gt;"))</f>
        <v>&lt;p&gt;¿Cómo lavar este producto Vintage: Dubai?&lt;p&gt;
Aspiradora y cepillo suave para retirar el polvo, luego usar una esponja con agua fría y jabón líquido bien excurrido</v>
      </c>
      <c r="AC150" s="79"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50"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50" s="79"/>
      <c r="AF150" s="102"/>
      <c r="AH150" s="92" t="str">
        <f t="shared" si="17"/>
        <v>INSERT INTO combos VALUES(NULL,"Mody172","Cama 2 plz",149,149.1,"Cama","Vintage","Variado","Dubai","","Madera tornillo","No",120,140,190,19,12,1,"","","","1",10,"1");</v>
      </c>
    </row>
    <row r="151" spans="1:34" ht="18.75" customHeight="1" x14ac:dyDescent="0.2">
      <c r="A151" s="1" t="s">
        <v>896</v>
      </c>
      <c r="B151" s="125" t="s">
        <v>907</v>
      </c>
      <c r="C151" s="97">
        <f>VLOOKUP(Tabla3[[#This Row],[sku proveedor-web]],Tabla6[[sku proveedor-web]:[codigo]],2,0)</f>
        <v>150</v>
      </c>
      <c r="D151" s="91">
        <f>IF(Tabla3[Codigo]&lt;&gt;Tabla3[[#Headers],[Codigo]],Tabla3[Codigo]+0.1,Tabla3[[#Headers],[Sub_cod (orden)]]+0.1)</f>
        <v>150.1</v>
      </c>
      <c r="E151" s="125" t="s">
        <v>907</v>
      </c>
      <c r="F151" s="90" t="s">
        <v>421</v>
      </c>
      <c r="G151" s="126" t="s">
        <v>869</v>
      </c>
      <c r="H151" s="126"/>
      <c r="I151" s="126"/>
      <c r="J151" s="126" t="s">
        <v>919</v>
      </c>
      <c r="K151" s="96" t="s">
        <v>45</v>
      </c>
      <c r="L151" s="126">
        <v>140</v>
      </c>
      <c r="M151" s="126">
        <v>100</v>
      </c>
      <c r="N151" s="126">
        <v>40</v>
      </c>
      <c r="O151" s="126">
        <v>8</v>
      </c>
      <c r="P151" s="96">
        <v>12</v>
      </c>
      <c r="Q151" s="96">
        <v>1</v>
      </c>
      <c r="R151" s="125"/>
      <c r="S151" s="125"/>
      <c r="T151" s="126"/>
      <c r="U151" s="96">
        <v>1</v>
      </c>
      <c r="V151" s="96">
        <v>10</v>
      </c>
      <c r="W151" s="91">
        <v>1</v>
      </c>
      <c r="X151" s="98" t="str">
        <f t="shared" si="14"/>
        <v>Vintage</v>
      </c>
      <c r="Y151" s="102" t="str">
        <f>CONCATENATE("En HOGAR &amp; SPACIOS encontraras lo mejor para tu hogar con este excelente ",VLOOKUP(C151,Detalle!B:F,4,0)," con un acabado detallista al estilo ",F151,"&lt;/p&gt;",CHAR(10),CHAR(10),":&lt;p&gt;&lt;strong&gt;&lt;span style=text-decoration: underline;&gt;Detalle:&lt;/span&gt;&lt;/strong&gt;&lt;/p&gt;",CHAR(10),AA151,CHAR(10),Tabla3[[#This Row],[Parte 5]],CHAR(10),CHAR(10),"Medidas aproximadas: ","&lt;p&gt; ",CHAR(10),Z151,"&lt;p&gt; &lt;/li&gt;",CHAR(10),CHAR(10),AC151,CHAR(10),CHAR(10),AB151)</f>
        <v>En HOGAR &amp; SPACIOS encontraras lo mejor para tu hogar con este excelente Vintage con un acabado detallista al estilo Vintage&lt;/p&gt;
:&lt;p&gt;&lt;strong&gt;&lt;span style=text-decoration: underline;&gt;Detalle:&lt;/span&gt;&lt;/strong&gt;&lt;/p&gt;
Comoda vintage color: Maiz y estructura: Melamine
Medidas aproximadas: &lt;p&gt; 
Comoda vintage: &lt;p&gt;&lt;li&gt;Altura(cm): 140&lt;/li&gt;&lt;li&gt; Ancho(cm): 100&lt;/li&gt;&lt;li&gt;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51" s="102" t="str">
        <f t="shared" si="15"/>
        <v>Comoda vintage: &lt;p&gt;&lt;li&gt;Altura(cm): 140&lt;/li&gt;&lt;li&gt; Ancho(cm): 100&lt;/li&gt;&lt;li&gt; Profundo(cm): 40&lt;/li&gt;&lt;/ul&gt;</v>
      </c>
      <c r="AA151" s="102" t="str">
        <f>CONCATENATE(E151," color: ",IF(VLOOKUP(C151,Colores!H:I,2,0)&gt;1,"Varios colores",G151),IF(H151="","",CONCATENATE(", Tapiz: ",H151)),IF(I151="","",CONCATENATE(", relleno: ",I151)),IF(J151="","",CONCATENATE(" y estructura: ",J151)),CHAR(10))</f>
        <v xml:space="preserve">Comoda vintage color: Maiz y estructura: Melamine
</v>
      </c>
      <c r="AB151" s="102" t="str">
        <f>CONCATENATE("&lt;p&gt;¿Cómo lavar este producto ",VLOOKUP(Tabla3[[#This Row],[Codigo]],Detalle!B:F,4,0),": ",H151,"?","&lt;p&gt;",CHAR(10),IFERROR(VLOOKUP(H151,'Base de datos'!A:B,2,0),"Humedecer un paño de tela y frotar la estructura del producto&lt;p&gt;"))</f>
        <v>&lt;p&gt;¿Cómo lavar este producto Vintage: ?&lt;p&gt;
Humedecer un paño de tela y frotar la estructura del producto&lt;p&gt;</v>
      </c>
      <c r="AC151" s="102"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51"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51" s="79"/>
      <c r="AF151" s="102"/>
      <c r="AH151" s="92" t="str">
        <f t="shared" si="17"/>
        <v>INSERT INTO combos VALUES(NULL,"Mody173","Comoda vintage",150,150.1,"Comoda vintage","Vintage","Maiz","","","Melamine","No",140,100,40,8,12,1,"","","","1",10,"1");</v>
      </c>
    </row>
    <row r="152" spans="1:34" ht="18.75" customHeight="1" x14ac:dyDescent="0.2">
      <c r="A152" s="1" t="s">
        <v>897</v>
      </c>
      <c r="B152" s="125" t="s">
        <v>907</v>
      </c>
      <c r="C152" s="97">
        <f>VLOOKUP(Tabla3[[#This Row],[sku proveedor-web]],Tabla6[[sku proveedor-web]:[codigo]],2,0)</f>
        <v>151</v>
      </c>
      <c r="D152" s="91">
        <f>IF(Tabla3[Codigo]&lt;&gt;Tabla3[[#Headers],[Codigo]],Tabla3[Codigo]+0.1,Tabla3[[#Headers],[Sub_cod (orden)]]+0.1)</f>
        <v>151.1</v>
      </c>
      <c r="E152" s="125" t="s">
        <v>907</v>
      </c>
      <c r="F152" s="90" t="s">
        <v>421</v>
      </c>
      <c r="G152" s="126" t="s">
        <v>38</v>
      </c>
      <c r="H152" s="126"/>
      <c r="I152" s="126"/>
      <c r="J152" s="126" t="s">
        <v>919</v>
      </c>
      <c r="K152" s="96" t="s">
        <v>45</v>
      </c>
      <c r="L152" s="126">
        <v>45</v>
      </c>
      <c r="M152" s="126">
        <v>130</v>
      </c>
      <c r="N152" s="126">
        <v>40</v>
      </c>
      <c r="O152" s="126">
        <v>8</v>
      </c>
      <c r="P152" s="96">
        <v>12</v>
      </c>
      <c r="Q152" s="96">
        <v>1</v>
      </c>
      <c r="R152" s="125"/>
      <c r="S152" s="125"/>
      <c r="T152" s="126"/>
      <c r="U152" s="96">
        <v>1</v>
      </c>
      <c r="V152" s="96">
        <v>10</v>
      </c>
      <c r="W152" s="91">
        <v>1</v>
      </c>
      <c r="X152" s="98" t="str">
        <f t="shared" si="14"/>
        <v>Vintage</v>
      </c>
      <c r="Y152" s="102" t="str">
        <f>CONCATENATE("En HOGAR &amp; SPACIOS encontraras lo mejor para tu hogar con este excelente ",VLOOKUP(C152,Detalle!B:F,4,0)," con un acabado detallista al estilo ",F152,"&lt;/p&gt;",CHAR(10),CHAR(10),":&lt;p&gt;&lt;strong&gt;&lt;span style=text-decoration: underline;&gt;Detalle:&lt;/span&gt;&lt;/strong&gt;&lt;/p&gt;",CHAR(10),AA152,CHAR(10),Tabla3[[#This Row],[Parte 5]],CHAR(10),CHAR(10),"Medidas aproximadas: ","&lt;p&gt; ",CHAR(10),Z152,"&lt;p&gt; &lt;/li&gt;",CHAR(10),CHAR(10),AC152,CHAR(10),CHAR(10),AB152)</f>
        <v>En HOGAR &amp; SPACIOS encontraras lo mejor para tu hogar con este excelente Vintage con un acabado detallista al estilo Vintage&lt;/p&gt;
:&lt;p&gt;&lt;strong&gt;&lt;span style=text-decoration: underline;&gt;Detalle:&lt;/span&gt;&lt;/strong&gt;&lt;/p&gt;
Comoda vintage color: Beige y estructura: Melamine
Medidas aproximadas: &lt;p&gt; 
Comoda vintage: &lt;p&gt;&lt;li&gt;Altura(cm): 45&lt;/li&gt;&lt;li&gt; Ancho(cm): 130&lt;/li&gt;&lt;li&gt;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52" s="102" t="str">
        <f t="shared" si="15"/>
        <v>Comoda vintage: &lt;p&gt;&lt;li&gt;Altura(cm): 45&lt;/li&gt;&lt;li&gt; Ancho(cm): 130&lt;/li&gt;&lt;li&gt; Profundo(cm): 40&lt;/li&gt;&lt;/ul&gt;</v>
      </c>
      <c r="AA152" s="102" t="str">
        <f>CONCATENATE(E152," color: ",IF(VLOOKUP(C152,Colores!H:I,2,0)&gt;1,"Varios colores",G152),IF(H152="","",CONCATENATE(", Tapiz: ",H152)),IF(I152="","",CONCATENATE(", relleno: ",I152)),IF(J152="","",CONCATENATE(" y estructura: ",J152)),CHAR(10))</f>
        <v xml:space="preserve">Comoda vintage color: Beige y estructura: Melamine
</v>
      </c>
      <c r="AB152" s="102" t="str">
        <f>CONCATENATE("&lt;p&gt;¿Cómo lavar este producto ",VLOOKUP(Tabla3[[#This Row],[Codigo]],Detalle!B:F,4,0),": ",H152,"?","&lt;p&gt;",CHAR(10),IFERROR(VLOOKUP(H152,'Base de datos'!A:B,2,0),"Humedecer un paño de tela y frotar la estructura del producto&lt;p&gt;"))</f>
        <v>&lt;p&gt;¿Cómo lavar este producto Vintage: ?&lt;p&gt;
Humedecer un paño de tela y frotar la estructura del producto&lt;p&gt;</v>
      </c>
      <c r="AC152" s="102"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52"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52" s="79"/>
      <c r="AF152" s="102"/>
      <c r="AH152" s="92" t="str">
        <f t="shared" si="17"/>
        <v>INSERT INTO combos VALUES(NULL,"Mody174","Comoda vintage",151,151.1,"Comoda vintage","Vintage","Beige","","","Melamine","No",45,130,40,8,12,1,"","","","1",10,"1");</v>
      </c>
    </row>
    <row r="153" spans="1:34" ht="18.75" customHeight="1" x14ac:dyDescent="0.2">
      <c r="A153" s="1" t="s">
        <v>898</v>
      </c>
      <c r="B153" s="125" t="s">
        <v>907</v>
      </c>
      <c r="C153" s="97">
        <f>VLOOKUP(Tabla3[[#This Row],[sku proveedor-web]],Tabla6[[sku proveedor-web]:[codigo]],2,0)</f>
        <v>152</v>
      </c>
      <c r="D153" s="91">
        <f>IF(Tabla3[Codigo]&lt;&gt;Tabla3[[#Headers],[Codigo]],Tabla3[Codigo]+0.1,Tabla3[[#Headers],[Sub_cod (orden)]]+0.1)</f>
        <v>152.1</v>
      </c>
      <c r="E153" s="125" t="s">
        <v>907</v>
      </c>
      <c r="F153" s="90" t="s">
        <v>421</v>
      </c>
      <c r="G153" s="126" t="s">
        <v>38</v>
      </c>
      <c r="H153" s="126"/>
      <c r="I153" s="126"/>
      <c r="J153" s="126" t="s">
        <v>919</v>
      </c>
      <c r="K153" s="96" t="s">
        <v>45</v>
      </c>
      <c r="L153" s="126">
        <v>140</v>
      </c>
      <c r="M153" s="126">
        <v>130</v>
      </c>
      <c r="N153" s="126">
        <v>40</v>
      </c>
      <c r="O153" s="126">
        <v>12</v>
      </c>
      <c r="P153" s="96">
        <v>12</v>
      </c>
      <c r="Q153" s="96">
        <v>1</v>
      </c>
      <c r="R153" s="125"/>
      <c r="S153" s="125"/>
      <c r="T153" s="126"/>
      <c r="U153" s="96">
        <v>1</v>
      </c>
      <c r="V153" s="96">
        <v>10</v>
      </c>
      <c r="W153" s="91">
        <v>1</v>
      </c>
      <c r="X153" s="98" t="str">
        <f t="shared" si="14"/>
        <v>Vintage</v>
      </c>
      <c r="Y153" s="102" t="str">
        <f>CONCATENATE("En HOGAR &amp; SPACIOS encontraras lo mejor para tu hogar con este excelente ",VLOOKUP(C153,Detalle!B:F,4,0)," con un acabado detallista al estilo ",F153,"&lt;/p&gt;",CHAR(10),CHAR(10),":&lt;p&gt;&lt;strong&gt;&lt;span style=text-decoration: underline;&gt;Detalle:&lt;/span&gt;&lt;/strong&gt;&lt;/p&gt;",CHAR(10),AA153,CHAR(10),Tabla3[[#This Row],[Parte 5]],CHAR(10),CHAR(10),"Medidas aproximadas: ","&lt;p&gt; ",CHAR(10),Z153,"&lt;p&gt; &lt;/li&gt;",CHAR(10),CHAR(10),AC153,CHAR(10),CHAR(10),AB153)</f>
        <v>En HOGAR &amp; SPACIOS encontraras lo mejor para tu hogar con este excelente Vintage con un acabado detallista al estilo Vintage&lt;/p&gt;
:&lt;p&gt;&lt;strong&gt;&lt;span style=text-decoration: underline;&gt;Detalle:&lt;/span&gt;&lt;/strong&gt;&lt;/p&gt;
Comoda vintage color: Beige y estructura: Melamine
Medidas aproximadas: &lt;p&gt; 
Comoda vintage: &lt;p&gt;&lt;li&gt;Altura(cm): 140&lt;/li&gt;&lt;li&gt; Ancho(cm): 130&lt;/li&gt;&lt;li&gt;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53" s="102" t="str">
        <f t="shared" si="15"/>
        <v>Comoda vintage: &lt;p&gt;&lt;li&gt;Altura(cm): 140&lt;/li&gt;&lt;li&gt; Ancho(cm): 130&lt;/li&gt;&lt;li&gt; Profundo(cm): 40&lt;/li&gt;&lt;/ul&gt;</v>
      </c>
      <c r="AA153" s="102" t="str">
        <f>CONCATENATE(E153," color: ",IF(VLOOKUP(C153,Colores!H:I,2,0)&gt;1,"Varios colores",G153),IF(H153="","",CONCATENATE(", Tapiz: ",H153)),IF(I153="","",CONCATENATE(", relleno: ",I153)),IF(J153="","",CONCATENATE(" y estructura: ",J153)),CHAR(10))</f>
        <v xml:space="preserve">Comoda vintage color: Beige y estructura: Melamine
</v>
      </c>
      <c r="AB153" s="102" t="str">
        <f>CONCATENATE("&lt;p&gt;¿Cómo lavar este producto ",VLOOKUP(Tabla3[[#This Row],[Codigo]],Detalle!B:F,4,0),": ",H153,"?","&lt;p&gt;",CHAR(10),IFERROR(VLOOKUP(H153,'Base de datos'!A:B,2,0),"Humedecer un paño de tela y frotar la estructura del producto&lt;p&gt;"))</f>
        <v>&lt;p&gt;¿Cómo lavar este producto Vintage: ?&lt;p&gt;
Humedecer un paño de tela y frotar la estructura del producto&lt;p&gt;</v>
      </c>
      <c r="AC153" s="102"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53"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53" s="79"/>
      <c r="AF153" s="102"/>
      <c r="AH153" s="92" t="str">
        <f t="shared" si="17"/>
        <v>INSERT INTO combos VALUES(NULL,"Mody175","Comoda vintage",152,152.1,"Comoda vintage","Vintage","Beige","","","Melamine","No",140,130,40,12,12,1,"","","","1",10,"1");</v>
      </c>
    </row>
    <row r="154" spans="1:34" ht="18.75" customHeight="1" x14ac:dyDescent="0.2">
      <c r="A154" s="1" t="s">
        <v>899</v>
      </c>
      <c r="B154" s="125" t="s">
        <v>907</v>
      </c>
      <c r="C154" s="97">
        <f>VLOOKUP(Tabla3[[#This Row],[sku proveedor-web]],Tabla6[[sku proveedor-web]:[codigo]],2,0)</f>
        <v>153</v>
      </c>
      <c r="D154" s="91">
        <f>IF(Tabla3[Codigo]&lt;&gt;Tabla3[[#Headers],[Codigo]],Tabla3[Codigo]+0.1,Tabla3[[#Headers],[Sub_cod (orden)]]+0.1)</f>
        <v>153.1</v>
      </c>
      <c r="E154" s="125" t="s">
        <v>907</v>
      </c>
      <c r="F154" s="90" t="s">
        <v>421</v>
      </c>
      <c r="G154" s="126" t="s">
        <v>35</v>
      </c>
      <c r="H154" s="126"/>
      <c r="I154" s="126"/>
      <c r="J154" s="126" t="s">
        <v>919</v>
      </c>
      <c r="K154" s="96" t="s">
        <v>45</v>
      </c>
      <c r="L154" s="126">
        <v>135</v>
      </c>
      <c r="M154" s="126">
        <v>160</v>
      </c>
      <c r="N154" s="126">
        <v>40</v>
      </c>
      <c r="O154" s="126">
        <v>20</v>
      </c>
      <c r="P154" s="96">
        <v>12</v>
      </c>
      <c r="Q154" s="96">
        <v>1</v>
      </c>
      <c r="R154" s="125"/>
      <c r="S154" s="125"/>
      <c r="T154" s="126"/>
      <c r="U154" s="96">
        <v>1</v>
      </c>
      <c r="V154" s="96">
        <v>10</v>
      </c>
      <c r="W154" s="91">
        <v>1</v>
      </c>
      <c r="X154" s="98" t="str">
        <f t="shared" si="14"/>
        <v>Vintage</v>
      </c>
      <c r="Y154" s="102" t="str">
        <f>CONCATENATE("En HOGAR &amp; SPACIOS encontraras lo mejor para tu hogar con este excelente ",VLOOKUP(C154,Detalle!B:F,4,0)," con un acabado detallista al estilo ",F154,"&lt;/p&gt;",CHAR(10),CHAR(10),":&lt;p&gt;&lt;strong&gt;&lt;span style=text-decoration: underline;&gt;Detalle:&lt;/span&gt;&lt;/strong&gt;&lt;/p&gt;",CHAR(10),AA154,CHAR(10),Tabla3[[#This Row],[Parte 5]],CHAR(10),CHAR(10),"Medidas aproximadas: ","&lt;p&gt; ",CHAR(10),Z154,"&lt;p&gt; &lt;/li&gt;",CHAR(10),CHAR(10),AC154,CHAR(10),CHAR(10),AB154)</f>
        <v>En HOGAR &amp; SPACIOS encontraras lo mejor para tu hogar con este excelente Vintage con un acabado detallista al estilo Vintage&lt;/p&gt;
:&lt;p&gt;&lt;strong&gt;&lt;span style=text-decoration: underline;&gt;Detalle:&lt;/span&gt;&lt;/strong&gt;&lt;/p&gt;
Comoda vintage color: Blanco y estructura: Melamine
Medidas aproximadas: &lt;p&gt; 
Comoda vintage: &lt;p&gt;&lt;li&gt;Altura(cm): 135&lt;/li&gt;&lt;li&gt; Ancho(cm): 160&lt;/li&gt;&lt;li&gt;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54" s="102" t="str">
        <f t="shared" si="15"/>
        <v>Comoda vintage: &lt;p&gt;&lt;li&gt;Altura(cm): 135&lt;/li&gt;&lt;li&gt; Ancho(cm): 160&lt;/li&gt;&lt;li&gt; Profundo(cm): 40&lt;/li&gt;&lt;/ul&gt;</v>
      </c>
      <c r="AA154" s="102" t="str">
        <f>CONCATENATE(E154," color: ",IF(VLOOKUP(C154,Colores!H:I,2,0)&gt;1,"Varios colores",G154),IF(H154="","",CONCATENATE(", Tapiz: ",H154)),IF(I154="","",CONCATENATE(", relleno: ",I154)),IF(J154="","",CONCATENATE(" y estructura: ",J154)),CHAR(10))</f>
        <v xml:space="preserve">Comoda vintage color: Blanco y estructura: Melamine
</v>
      </c>
      <c r="AB154" s="102" t="str">
        <f>CONCATENATE("&lt;p&gt;¿Cómo lavar este producto ",VLOOKUP(Tabla3[[#This Row],[Codigo]],Detalle!B:F,4,0),": ",H154,"?","&lt;p&gt;",CHAR(10),IFERROR(VLOOKUP(H154,'Base de datos'!A:B,2,0),"Humedecer un paño de tela y frotar la estructura del producto&lt;p&gt;"))</f>
        <v>&lt;p&gt;¿Cómo lavar este producto Vintage: ?&lt;p&gt;
Humedecer un paño de tela y frotar la estructura del producto&lt;p&gt;</v>
      </c>
      <c r="AC154" s="102"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54"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54" s="79"/>
      <c r="AF154" s="102"/>
      <c r="AH154" s="92" t="str">
        <f t="shared" si="17"/>
        <v>INSERT INTO combos VALUES(NULL,"Mody176","Comoda vintage",153,153.1,"Comoda vintage","Vintage","Blanco","","","Melamine","No",135,160,40,20,12,1,"","","","1",10,"1");</v>
      </c>
    </row>
    <row r="155" spans="1:34" ht="18.75" customHeight="1" x14ac:dyDescent="0.2">
      <c r="A155" s="1" t="s">
        <v>900</v>
      </c>
      <c r="B155" s="125" t="s">
        <v>908</v>
      </c>
      <c r="C155" s="97">
        <f>VLOOKUP(Tabla3[[#This Row],[sku proveedor-web]],Tabla6[[sku proveedor-web]:[codigo]],2,0)</f>
        <v>154</v>
      </c>
      <c r="D155" s="91">
        <f>IF(Tabla3[Codigo]&lt;&gt;Tabla3[[#Headers],[Codigo]],Tabla3[Codigo]+0.1,Tabla3[[#Headers],[Sub_cod (orden)]]+0.1)</f>
        <v>154.1</v>
      </c>
      <c r="E155" s="125" t="s">
        <v>908</v>
      </c>
      <c r="F155" s="90" t="s">
        <v>421</v>
      </c>
      <c r="G155" s="126" t="s">
        <v>431</v>
      </c>
      <c r="H155" s="126"/>
      <c r="I155" s="126"/>
      <c r="J155" s="126" t="s">
        <v>919</v>
      </c>
      <c r="K155" s="96" t="s">
        <v>45</v>
      </c>
      <c r="L155" s="126">
        <v>160</v>
      </c>
      <c r="M155" s="126">
        <v>80</v>
      </c>
      <c r="N155" s="126">
        <v>40</v>
      </c>
      <c r="O155" s="126">
        <v>24</v>
      </c>
      <c r="P155" s="96">
        <v>12</v>
      </c>
      <c r="Q155" s="96">
        <v>1</v>
      </c>
      <c r="R155" s="125"/>
      <c r="S155" s="125"/>
      <c r="T155" s="126"/>
      <c r="U155" s="96">
        <v>1</v>
      </c>
      <c r="V155" s="96">
        <v>10</v>
      </c>
      <c r="W155" s="91">
        <v>1</v>
      </c>
      <c r="X155" s="98" t="str">
        <f t="shared" si="14"/>
        <v>Vintage</v>
      </c>
      <c r="Y155" s="102" t="str">
        <f>CONCATENATE("En HOGAR &amp; SPACIOS encontraras lo mejor para tu hogar con este excelente ",VLOOKUP(C155,Detalle!B:F,4,0)," con un acabado detallista al estilo ",F155,"&lt;/p&gt;",CHAR(10),CHAR(10),":&lt;p&gt;&lt;strong&gt;&lt;span style=text-decoration: underline;&gt;Detalle:&lt;/span&gt;&lt;/strong&gt;&lt;/p&gt;",CHAR(10),AA155,CHAR(10),Tabla3[[#This Row],[Parte 5]],CHAR(10),CHAR(10),"Medidas aproximadas: ","&lt;p&gt; ",CHAR(10),Z155,"&lt;p&gt; &lt;/li&gt;",CHAR(10),CHAR(10),AC155,CHAR(10),CHAR(10),AB155)</f>
        <v>En HOGAR &amp; SPACIOS encontraras lo mejor para tu hogar con este excelente Vintage con un acabado detallista al estilo Vintage&lt;/p&gt;
:&lt;p&gt;&lt;strong&gt;&lt;span style=text-decoration: underline;&gt;Detalle:&lt;/span&gt;&lt;/strong&gt;&lt;/p&gt;
Ropero vintage color: Variado y estructura: Melamine
Medidas aproximadas: &lt;p&gt; 
Ropero vintage: &lt;p&gt;&lt;li&gt;Altura(cm): 160&lt;/li&gt;&lt;li&gt; Ancho(cm): 80&lt;/li&gt;&lt;li&gt;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55" s="102" t="str">
        <f t="shared" si="15"/>
        <v>Ropero vintage: &lt;p&gt;&lt;li&gt;Altura(cm): 160&lt;/li&gt;&lt;li&gt; Ancho(cm): 80&lt;/li&gt;&lt;li&gt; Profundo(cm): 40&lt;/li&gt;&lt;/ul&gt;</v>
      </c>
      <c r="AA155" s="102" t="str">
        <f>CONCATENATE(E155," color: ",IF(VLOOKUP(C155,Colores!H:I,2,0)&gt;1,"Varios colores",G155),IF(H155="","",CONCATENATE(", Tapiz: ",H155)),IF(I155="","",CONCATENATE(", relleno: ",I155)),IF(J155="","",CONCATENATE(" y estructura: ",J155)),CHAR(10))</f>
        <v xml:space="preserve">Ropero vintage color: Variado y estructura: Melamine
</v>
      </c>
      <c r="AB155" s="102" t="str">
        <f>CONCATENATE("&lt;p&gt;¿Cómo lavar este producto ",VLOOKUP(Tabla3[[#This Row],[Codigo]],Detalle!B:F,4,0),": ",H155,"?","&lt;p&gt;",CHAR(10),IFERROR(VLOOKUP(H155,'Base de datos'!A:B,2,0),"Humedecer un paño de tela y frotar la estructura del producto&lt;p&gt;"))</f>
        <v>&lt;p&gt;¿Cómo lavar este producto Vintage: ?&lt;p&gt;
Humedecer un paño de tela y frotar la estructura del producto&lt;p&gt;</v>
      </c>
      <c r="AC155" s="102"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55"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55" s="79"/>
      <c r="AF155" s="102"/>
      <c r="AH155" s="92" t="str">
        <f t="shared" si="17"/>
        <v>INSERT INTO combos VALUES(NULL,"Mody177","Ropero vintage",154,154.1,"Ropero vintage","Vintage","Variado","","","Melamine","No",160,80,40,24,12,1,"","","","1",10,"1");</v>
      </c>
    </row>
    <row r="156" spans="1:34" ht="18.75" customHeight="1" x14ac:dyDescent="0.2">
      <c r="A156" s="1" t="s">
        <v>901</v>
      </c>
      <c r="B156" s="125" t="s">
        <v>908</v>
      </c>
      <c r="C156" s="97">
        <f>VLOOKUP(Tabla3[[#This Row],[sku proveedor-web]],Tabla6[[sku proveedor-web]:[codigo]],2,0)</f>
        <v>155</v>
      </c>
      <c r="D156" s="91">
        <f>IF(Tabla3[Codigo]&lt;&gt;Tabla3[[#Headers],[Codigo]],Tabla3[Codigo]+0.1,Tabla3[[#Headers],[Sub_cod (orden)]]+0.1)</f>
        <v>155.1</v>
      </c>
      <c r="E156" s="125" t="s">
        <v>908</v>
      </c>
      <c r="F156" s="90" t="s">
        <v>421</v>
      </c>
      <c r="G156" s="126" t="s">
        <v>431</v>
      </c>
      <c r="H156" s="126"/>
      <c r="I156" s="126"/>
      <c r="J156" s="126" t="s">
        <v>919</v>
      </c>
      <c r="K156" s="96" t="s">
        <v>45</v>
      </c>
      <c r="L156" s="126">
        <v>190</v>
      </c>
      <c r="M156" s="126">
        <v>80</v>
      </c>
      <c r="N156" s="126">
        <v>40</v>
      </c>
      <c r="O156" s="126">
        <v>23</v>
      </c>
      <c r="P156" s="96">
        <v>12</v>
      </c>
      <c r="Q156" s="96">
        <v>1</v>
      </c>
      <c r="R156" s="125"/>
      <c r="S156" s="125"/>
      <c r="T156" s="126"/>
      <c r="U156" s="96">
        <v>1</v>
      </c>
      <c r="V156" s="96">
        <v>10</v>
      </c>
      <c r="W156" s="91">
        <v>1</v>
      </c>
      <c r="X156" s="98" t="str">
        <f t="shared" si="14"/>
        <v>Vintage</v>
      </c>
      <c r="Y156" s="102" t="str">
        <f>CONCATENATE("En HOGAR &amp; SPACIOS encontraras lo mejor para tu hogar con este excelente ",VLOOKUP(C156,Detalle!B:F,4,0)," con un acabado detallista al estilo ",F156,"&lt;/p&gt;",CHAR(10),CHAR(10),":&lt;p&gt;&lt;strong&gt;&lt;span style=text-decoration: underline;&gt;Detalle:&lt;/span&gt;&lt;/strong&gt;&lt;/p&gt;",CHAR(10),AA156,CHAR(10),Tabla3[[#This Row],[Parte 5]],CHAR(10),CHAR(10),"Medidas aproximadas: ","&lt;p&gt; ",CHAR(10),Z156,"&lt;p&gt; &lt;/li&gt;",CHAR(10),CHAR(10),AC156,CHAR(10),CHAR(10),AB156)</f>
        <v>En HOGAR &amp; SPACIOS encontraras lo mejor para tu hogar con este excelente Vintage con un acabado detallista al estilo Vintage&lt;/p&gt;
:&lt;p&gt;&lt;strong&gt;&lt;span style=text-decoration: underline;&gt;Detalle:&lt;/span&gt;&lt;/strong&gt;&lt;/p&gt;
Ropero vintage color: Variado y estructura: Melamine
Medidas aproximadas: &lt;p&gt; 
Ropero vintage: &lt;p&gt;&lt;li&gt;Altura(cm): 190&lt;/li&gt;&lt;li&gt; Ancho(cm): 80&lt;/li&gt;&lt;li&gt;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56" s="102" t="str">
        <f t="shared" si="15"/>
        <v>Ropero vintage: &lt;p&gt;&lt;li&gt;Altura(cm): 190&lt;/li&gt;&lt;li&gt; Ancho(cm): 80&lt;/li&gt;&lt;li&gt; Profundo(cm): 40&lt;/li&gt;&lt;/ul&gt;</v>
      </c>
      <c r="AA156" s="102" t="str">
        <f>CONCATENATE(E156," color: ",IF(VLOOKUP(C156,Colores!H:I,2,0)&gt;1,"Varios colores",G156),IF(H156="","",CONCATENATE(", Tapiz: ",H156)),IF(I156="","",CONCATENATE(", relleno: ",I156)),IF(J156="","",CONCATENATE(" y estructura: ",J156)),CHAR(10))</f>
        <v xml:space="preserve">Ropero vintage color: Variado y estructura: Melamine
</v>
      </c>
      <c r="AB156" s="102" t="str">
        <f>CONCATENATE("&lt;p&gt;¿Cómo lavar este producto ",VLOOKUP(Tabla3[[#This Row],[Codigo]],Detalle!B:F,4,0),": ",H156,"?","&lt;p&gt;",CHAR(10),IFERROR(VLOOKUP(H156,'Base de datos'!A:B,2,0),"Humedecer un paño de tela y frotar la estructura del producto&lt;p&gt;"))</f>
        <v>&lt;p&gt;¿Cómo lavar este producto Vintage: ?&lt;p&gt;
Humedecer un paño de tela y frotar la estructura del producto&lt;p&gt;</v>
      </c>
      <c r="AC156" s="102"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56"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56" s="79"/>
      <c r="AF156" s="102"/>
      <c r="AH156" s="92" t="str">
        <f t="shared" si="17"/>
        <v>INSERT INTO combos VALUES(NULL,"Mody178","Ropero vintage",155,155.1,"Ropero vintage","Vintage","Variado","","","Melamine","No",190,80,40,23,12,1,"","","","1",10,"1");</v>
      </c>
    </row>
    <row r="157" spans="1:34" ht="18.75" customHeight="1" x14ac:dyDescent="0.2">
      <c r="A157" s="1" t="s">
        <v>902</v>
      </c>
      <c r="B157" s="125" t="s">
        <v>908</v>
      </c>
      <c r="C157" s="97">
        <f>VLOOKUP(Tabla3[[#This Row],[sku proveedor-web]],Tabla6[[sku proveedor-web]:[codigo]],2,0)</f>
        <v>156</v>
      </c>
      <c r="D157" s="91">
        <f>IF(Tabla3[Codigo]&lt;&gt;Tabla3[[#Headers],[Codigo]],Tabla3[Codigo]+0.1,Tabla3[[#Headers],[Sub_cod (orden)]]+0.1)</f>
        <v>156.1</v>
      </c>
      <c r="E157" s="125" t="s">
        <v>908</v>
      </c>
      <c r="F157" s="90" t="s">
        <v>421</v>
      </c>
      <c r="G157" s="126" t="s">
        <v>431</v>
      </c>
      <c r="H157" s="126"/>
      <c r="I157" s="126"/>
      <c r="J157" s="126" t="s">
        <v>919</v>
      </c>
      <c r="K157" s="96" t="s">
        <v>45</v>
      </c>
      <c r="L157" s="126">
        <v>200</v>
      </c>
      <c r="M157" s="126">
        <v>80</v>
      </c>
      <c r="N157" s="126">
        <v>40</v>
      </c>
      <c r="O157" s="126">
        <v>25</v>
      </c>
      <c r="P157" s="96">
        <v>12</v>
      </c>
      <c r="Q157" s="96">
        <v>1</v>
      </c>
      <c r="R157" s="125"/>
      <c r="S157" s="125"/>
      <c r="T157" s="126"/>
      <c r="U157" s="96">
        <v>1</v>
      </c>
      <c r="V157" s="96">
        <v>10</v>
      </c>
      <c r="W157" s="91">
        <v>1</v>
      </c>
      <c r="X157" s="98" t="str">
        <f t="shared" si="14"/>
        <v>Vintage</v>
      </c>
      <c r="Y157" s="102" t="str">
        <f>CONCATENATE("En HOGAR &amp; SPACIOS encontraras lo mejor para tu hogar con este excelente ",VLOOKUP(C157,Detalle!B:F,4,0)," con un acabado detallista al estilo ",F157,"&lt;/p&gt;",CHAR(10),CHAR(10),":&lt;p&gt;&lt;strong&gt;&lt;span style=text-decoration: underline;&gt;Detalle:&lt;/span&gt;&lt;/strong&gt;&lt;/p&gt;",CHAR(10),AA157,CHAR(10),Tabla3[[#This Row],[Parte 5]],CHAR(10),CHAR(10),"Medidas aproximadas: ","&lt;p&gt; ",CHAR(10),Z157,"&lt;p&gt; &lt;/li&gt;",CHAR(10),CHAR(10),AC157,CHAR(10),CHAR(10),AB157)</f>
        <v>En HOGAR &amp; SPACIOS encontraras lo mejor para tu hogar con este excelente Vintage con un acabado detallista al estilo Vintage&lt;/p&gt;
:&lt;p&gt;&lt;strong&gt;&lt;span style=text-decoration: underline;&gt;Detalle:&lt;/span&gt;&lt;/strong&gt;&lt;/p&gt;
Ropero vintage color: Variado y estructura: Melamine
Medidas aproximadas: &lt;p&gt; 
Ropero vintage: &lt;p&gt;&lt;li&gt;Altura(cm): 200&lt;/li&gt;&lt;li&gt; Ancho(cm): 80&lt;/li&gt;&lt;li&gt;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57" s="102" t="str">
        <f t="shared" si="15"/>
        <v>Ropero vintage: &lt;p&gt;&lt;li&gt;Altura(cm): 200&lt;/li&gt;&lt;li&gt; Ancho(cm): 80&lt;/li&gt;&lt;li&gt; Profundo(cm): 40&lt;/li&gt;&lt;/ul&gt;</v>
      </c>
      <c r="AA157" s="102" t="str">
        <f>CONCATENATE(E157," color: ",IF(VLOOKUP(C157,Colores!H:I,2,0)&gt;1,"Varios colores",G157),IF(H157="","",CONCATENATE(", Tapiz: ",H157)),IF(I157="","",CONCATENATE(", relleno: ",I157)),IF(J157="","",CONCATENATE(" y estructura: ",J157)),CHAR(10))</f>
        <v xml:space="preserve">Ropero vintage color: Variado y estructura: Melamine
</v>
      </c>
      <c r="AB157" s="102" t="str">
        <f>CONCATENATE("&lt;p&gt;¿Cómo lavar este producto ",VLOOKUP(Tabla3[[#This Row],[Codigo]],Detalle!B:F,4,0),": ",H157,"?","&lt;p&gt;",CHAR(10),IFERROR(VLOOKUP(H157,'Base de datos'!A:B,2,0),"Humedecer un paño de tela y frotar la estructura del producto&lt;p&gt;"))</f>
        <v>&lt;p&gt;¿Cómo lavar este producto Vintage: ?&lt;p&gt;
Humedecer un paño de tela y frotar la estructura del producto&lt;p&gt;</v>
      </c>
      <c r="AC157" s="102"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57"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57" s="79"/>
      <c r="AF157" s="102"/>
      <c r="AH157" s="92" t="str">
        <f t="shared" si="17"/>
        <v>INSERT INTO combos VALUES(NULL,"Mody179","Ropero vintage",156,156.1,"Ropero vintage","Vintage","Variado","","","Melamine","No",200,80,40,25,12,1,"","","","1",10,"1");</v>
      </c>
    </row>
    <row r="158" spans="1:34" ht="18.75" customHeight="1" x14ac:dyDescent="0.2">
      <c r="A158" s="1" t="s">
        <v>903</v>
      </c>
      <c r="B158" s="125" t="s">
        <v>908</v>
      </c>
      <c r="C158" s="97">
        <f>VLOOKUP(Tabla3[[#This Row],[sku proveedor-web]],Tabla6[[sku proveedor-web]:[codigo]],2,0)</f>
        <v>157</v>
      </c>
      <c r="D158" s="91">
        <f>IF(Tabla3[Codigo]&lt;&gt;Tabla3[[#Headers],[Codigo]],Tabla3[Codigo]+0.1,Tabla3[[#Headers],[Sub_cod (orden)]]+0.1)</f>
        <v>157.1</v>
      </c>
      <c r="E158" s="125" t="s">
        <v>908</v>
      </c>
      <c r="F158" s="90" t="s">
        <v>421</v>
      </c>
      <c r="G158" s="126" t="s">
        <v>881</v>
      </c>
      <c r="H158" s="126"/>
      <c r="I158" s="126"/>
      <c r="J158" s="126" t="s">
        <v>919</v>
      </c>
      <c r="K158" s="96" t="s">
        <v>45</v>
      </c>
      <c r="L158" s="126">
        <v>200</v>
      </c>
      <c r="M158" s="126">
        <v>80</v>
      </c>
      <c r="N158" s="126">
        <v>40</v>
      </c>
      <c r="O158" s="126">
        <v>25</v>
      </c>
      <c r="P158" s="96">
        <v>12</v>
      </c>
      <c r="Q158" s="96">
        <v>1</v>
      </c>
      <c r="R158" s="125"/>
      <c r="S158" s="125"/>
      <c r="T158" s="126"/>
      <c r="U158" s="96">
        <v>1</v>
      </c>
      <c r="V158" s="96">
        <v>10</v>
      </c>
      <c r="W158" s="91">
        <v>1</v>
      </c>
      <c r="X158" s="98" t="str">
        <f t="shared" si="14"/>
        <v>Vintage</v>
      </c>
      <c r="Y158" s="102" t="str">
        <f>CONCATENATE("En HOGAR &amp; SPACIOS encontraras lo mejor para tu hogar con este excelente ",VLOOKUP(C158,Detalle!B:F,4,0)," con un acabado detallista al estilo ",F158,"&lt;/p&gt;",CHAR(10),CHAR(10),":&lt;p&gt;&lt;strong&gt;&lt;span style=text-decoration: underline;&gt;Detalle:&lt;/span&gt;&lt;/strong&gt;&lt;/p&gt;",CHAR(10),AA158,CHAR(10),Tabla3[[#This Row],[Parte 5]],CHAR(10),CHAR(10),"Medidas aproximadas: ","&lt;p&gt; ",CHAR(10),Z158,"&lt;p&gt; &lt;/li&gt;",CHAR(10),CHAR(10),AC158,CHAR(10),CHAR(10),AB158)</f>
        <v>En HOGAR &amp; SPACIOS encontraras lo mejor para tu hogar con este excelente Vintage con un acabado detallista al estilo Vintage&lt;/p&gt;
:&lt;p&gt;&lt;strong&gt;&lt;span style=text-decoration: underline;&gt;Detalle:&lt;/span&gt;&lt;/strong&gt;&lt;/p&gt;
Ropero vintage color: Marrón y estructura: Melamine
Medidas aproximadas: &lt;p&gt; 
Ropero vintage: &lt;p&gt;&lt;li&gt;Altura(cm): 200&lt;/li&gt;&lt;li&gt; Ancho(cm): 80&lt;/li&gt;&lt;li&gt;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58" s="102" t="str">
        <f t="shared" si="15"/>
        <v>Ropero vintage: &lt;p&gt;&lt;li&gt;Altura(cm): 200&lt;/li&gt;&lt;li&gt; Ancho(cm): 80&lt;/li&gt;&lt;li&gt; Profundo(cm): 40&lt;/li&gt;&lt;/ul&gt;</v>
      </c>
      <c r="AA158" s="102" t="str">
        <f>CONCATENATE(E158," color: ",IF(VLOOKUP(C158,Colores!H:I,2,0)&gt;1,"Varios colores",G158),IF(H158="","",CONCATENATE(", Tapiz: ",H158)),IF(I158="","",CONCATENATE(", relleno: ",I158)),IF(J158="","",CONCATENATE(" y estructura: ",J158)),CHAR(10))</f>
        <v xml:space="preserve">Ropero vintage color: Marrón y estructura: Melamine
</v>
      </c>
      <c r="AB158" s="102" t="str">
        <f>CONCATENATE("&lt;p&gt;¿Cómo lavar este producto ",VLOOKUP(Tabla3[[#This Row],[Codigo]],Detalle!B:F,4,0),": ",H158,"?","&lt;p&gt;",CHAR(10),IFERROR(VLOOKUP(H158,'Base de datos'!A:B,2,0),"Humedecer un paño de tela y frotar la estructura del producto&lt;p&gt;"))</f>
        <v>&lt;p&gt;¿Cómo lavar este producto Vintage: ?&lt;p&gt;
Humedecer un paño de tela y frotar la estructura del producto&lt;p&gt;</v>
      </c>
      <c r="AC158" s="102"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58"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58" s="79"/>
      <c r="AF158" s="102"/>
      <c r="AH158" s="92" t="str">
        <f t="shared" si="17"/>
        <v>INSERT INTO combos VALUES(NULL,"Mody180","Ropero vintage",157,157.1,"Ropero vintage","Vintage","Marrón","","","Melamine","No",200,80,40,25,12,1,"","","","1",10,"1");</v>
      </c>
    </row>
    <row r="159" spans="1:34" ht="18.75" customHeight="1" x14ac:dyDescent="0.2">
      <c r="A159" s="1" t="s">
        <v>904</v>
      </c>
      <c r="B159" s="125" t="s">
        <v>908</v>
      </c>
      <c r="C159" s="97">
        <f>VLOOKUP(Tabla3[[#This Row],[sku proveedor-web]],Tabla6[[sku proveedor-web]:[codigo]],2,0)</f>
        <v>158</v>
      </c>
      <c r="D159" s="91">
        <f>IF(Tabla3[Codigo]&lt;&gt;Tabla3[[#Headers],[Codigo]],Tabla3[Codigo]+0.1,Tabla3[[#Headers],[Sub_cod (orden)]]+0.1)</f>
        <v>158.1</v>
      </c>
      <c r="E159" s="125" t="s">
        <v>908</v>
      </c>
      <c r="F159" s="90" t="s">
        <v>421</v>
      </c>
      <c r="G159" s="126" t="s">
        <v>35</v>
      </c>
      <c r="H159" s="126"/>
      <c r="I159" s="126"/>
      <c r="J159" s="126" t="s">
        <v>919</v>
      </c>
      <c r="K159" s="96" t="s">
        <v>45</v>
      </c>
      <c r="L159" s="126">
        <v>200</v>
      </c>
      <c r="M159" s="126">
        <v>120</v>
      </c>
      <c r="N159" s="126">
        <v>40</v>
      </c>
      <c r="O159" s="126">
        <v>20</v>
      </c>
      <c r="P159" s="96">
        <v>12</v>
      </c>
      <c r="Q159" s="96">
        <v>1</v>
      </c>
      <c r="R159" s="125"/>
      <c r="S159" s="125"/>
      <c r="T159" s="126"/>
      <c r="U159" s="96">
        <v>1</v>
      </c>
      <c r="V159" s="96">
        <v>10</v>
      </c>
      <c r="W159" s="91">
        <v>1</v>
      </c>
      <c r="X159" s="98" t="str">
        <f t="shared" si="14"/>
        <v>Vintage</v>
      </c>
      <c r="Y159" s="102" t="str">
        <f>CONCATENATE("En HOGAR &amp; SPACIOS encontraras lo mejor para tu hogar con este excelente ",VLOOKUP(C159,Detalle!B:F,4,0)," con un acabado detallista al estilo ",F159,"&lt;/p&gt;",CHAR(10),CHAR(10),":&lt;p&gt;&lt;strong&gt;&lt;span style=text-decoration: underline;&gt;Detalle:&lt;/span&gt;&lt;/strong&gt;&lt;/p&gt;",CHAR(10),AA159,CHAR(10),Tabla3[[#This Row],[Parte 5]],CHAR(10),CHAR(10),"Medidas aproximadas: ","&lt;p&gt; ",CHAR(10),Z159,"&lt;p&gt; &lt;/li&gt;",CHAR(10),CHAR(10),AC159,CHAR(10),CHAR(10),AB159)</f>
        <v>En HOGAR &amp; SPACIOS encontraras lo mejor para tu hogar con este excelente Vintage con un acabado detallista al estilo Vintage&lt;/p&gt;
:&lt;p&gt;&lt;strong&gt;&lt;span style=text-decoration: underline;&gt;Detalle:&lt;/span&gt;&lt;/strong&gt;&lt;/p&gt;
Ropero vintage color: Blanco y estructura: Melamine
Medidas aproximadas: &lt;p&gt; 
Ropero vintage: &lt;p&gt;&lt;li&gt;Altura(cm): 200&lt;/li&gt;&lt;li&gt; Ancho(cm): 120&lt;/li&gt;&lt;li&gt;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59" s="102" t="str">
        <f t="shared" si="15"/>
        <v>Ropero vintage: &lt;p&gt;&lt;li&gt;Altura(cm): 200&lt;/li&gt;&lt;li&gt; Ancho(cm): 120&lt;/li&gt;&lt;li&gt; Profundo(cm): 40&lt;/li&gt;&lt;/ul&gt;</v>
      </c>
      <c r="AA159" s="102" t="str">
        <f>CONCATENATE(E159," color: ",IF(VLOOKUP(C159,Colores!H:I,2,0)&gt;1,"Varios colores",G159),IF(H159="","",CONCATENATE(", Tapiz: ",H159)),IF(I159="","",CONCATENATE(", relleno: ",I159)),IF(J159="","",CONCATENATE(" y estructura: ",J159)),CHAR(10))</f>
        <v xml:space="preserve">Ropero vintage color: Blanco y estructura: Melamine
</v>
      </c>
      <c r="AB159" s="102" t="str">
        <f>CONCATENATE("&lt;p&gt;¿Cómo lavar este producto ",VLOOKUP(Tabla3[[#This Row],[Codigo]],Detalle!B:F,4,0),": ",H159,"?","&lt;p&gt;",CHAR(10),IFERROR(VLOOKUP(H159,'Base de datos'!A:B,2,0),"Humedecer un paño de tela y frotar la estructura del producto&lt;p&gt;"))</f>
        <v>&lt;p&gt;¿Cómo lavar este producto Vintage: ?&lt;p&gt;
Humedecer un paño de tela y frotar la estructura del producto&lt;p&gt;</v>
      </c>
      <c r="AC159" s="102"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59"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59" s="79"/>
      <c r="AF159" s="102"/>
      <c r="AH159" s="92" t="str">
        <f t="shared" si="17"/>
        <v>INSERT INTO combos VALUES(NULL,"Mody181","Ropero vintage",158,158.1,"Ropero vintage","Vintage","Blanco","","","Melamine","No",200,120,40,20,12,1,"","","","1",10,"1");</v>
      </c>
    </row>
    <row r="160" spans="1:34" ht="18.75" customHeight="1" x14ac:dyDescent="0.2">
      <c r="A160" s="1" t="s">
        <v>905</v>
      </c>
      <c r="B160" s="125" t="s">
        <v>908</v>
      </c>
      <c r="C160" s="97">
        <f>VLOOKUP(Tabla3[[#This Row],[sku proveedor-web]],Tabla6[[sku proveedor-web]:[codigo]],2,0)</f>
        <v>159</v>
      </c>
      <c r="D160" s="91">
        <f>IF(Tabla3[Codigo]&lt;&gt;Tabla3[[#Headers],[Codigo]],Tabla3[Codigo]+0.1,Tabla3[[#Headers],[Sub_cod (orden)]]+0.1)</f>
        <v>159.1</v>
      </c>
      <c r="E160" s="125" t="s">
        <v>908</v>
      </c>
      <c r="F160" s="90" t="s">
        <v>421</v>
      </c>
      <c r="G160" s="126" t="s">
        <v>35</v>
      </c>
      <c r="H160" s="126"/>
      <c r="I160" s="126"/>
      <c r="J160" s="126" t="s">
        <v>919</v>
      </c>
      <c r="K160" s="96" t="s">
        <v>45</v>
      </c>
      <c r="L160" s="126">
        <v>190</v>
      </c>
      <c r="M160" s="126">
        <v>120</v>
      </c>
      <c r="N160" s="126">
        <v>40</v>
      </c>
      <c r="O160" s="126">
        <v>26</v>
      </c>
      <c r="P160" s="96">
        <v>12</v>
      </c>
      <c r="Q160" s="96">
        <v>1</v>
      </c>
      <c r="R160" s="125"/>
      <c r="S160" s="125"/>
      <c r="T160" s="126"/>
      <c r="U160" s="96">
        <v>1</v>
      </c>
      <c r="V160" s="96">
        <v>10</v>
      </c>
      <c r="W160" s="91">
        <v>1</v>
      </c>
      <c r="X160" s="98" t="str">
        <f t="shared" si="14"/>
        <v>Vintage</v>
      </c>
      <c r="Y160" s="102" t="str">
        <f>CONCATENATE("En HOGAR &amp; SPACIOS encontraras lo mejor para tu hogar con este excelente ",VLOOKUP(C160,Detalle!B:F,4,0)," con un acabado detallista al estilo ",F160,"&lt;/p&gt;",CHAR(10),CHAR(10),":&lt;p&gt;&lt;strong&gt;&lt;span style=text-decoration: underline;&gt;Detalle:&lt;/span&gt;&lt;/strong&gt;&lt;/p&gt;",CHAR(10),AA160,CHAR(10),Tabla3[[#This Row],[Parte 5]],CHAR(10),CHAR(10),"Medidas aproximadas: ","&lt;p&gt; ",CHAR(10),Z160,"&lt;p&gt; &lt;/li&gt;",CHAR(10),CHAR(10),AC160,CHAR(10),CHAR(10),AB160)</f>
        <v>En HOGAR &amp; SPACIOS encontraras lo mejor para tu hogar con este excelente Vintage con un acabado detallista al estilo Vintage&lt;/p&gt;
:&lt;p&gt;&lt;strong&gt;&lt;span style=text-decoration: underline;&gt;Detalle:&lt;/span&gt;&lt;/strong&gt;&lt;/p&gt;
Ropero vintage color: Blanco y estructura: Melamine
Medidas aproximadas: &lt;p&gt; 
Ropero vintage: &lt;p&gt;&lt;li&gt;Altura(cm): 190&lt;/li&gt;&lt;li&gt; Ancho(cm): 120&lt;/li&gt;&lt;li&gt;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60" s="102" t="str">
        <f t="shared" si="15"/>
        <v>Ropero vintage: &lt;p&gt;&lt;li&gt;Altura(cm): 190&lt;/li&gt;&lt;li&gt; Ancho(cm): 120&lt;/li&gt;&lt;li&gt; Profundo(cm): 40&lt;/li&gt;&lt;/ul&gt;</v>
      </c>
      <c r="AA160" s="102" t="str">
        <f>CONCATENATE(E160," color: ",IF(VLOOKUP(C160,Colores!H:I,2,0)&gt;1,"Varios colores",G160),IF(H160="","",CONCATENATE(", Tapiz: ",H160)),IF(I160="","",CONCATENATE(", relleno: ",I160)),IF(J160="","",CONCATENATE(" y estructura: ",J160)),CHAR(10))</f>
        <v xml:space="preserve">Ropero vintage color: Blanco y estructura: Melamine
</v>
      </c>
      <c r="AB160" s="102" t="str">
        <f>CONCATENATE("&lt;p&gt;¿Cómo lavar este producto ",VLOOKUP(Tabla3[[#This Row],[Codigo]],Detalle!B:F,4,0),": ",H160,"?","&lt;p&gt;",CHAR(10),IFERROR(VLOOKUP(H160,'Base de datos'!A:B,2,0),"Humedecer un paño de tela y frotar la estructura del producto&lt;p&gt;"))</f>
        <v>&lt;p&gt;¿Cómo lavar este producto Vintage: ?&lt;p&gt;
Humedecer un paño de tela y frotar la estructura del producto&lt;p&gt;</v>
      </c>
      <c r="AC160" s="102"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60"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60" s="79"/>
      <c r="AF160" s="102"/>
      <c r="AH160" s="92" t="str">
        <f t="shared" si="17"/>
        <v>INSERT INTO combos VALUES(NULL,"Mody182","Ropero vintage",159,159.1,"Ropero vintage","Vintage","Blanco","","","Melamine","No",190,120,40,26,12,1,"","","","1",10,"1");</v>
      </c>
    </row>
    <row r="161" spans="1:34" ht="18.75" customHeight="1" x14ac:dyDescent="0.2">
      <c r="A161" s="1" t="s">
        <v>906</v>
      </c>
      <c r="B161" s="125" t="s">
        <v>909</v>
      </c>
      <c r="C161" s="97">
        <f>VLOOKUP(Tabla3[[#This Row],[sku proveedor-web]],Tabla6[[sku proveedor-web]:[codigo]],2,0)</f>
        <v>160</v>
      </c>
      <c r="D161" s="91">
        <f>IF(Tabla3[Codigo]&lt;&gt;Tabla3[[#Headers],[Codigo]],Tabla3[Codigo]+0.1,Tabla3[[#Headers],[Sub_cod (orden)]]+0.1)</f>
        <v>160.1</v>
      </c>
      <c r="E161" s="125" t="s">
        <v>909</v>
      </c>
      <c r="F161" s="90" t="s">
        <v>421</v>
      </c>
      <c r="G161" s="126" t="s">
        <v>35</v>
      </c>
      <c r="H161" s="126"/>
      <c r="I161" s="126"/>
      <c r="J161" s="126" t="s">
        <v>919</v>
      </c>
      <c r="K161" s="96" t="s">
        <v>45</v>
      </c>
      <c r="L161" s="126">
        <v>200</v>
      </c>
      <c r="M161" s="126">
        <v>100</v>
      </c>
      <c r="N161" s="126">
        <v>100</v>
      </c>
      <c r="O161" s="126">
        <v>30</v>
      </c>
      <c r="P161" s="96">
        <v>12</v>
      </c>
      <c r="Q161" s="96">
        <v>1</v>
      </c>
      <c r="R161" s="125"/>
      <c r="S161" s="125"/>
      <c r="T161" s="126"/>
      <c r="U161" s="96">
        <v>1</v>
      </c>
      <c r="V161" s="96">
        <v>10</v>
      </c>
      <c r="W161" s="91">
        <v>1</v>
      </c>
      <c r="X161" s="98" t="str">
        <f t="shared" si="14"/>
        <v>Vintage</v>
      </c>
      <c r="Y161" s="102" t="str">
        <f>CONCATENATE("En HOGAR &amp; SPACIOS encontraras lo mejor para tu hogar con este excelente ",VLOOKUP(C161,Detalle!B:F,4,0)," con un acabado detallista al estilo ",F161,"&lt;/p&gt;",CHAR(10),CHAR(10),":&lt;p&gt;&lt;strong&gt;&lt;span style=text-decoration: underline;&gt;Detalle:&lt;/span&gt;&lt;/strong&gt;&lt;/p&gt;",CHAR(10),AA161,CHAR(10),Tabla3[[#This Row],[Parte 5]],CHAR(10),CHAR(10),"Medidas aproximadas: ","&lt;p&gt; ",CHAR(10),Z161,"&lt;p&gt; &lt;/li&gt;",CHAR(10),CHAR(10),AC161,CHAR(10),CHAR(10),AB161)</f>
        <v>En HOGAR &amp; SPACIOS encontraras lo mejor para tu hogar con este excelente Vintage con un acabado detallista al estilo Vintage&lt;/p&gt;
:&lt;p&gt;&lt;strong&gt;&lt;span style=text-decoration: underline;&gt;Detalle:&lt;/span&gt;&lt;/strong&gt;&lt;/p&gt;
Zapatera color: Blanco y estructura: Melamine
Medidas aproximadas: &lt;p&gt; 
Zapatera: &lt;p&gt;&lt;li&gt;Altura(cm): 200&lt;/li&gt;&lt;li&gt; Ancho(cm): 100&lt;/li&gt;&lt;li&gt; Profundo(cm): 100&lt;/li&gt;&lt;/ul&gt;&lt;p&gt;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61" s="102" t="str">
        <f t="shared" si="15"/>
        <v>Zapatera: &lt;p&gt;&lt;li&gt;Altura(cm): 200&lt;/li&gt;&lt;li&gt; Ancho(cm): 100&lt;/li&gt;&lt;li&gt; Profundo(cm): 100&lt;/li&gt;&lt;/ul&gt;</v>
      </c>
      <c r="AA161" s="102" t="str">
        <f>CONCATENATE(E161," color: ",IF(VLOOKUP(C161,Colores!H:I,2,0)&gt;1,"Varios colores",G161),IF(H161="","",CONCATENATE(", Tapiz: ",H161)),IF(I161="","",CONCATENATE(", relleno: ",I161)),IF(J161="","",CONCATENATE(" y estructura: ",J161)),CHAR(10))</f>
        <v xml:space="preserve">Zapatera color: Blanco y estructura: Melamine
</v>
      </c>
      <c r="AB161" s="102" t="str">
        <f>CONCATENATE("&lt;p&gt;¿Cómo lavar este producto ",VLOOKUP(Tabla3[[#This Row],[Codigo]],Detalle!B:F,4,0),": ",H161,"?","&lt;p&gt;",CHAR(10),IFERROR(VLOOKUP(H161,'Base de datos'!A:B,2,0),"Humedecer un paño de tela y frotar la estructura del producto&lt;p&gt;"))</f>
        <v>&lt;p&gt;¿Cómo lavar este producto Vintage: ?&lt;p&gt;
Humedecer un paño de tela y frotar la estructura del producto&lt;p&gt;</v>
      </c>
      <c r="AC161" s="102"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61"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61" s="79"/>
      <c r="AF161" s="102"/>
      <c r="AH161" s="92" t="str">
        <f t="shared" si="17"/>
        <v>INSERT INTO combos VALUES(NULL,"Mody183","Zapatera",160,160.1,"Zapatera","Vintage","Blanco","","","Melamine","No",200,100,100,30,12,1,"","","","1",10,"1");</v>
      </c>
    </row>
    <row r="162" spans="1:34" ht="18.75" customHeight="1" x14ac:dyDescent="0.2">
      <c r="A162" s="1" t="s">
        <v>936</v>
      </c>
      <c r="B162" s="125" t="s">
        <v>938</v>
      </c>
      <c r="C162" s="97">
        <f>VLOOKUP(Tabla3[[#This Row],[sku proveedor-web]],Tabla6[[sku proveedor-web]:[codigo]],2,0)</f>
        <v>161</v>
      </c>
      <c r="D162" s="91">
        <f>IF(Tabla3[Codigo]&lt;&gt;Tabla3[[#Headers],[Codigo]],Tabla3[Codigo]+0.1,Tabla3[[#Headers],[Sub_cod (orden)]]+0.1)</f>
        <v>161.1</v>
      </c>
      <c r="E162" s="125" t="s">
        <v>909</v>
      </c>
      <c r="F162" s="90" t="s">
        <v>421</v>
      </c>
      <c r="G162" s="126" t="s">
        <v>939</v>
      </c>
      <c r="H162" s="126"/>
      <c r="I162" s="126"/>
      <c r="J162" s="126" t="s">
        <v>919</v>
      </c>
      <c r="K162" s="96" t="s">
        <v>45</v>
      </c>
      <c r="L162" s="126">
        <v>80</v>
      </c>
      <c r="M162" s="126">
        <v>50</v>
      </c>
      <c r="N162" s="126">
        <v>50</v>
      </c>
      <c r="O162" s="126">
        <v>30</v>
      </c>
      <c r="P162" s="96">
        <v>12</v>
      </c>
      <c r="Q162" s="96">
        <v>1</v>
      </c>
      <c r="R162" s="125"/>
      <c r="S162" s="125"/>
      <c r="T162" s="126"/>
      <c r="U162" s="96">
        <v>1</v>
      </c>
      <c r="V162" s="96">
        <v>10</v>
      </c>
      <c r="W162" s="91">
        <v>1</v>
      </c>
      <c r="X162" s="98" t="str">
        <f t="shared" si="14"/>
        <v>Vintage</v>
      </c>
      <c r="Y162" s="102" t="str">
        <f>CONCATENATE("En HOGAR &amp; SPACIOS encontraras lo mejor para tu hogar con este excelente ",VLOOKUP(C162,Detalle!B:F,4,0)," con un acabado detallista al estilo ",F162,"&lt;/p&gt;",CHAR(10),CHAR(10),":&lt;p&gt;&lt;strong&gt;&lt;span style=text-decoration: underline;&gt;Detalle:&lt;/span&gt;&lt;/strong&gt;&lt;/p&gt;",CHAR(10),AA162,CHAR(10),Tabla3[[#This Row],[Parte 5]],CHAR(10),CHAR(10),"Medidas aproximadas: ","&lt;p&gt; ",CHAR(10),Z162,"&lt;p&gt; &lt;/li&gt;",CHAR(10),CHAR(10),AC162,CHAR(10),CHAR(10),AB162)</f>
        <v>En HOGAR &amp; SPACIOS encontraras lo mejor para tu hogar con este excelente Vintage con un acabado detallista al estilo Vintage&lt;/p&gt;
:&lt;p&gt;&lt;strong&gt;&lt;span style=text-decoration: underline;&gt;Detalle:&lt;/span&gt;&lt;/strong&gt;&lt;/p&gt;
Zapatera color: Nogal y estructura: Melamine
Medidas aproximadas: &lt;p&gt; 
Zapatera: &lt;p&gt;&lt;li&gt;Altura(cm): 80&lt;/li&gt;&lt;li&gt; Ancho(cm): 50&lt;/li&gt;&lt;li&gt;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62" s="102" t="str">
        <f t="shared" si="15"/>
        <v>Zapatera: &lt;p&gt;&lt;li&gt;Altura(cm): 80&lt;/li&gt;&lt;li&gt; Ancho(cm): 50&lt;/li&gt;&lt;li&gt; Profundo(cm): 50&lt;/li&gt;&lt;/ul&gt;</v>
      </c>
      <c r="AA162" s="102" t="str">
        <f>CONCATENATE(E162," color: ",IF(VLOOKUP(C162,Colores!H:I,2,0)&gt;1,"Varios colores",G162),IF(H162="","",CONCATENATE(", Tapiz: ",H162)),IF(I162="","",CONCATENATE(", relleno: ",I162)),IF(J162="","",CONCATENATE(" y estructura: ",J162)),CHAR(10))</f>
        <v xml:space="preserve">Zapatera color: Nogal y estructura: Melamine
</v>
      </c>
      <c r="AB162" s="102" t="str">
        <f>CONCATENATE("&lt;p&gt;¿Cómo lavar este producto ",VLOOKUP(Tabla3[[#This Row],[Codigo]],Detalle!B:F,4,0),": ",H162,"?","&lt;p&gt;",CHAR(10),IFERROR(VLOOKUP(H162,'Base de datos'!A:B,2,0),"Humedecer un paño de tela y frotar la estructura del producto&lt;p&gt;"))</f>
        <v>&lt;p&gt;¿Cómo lavar este producto Vintage: ?&lt;p&gt;
Humedecer un paño de tela y frotar la estructura del producto&lt;p&gt;</v>
      </c>
      <c r="AC162" s="102" t="str">
        <f t="shared" si="16"/>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62"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62" s="79"/>
      <c r="AF162" s="102"/>
      <c r="AH162" s="92" t="str">
        <f t="shared" si="17"/>
        <v>INSERT INTO combos VALUES(NULL,"Mody184","Zapatera ediana",161,161.1,"Zapatera","Vintage","Nogal","","","Melamine","No",80,50,50,30,12,1,"","","","1",10,"1");</v>
      </c>
    </row>
    <row r="163" spans="1:34" ht="18.75" customHeight="1" x14ac:dyDescent="0.2">
      <c r="A163" s="143" t="s">
        <v>1049</v>
      </c>
      <c r="B163" s="170" t="s">
        <v>1068</v>
      </c>
      <c r="C163" s="163">
        <f>VLOOKUP(Tabla3[[#This Row],[sku proveedor-web]],Tabla6[[sku proveedor-web]:[codigo]],2,0)</f>
        <v>170</v>
      </c>
      <c r="D163" s="160">
        <f>IF(Tabla3[Codigo]&lt;&gt;Tabla3[[#Headers],[Codigo]],Tabla3[Codigo]+0.1,Tabla3[[#Headers],[Sub_cod (orden)]]+0.1)</f>
        <v>170.1</v>
      </c>
      <c r="E163" s="170" t="s">
        <v>1068</v>
      </c>
      <c r="F163" s="159" t="s">
        <v>421</v>
      </c>
      <c r="G163" s="126" t="s">
        <v>35</v>
      </c>
      <c r="H163" s="126"/>
      <c r="I163" s="126"/>
      <c r="J163" s="174" t="s">
        <v>919</v>
      </c>
      <c r="K163" s="96" t="s">
        <v>45</v>
      </c>
      <c r="L163" s="126">
        <v>50</v>
      </c>
      <c r="M163" s="126">
        <v>160</v>
      </c>
      <c r="N163" s="126">
        <v>50</v>
      </c>
      <c r="O163" s="126">
        <v>30</v>
      </c>
      <c r="P163" s="96">
        <v>12</v>
      </c>
      <c r="Q163" s="96">
        <v>1</v>
      </c>
      <c r="R163" s="125" t="s">
        <v>895</v>
      </c>
      <c r="S163" s="125"/>
      <c r="T163" s="126"/>
      <c r="U163" s="96">
        <v>1</v>
      </c>
      <c r="V163" s="96">
        <v>10</v>
      </c>
      <c r="W163" s="160">
        <v>1</v>
      </c>
      <c r="X163" s="98"/>
      <c r="Y163" s="102"/>
      <c r="Z163" s="102"/>
      <c r="AA163" s="102"/>
      <c r="AB163" s="102"/>
      <c r="AC163" s="102"/>
      <c r="AD163" s="102"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63" s="79"/>
      <c r="AF163" s="102"/>
      <c r="AH163" s="92" t="str">
        <f t="shared" si="17"/>
        <v>INSERT INTO combos VALUES(NULL,"Mody200","Centro de entretenimiento 3 partes",170,170.1,"Centro de entretenimiento 3 partes","Vintage","Blanco","","","Melamine","No",50,160,50,30,12,1,"Patas contorneadas","","","1",10,"1");</v>
      </c>
    </row>
    <row r="164" spans="1:34" ht="18.75" customHeight="1" x14ac:dyDescent="0.2">
      <c r="A164" s="143" t="s">
        <v>1050</v>
      </c>
      <c r="B164" s="170" t="s">
        <v>1068</v>
      </c>
      <c r="C164" s="163">
        <f>VLOOKUP(Tabla3[[#This Row],[sku proveedor-web]],Tabla6[[sku proveedor-web]:[codigo]],2,0)</f>
        <v>171</v>
      </c>
      <c r="D164" s="160">
        <f>IF(Tabla3[Codigo]&lt;&gt;Tabla3[[#Headers],[Codigo]],Tabla3[Codigo]+0.1,Tabla3[[#Headers],[Sub_cod (orden)]]+0.1)</f>
        <v>171.1</v>
      </c>
      <c r="E164" s="170" t="s">
        <v>1068</v>
      </c>
      <c r="F164" s="159" t="s">
        <v>421</v>
      </c>
      <c r="G164" s="174" t="s">
        <v>1089</v>
      </c>
      <c r="H164" s="174"/>
      <c r="I164" s="174"/>
      <c r="J164" s="174" t="s">
        <v>919</v>
      </c>
      <c r="K164" s="96" t="s">
        <v>45</v>
      </c>
      <c r="L164" s="174">
        <v>50</v>
      </c>
      <c r="M164" s="174">
        <v>160</v>
      </c>
      <c r="N164" s="174">
        <v>50</v>
      </c>
      <c r="O164" s="174">
        <v>30</v>
      </c>
      <c r="P164" s="96">
        <v>12</v>
      </c>
      <c r="Q164" s="96">
        <v>1</v>
      </c>
      <c r="R164" s="173" t="s">
        <v>895</v>
      </c>
      <c r="S164" s="173"/>
      <c r="T164" s="174"/>
      <c r="U164" s="96">
        <v>1</v>
      </c>
      <c r="V164" s="96">
        <v>10</v>
      </c>
      <c r="W164" s="160">
        <v>1</v>
      </c>
      <c r="X164" s="164" t="str">
        <f t="shared" ref="X164:X180" si="18">IF(H164="",F164,H164)</f>
        <v>Vintage</v>
      </c>
      <c r="Y164" s="166" t="str">
        <f>CONCATENATE("En HOGAR &amp; SPACIOS encontraras lo mejor para tu hogar con este excelente ",VLOOKUP(C164,Detalle!B:F,4,0)," con un acabado detallista al estilo ",F164,"&lt;/p&gt;",CHAR(10),CHAR(10),":&lt;p&gt;&lt;strong&gt;&lt;span style=text-decoration: underline;&gt;Detalle:&lt;/span&gt;&lt;/strong&gt;&lt;/p&gt;",CHAR(10),AA164,CHAR(10),Tabla3[[#This Row],[Parte 5]],CHAR(10),CHAR(10),"Medidas aproximadas: ","&lt;p&gt; ",CHAR(10),Z164,"&lt;p&gt; &lt;/li&gt;",CHAR(10),CHAR(10),AC164,CHAR(10),CHAR(10),AB164)</f>
        <v>En HOGAR &amp; SPACIOS encontraras lo mejor para tu hogar con este excelente Vintage con un acabado detallista al estilo Vintage&lt;/p&gt;
:&lt;p&gt;&lt;strong&gt;&lt;span style=text-decoration: underline;&gt;Detalle:&lt;/span&gt;&lt;/strong&gt;&lt;/p&gt;
Centro de entretenimiento 3 partes color: Cedro y estructura: Melamine
&lt;p&gt;Característica: &lt;ul&gt;&lt;li&gt;
Patas contorneadas&lt;/li&gt; 
&lt;/li&gt;
&lt;/ul&gt;&lt;/il&gt;
Medidas aproximadas: &lt;p&gt; 
Centro de entretenimiento 3 partes: &lt;p&gt;&lt;li&gt;Altura(cm): 50&lt;/li&gt;&lt;li&gt; Ancho(cm): 160&lt;/li&gt;&lt;li&gt;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64" s="166" t="str">
        <f t="shared" ref="Z164:Z180" si="19">CONCATENATE(E164,": &lt;p&gt;&lt;li&gt;Altura(cm): ",L164,"&lt;/li&gt;&lt;li&gt; Ancho(cm): ",M164,"&lt;/li&gt;&lt;li&gt; Profundo(cm): ",N164,"&lt;/li&gt;&lt;/ul&gt;" )</f>
        <v>Centro de entretenimiento 3 partes: &lt;p&gt;&lt;li&gt;Altura(cm): 50&lt;/li&gt;&lt;li&gt; Ancho(cm): 160&lt;/li&gt;&lt;li&gt; Profundo(cm): 50&lt;/li&gt;&lt;/ul&gt;</v>
      </c>
      <c r="AA164" s="166" t="str">
        <f>CONCATENATE(E164," color: ",IF(VLOOKUP(C164,Colores!H:I,2,0)&gt;1,"Varios colores",G164),IF(H164="","",CONCATENATE(", Tapiz: ",H164)),IF(I164="","",CONCATENATE(", relleno: ",I164)),IF(J164="","",CONCATENATE(" y estructura: ",J164)),CHAR(10))</f>
        <v xml:space="preserve">Centro de entretenimiento 3 partes color: Cedro y estructura: Melamine
</v>
      </c>
      <c r="AB164" s="166" t="str">
        <f>CONCATENATE("&lt;p&gt;¿Cómo lavar este producto ",VLOOKUP(Tabla3[[#This Row],[Codigo]],Detalle!B:F,4,0),": ",H164,"?","&lt;p&gt;",CHAR(10),IFERROR(VLOOKUP(H164,'Base de datos'!A:B,2,0),"Humedecer un paño de tela y frotar la estructura del producto&lt;p&gt;"))</f>
        <v>&lt;p&gt;¿Cómo lavar este producto Vintage: ?&lt;p&gt;
Humedecer un paño de tela y frotar la estructura del producto&lt;p&gt;</v>
      </c>
      <c r="AC164" s="166" t="str">
        <f t="shared" ref="AC164:AC180" si="20">CONCATENATE("&lt;strong&gt;Condiciones:&lt;/strong&gt;",CHAR(10),"&lt;ol&gt;&lt;li&gt;&lt;strong&gt;No hay devolución por cambio de opinión&lt;/strong&gt;",CHAR(10),"&lt;/li&gt;&lt;li&gt;&lt;strong&gt;Tiempo de entrega: &lt;/strong&gt;",V164,"&lt;strong&gt; días hábiles &lt;/span&gt;",CHAR(10),"&lt;/li&gt;&lt;li&gt;&lt;strong&gt;Garantía: ",P164," meses",CHAR(10),"&lt;/li&gt;&lt;li&gt;&lt;strong&gt;Estado: Nuevo&lt;/strong&gt;&lt;/li&gt;&lt;/ol&gt;")</f>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64" s="166"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64" s="155"/>
      <c r="AF164" s="166"/>
      <c r="AH164" s="92" t="str">
        <f t="shared" si="17"/>
        <v>INSERT INTO combos VALUES(NULL,"Mody201","Centro de entretenimiento 3 partes",171,171.1,"Centro de entretenimiento 3 partes","Vintage","Cedro","","","Melamine","No",50,160,50,30,12,1,"Patas contorneadas","","","1",10,"1");</v>
      </c>
    </row>
    <row r="165" spans="1:34" ht="18.75" customHeight="1" x14ac:dyDescent="0.2">
      <c r="A165" s="143" t="s">
        <v>1051</v>
      </c>
      <c r="B165" s="170" t="s">
        <v>1068</v>
      </c>
      <c r="C165" s="163">
        <f>VLOOKUP(Tabla3[[#This Row],[sku proveedor-web]],Tabla6[[sku proveedor-web]:[codigo]],2,0)</f>
        <v>172</v>
      </c>
      <c r="D165" s="160">
        <f>IF(Tabla3[Codigo]&lt;&gt;Tabla3[[#Headers],[Codigo]],Tabla3[Codigo]+0.1,Tabla3[[#Headers],[Sub_cod (orden)]]+0.1)</f>
        <v>172.1</v>
      </c>
      <c r="E165" s="170" t="s">
        <v>1068</v>
      </c>
      <c r="F165" s="159" t="s">
        <v>421</v>
      </c>
      <c r="G165" s="174" t="s">
        <v>1089</v>
      </c>
      <c r="H165" s="174"/>
      <c r="I165" s="174"/>
      <c r="J165" s="174" t="s">
        <v>919</v>
      </c>
      <c r="K165" s="96" t="s">
        <v>45</v>
      </c>
      <c r="L165" s="174">
        <v>50</v>
      </c>
      <c r="M165" s="174">
        <v>160</v>
      </c>
      <c r="N165" s="174">
        <v>50</v>
      </c>
      <c r="O165" s="174">
        <v>30</v>
      </c>
      <c r="P165" s="96">
        <v>12</v>
      </c>
      <c r="Q165" s="96">
        <v>1</v>
      </c>
      <c r="R165" s="173" t="s">
        <v>895</v>
      </c>
      <c r="S165" s="173"/>
      <c r="T165" s="174"/>
      <c r="U165" s="96">
        <v>1</v>
      </c>
      <c r="V165" s="96">
        <v>10</v>
      </c>
      <c r="W165" s="160">
        <v>1</v>
      </c>
      <c r="X165" s="164" t="str">
        <f t="shared" si="18"/>
        <v>Vintage</v>
      </c>
      <c r="Y165" s="166" t="str">
        <f>CONCATENATE("En HOGAR &amp; SPACIOS encontraras lo mejor para tu hogar con este excelente ",VLOOKUP(C165,Detalle!B:F,4,0)," con un acabado detallista al estilo ",F165,"&lt;/p&gt;",CHAR(10),CHAR(10),":&lt;p&gt;&lt;strong&gt;&lt;span style=text-decoration: underline;&gt;Detalle:&lt;/span&gt;&lt;/strong&gt;&lt;/p&gt;",CHAR(10),AA165,CHAR(10),Tabla3[[#This Row],[Parte 5]],CHAR(10),CHAR(10),"Medidas aproximadas: ","&lt;p&gt; ",CHAR(10),Z165,"&lt;p&gt; &lt;/li&gt;",CHAR(10),CHAR(10),AC165,CHAR(10),CHAR(10),AB165)</f>
        <v>En HOGAR &amp; SPACIOS encontraras lo mejor para tu hogar con este excelente Vintage con un acabado detallista al estilo Vintage&lt;/p&gt;
:&lt;p&gt;&lt;strong&gt;&lt;span style=text-decoration: underline;&gt;Detalle:&lt;/span&gt;&lt;/strong&gt;&lt;/p&gt;
Centro de entretenimiento 3 partes color: Cedro y estructura: Melamine
&lt;p&gt;Característica: &lt;ul&gt;&lt;li&gt;
Patas contorneadas&lt;/li&gt; 
&lt;/li&gt;
&lt;/ul&gt;&lt;/il&gt;
Medidas aproximadas: &lt;p&gt; 
Centro de entretenimiento 3 partes: &lt;p&gt;&lt;li&gt;Altura(cm): 50&lt;/li&gt;&lt;li&gt; Ancho(cm): 160&lt;/li&gt;&lt;li&gt;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65" s="166" t="str">
        <f t="shared" si="19"/>
        <v>Centro de entretenimiento 3 partes: &lt;p&gt;&lt;li&gt;Altura(cm): 50&lt;/li&gt;&lt;li&gt; Ancho(cm): 160&lt;/li&gt;&lt;li&gt; Profundo(cm): 50&lt;/li&gt;&lt;/ul&gt;</v>
      </c>
      <c r="AA165" s="166" t="str">
        <f>CONCATENATE(E165," color: ",IF(VLOOKUP(C165,Colores!H:I,2,0)&gt;1,"Varios colores",G165),IF(H165="","",CONCATENATE(", Tapiz: ",H165)),IF(I165="","",CONCATENATE(", relleno: ",I165)),IF(J165="","",CONCATENATE(" y estructura: ",J165)),CHAR(10))</f>
        <v xml:space="preserve">Centro de entretenimiento 3 partes color: Cedro y estructura: Melamine
</v>
      </c>
      <c r="AB165" s="166" t="str">
        <f>CONCATENATE("&lt;p&gt;¿Cómo lavar este producto ",VLOOKUP(Tabla3[[#This Row],[Codigo]],Detalle!B:F,4,0),": ",H165,"?","&lt;p&gt;",CHAR(10),IFERROR(VLOOKUP(H165,'Base de datos'!A:B,2,0),"Humedecer un paño de tela y frotar la estructura del producto&lt;p&gt;"))</f>
        <v>&lt;p&gt;¿Cómo lavar este producto Vintage: ?&lt;p&gt;
Humedecer un paño de tela y frotar la estructura del producto&lt;p&gt;</v>
      </c>
      <c r="AC165" s="166" t="str">
        <f t="shared" si="20"/>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65" s="166"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65" s="155"/>
      <c r="AF165" s="166"/>
      <c r="AH165" s="92" t="str">
        <f t="shared" si="17"/>
        <v>INSERT INTO combos VALUES(NULL,"Mody202","Centro de entretenimiento 3 partes",172,172.1,"Centro de entretenimiento 3 partes","Vintage","Cedro","","","Melamine","No",50,160,50,30,12,1,"Patas contorneadas","","","1",10,"1");</v>
      </c>
    </row>
    <row r="166" spans="1:34" ht="18.75" customHeight="1" x14ac:dyDescent="0.2">
      <c r="A166" s="143" t="s">
        <v>1052</v>
      </c>
      <c r="B166" s="170" t="s">
        <v>1068</v>
      </c>
      <c r="C166" s="163">
        <f>VLOOKUP(Tabla3[[#This Row],[sku proveedor-web]],Tabla6[[sku proveedor-web]:[codigo]],2,0)</f>
        <v>173</v>
      </c>
      <c r="D166" s="160">
        <f>IF(Tabla3[Codigo]&lt;&gt;Tabla3[[#Headers],[Codigo]],Tabla3[Codigo]+0.1,Tabla3[[#Headers],[Sub_cod (orden)]]+0.1)</f>
        <v>173.1</v>
      </c>
      <c r="E166" s="170" t="s">
        <v>1068</v>
      </c>
      <c r="F166" s="159" t="s">
        <v>421</v>
      </c>
      <c r="G166" s="174" t="s">
        <v>37</v>
      </c>
      <c r="H166" s="174"/>
      <c r="I166" s="174"/>
      <c r="J166" s="174" t="s">
        <v>919</v>
      </c>
      <c r="K166" s="96" t="s">
        <v>45</v>
      </c>
      <c r="L166" s="174">
        <v>50</v>
      </c>
      <c r="M166" s="174">
        <v>160</v>
      </c>
      <c r="N166" s="174">
        <v>50</v>
      </c>
      <c r="O166" s="174">
        <v>30</v>
      </c>
      <c r="P166" s="96">
        <v>12</v>
      </c>
      <c r="Q166" s="96">
        <v>1</v>
      </c>
      <c r="R166" s="173" t="s">
        <v>895</v>
      </c>
      <c r="S166" s="173"/>
      <c r="T166" s="174"/>
      <c r="U166" s="96">
        <v>1</v>
      </c>
      <c r="V166" s="96">
        <v>10</v>
      </c>
      <c r="W166" s="160">
        <v>1</v>
      </c>
      <c r="X166" s="164" t="str">
        <f t="shared" si="18"/>
        <v>Vintage</v>
      </c>
      <c r="Y166" s="166" t="str">
        <f>CONCATENATE("En HOGAR &amp; SPACIOS encontraras lo mejor para tu hogar con este excelente ",VLOOKUP(C166,Detalle!B:F,4,0)," con un acabado detallista al estilo ",F166,"&lt;/p&gt;",CHAR(10),CHAR(10),":&lt;p&gt;&lt;strong&gt;&lt;span style=text-decoration: underline;&gt;Detalle:&lt;/span&gt;&lt;/strong&gt;&lt;/p&gt;",CHAR(10),AA166,CHAR(10),Tabla3[[#This Row],[Parte 5]],CHAR(10),CHAR(10),"Medidas aproximadas: ","&lt;p&gt; ",CHAR(10),Z166,"&lt;p&gt; &lt;/li&gt;",CHAR(10),CHAR(10),AC166,CHAR(10),CHAR(10),AB166)</f>
        <v>En HOGAR &amp; SPACIOS encontraras lo mejor para tu hogar con este excelente Vintage con un acabado detallista al estilo Vintage&lt;/p&gt;
:&lt;p&gt;&lt;strong&gt;&lt;span style=text-decoration: underline;&gt;Detalle:&lt;/span&gt;&lt;/strong&gt;&lt;/p&gt;
Centro de entretenimiento 3 partes color: Negro y estructura: Melamine
&lt;p&gt;Característica: &lt;ul&gt;&lt;li&gt;
Patas contorneadas&lt;/li&gt; 
&lt;/li&gt;
&lt;/ul&gt;&lt;/il&gt;
Medidas aproximadas: &lt;p&gt; 
Centro de entretenimiento 3 partes: &lt;p&gt;&lt;li&gt;Altura(cm): 50&lt;/li&gt;&lt;li&gt; Ancho(cm): 160&lt;/li&gt;&lt;li&gt;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66" s="166" t="str">
        <f t="shared" si="19"/>
        <v>Centro de entretenimiento 3 partes: &lt;p&gt;&lt;li&gt;Altura(cm): 50&lt;/li&gt;&lt;li&gt; Ancho(cm): 160&lt;/li&gt;&lt;li&gt; Profundo(cm): 50&lt;/li&gt;&lt;/ul&gt;</v>
      </c>
      <c r="AA166" s="166" t="str">
        <f>CONCATENATE(E166," color: ",IF(VLOOKUP(C166,Colores!H:I,2,0)&gt;1,"Varios colores",G166),IF(H166="","",CONCATENATE(", Tapiz: ",H166)),IF(I166="","",CONCATENATE(", relleno: ",I166)),IF(J166="","",CONCATENATE(" y estructura: ",J166)),CHAR(10))</f>
        <v xml:space="preserve">Centro de entretenimiento 3 partes color: Negro y estructura: Melamine
</v>
      </c>
      <c r="AB166" s="166" t="str">
        <f>CONCATENATE("&lt;p&gt;¿Cómo lavar este producto ",VLOOKUP(Tabla3[[#This Row],[Codigo]],Detalle!B:F,4,0),": ",H166,"?","&lt;p&gt;",CHAR(10),IFERROR(VLOOKUP(H166,'Base de datos'!A:B,2,0),"Humedecer un paño de tela y frotar la estructura del producto&lt;p&gt;"))</f>
        <v>&lt;p&gt;¿Cómo lavar este producto Vintage: ?&lt;p&gt;
Humedecer un paño de tela y frotar la estructura del producto&lt;p&gt;</v>
      </c>
      <c r="AC166" s="166" t="str">
        <f t="shared" si="20"/>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66" s="166"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66" s="155"/>
      <c r="AF166" s="166"/>
      <c r="AH166" s="92" t="str">
        <f t="shared" si="17"/>
        <v>INSERT INTO combos VALUES(NULL,"Mody203","Centro de entretenimiento 3 partes",173,173.1,"Centro de entretenimiento 3 partes","Vintage","Negro","","","Melamine","No",50,160,50,30,12,1,"Patas contorneadas","","","1",10,"1");</v>
      </c>
    </row>
    <row r="167" spans="1:34" ht="18.75" customHeight="1" x14ac:dyDescent="0.2">
      <c r="A167" s="143" t="s">
        <v>1053</v>
      </c>
      <c r="B167" s="170" t="s">
        <v>1068</v>
      </c>
      <c r="C167" s="163">
        <f>VLOOKUP(Tabla3[[#This Row],[sku proveedor-web]],Tabla6[[sku proveedor-web]:[codigo]],2,0)</f>
        <v>174</v>
      </c>
      <c r="D167" s="160">
        <f>IF(Tabla3[Codigo]&lt;&gt;Tabla3[[#Headers],[Codigo]],Tabla3[Codigo]+0.1,Tabla3[[#Headers],[Sub_cod (orden)]]+0.1)</f>
        <v>174.1</v>
      </c>
      <c r="E167" s="170" t="s">
        <v>1068</v>
      </c>
      <c r="F167" s="159" t="s">
        <v>421</v>
      </c>
      <c r="G167" s="174" t="s">
        <v>34</v>
      </c>
      <c r="H167" s="174"/>
      <c r="I167" s="174"/>
      <c r="J167" s="174" t="s">
        <v>919</v>
      </c>
      <c r="K167" s="96" t="s">
        <v>45</v>
      </c>
      <c r="L167" s="174">
        <v>50</v>
      </c>
      <c r="M167" s="174">
        <v>120</v>
      </c>
      <c r="N167" s="174">
        <v>50</v>
      </c>
      <c r="O167" s="174">
        <v>30</v>
      </c>
      <c r="P167" s="96">
        <v>12</v>
      </c>
      <c r="Q167" s="96">
        <v>1</v>
      </c>
      <c r="R167" s="173" t="s">
        <v>895</v>
      </c>
      <c r="S167" s="173"/>
      <c r="T167" s="174"/>
      <c r="U167" s="96">
        <v>1</v>
      </c>
      <c r="V167" s="96">
        <v>10</v>
      </c>
      <c r="W167" s="160">
        <v>1</v>
      </c>
      <c r="X167" s="164" t="str">
        <f t="shared" si="18"/>
        <v>Vintage</v>
      </c>
      <c r="Y167" s="166" t="str">
        <f>CONCATENATE("En HOGAR &amp; SPACIOS encontraras lo mejor para tu hogar con este excelente ",VLOOKUP(C167,Detalle!B:F,4,0)," con un acabado detallista al estilo ",F167,"&lt;/p&gt;",CHAR(10),CHAR(10),":&lt;p&gt;&lt;strong&gt;&lt;span style=text-decoration: underline;&gt;Detalle:&lt;/span&gt;&lt;/strong&gt;&lt;/p&gt;",CHAR(10),AA167,CHAR(10),Tabla3[[#This Row],[Parte 5]],CHAR(10),CHAR(10),"Medidas aproximadas: ","&lt;p&gt; ",CHAR(10),Z167,"&lt;p&gt; &lt;/li&gt;",CHAR(10),CHAR(10),AC167,CHAR(10),CHAR(10),AB167)</f>
        <v>En HOGAR &amp; SPACIOS encontraras lo mejor para tu hogar con este excelente Vintage con un acabado detallista al estilo Vintage&lt;/p&gt;
:&lt;p&gt;&lt;strong&gt;&lt;span style=text-decoration: underline;&gt;Detalle:&lt;/span&gt;&lt;/strong&gt;&lt;/p&gt;
Centro de entretenimiento 3 partes color: Gris y estructura: Melamine
&lt;p&gt;Característica: &lt;ul&gt;&lt;li&gt;
Patas contorneadas&lt;/li&gt; 
&lt;/li&gt;
&lt;/ul&gt;&lt;/il&gt;
Medidas aproximadas: &lt;p&gt; 
Centro de entretenimiento 3 partes: &lt;p&gt;&lt;li&gt;Altura(cm): 50&lt;/li&gt;&lt;li&gt; Ancho(cm): 120&lt;/li&gt;&lt;li&gt;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67" s="166" t="str">
        <f t="shared" si="19"/>
        <v>Centro de entretenimiento 3 partes: &lt;p&gt;&lt;li&gt;Altura(cm): 50&lt;/li&gt;&lt;li&gt; Ancho(cm): 120&lt;/li&gt;&lt;li&gt; Profundo(cm): 50&lt;/li&gt;&lt;/ul&gt;</v>
      </c>
      <c r="AA167" s="166" t="str">
        <f>CONCATENATE(E167," color: ",IF(VLOOKUP(C167,Colores!H:I,2,0)&gt;1,"Varios colores",G167),IF(H167="","",CONCATENATE(", Tapiz: ",H167)),IF(I167="","",CONCATENATE(", relleno: ",I167)),IF(J167="","",CONCATENATE(" y estructura: ",J167)),CHAR(10))</f>
        <v xml:space="preserve">Centro de entretenimiento 3 partes color: Gris y estructura: Melamine
</v>
      </c>
      <c r="AB167" s="166" t="str">
        <f>CONCATENATE("&lt;p&gt;¿Cómo lavar este producto ",VLOOKUP(Tabla3[[#This Row],[Codigo]],Detalle!B:F,4,0),": ",H167,"?","&lt;p&gt;",CHAR(10),IFERROR(VLOOKUP(H167,'Base de datos'!A:B,2,0),"Humedecer un paño de tela y frotar la estructura del producto&lt;p&gt;"))</f>
        <v>&lt;p&gt;¿Cómo lavar este producto Vintage: ?&lt;p&gt;
Humedecer un paño de tela y frotar la estructura del producto&lt;p&gt;</v>
      </c>
      <c r="AC167" s="166" t="str">
        <f t="shared" si="20"/>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67" s="166"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67" s="155"/>
      <c r="AF167" s="166"/>
      <c r="AH167" s="92" t="str">
        <f t="shared" si="17"/>
        <v>INSERT INTO combos VALUES(NULL,"Mody204","Centro de entretenimiento 3 partes",174,174.1,"Centro de entretenimiento 3 partes","Vintage","Gris","","","Melamine","No",50,120,50,30,12,1,"Patas contorneadas","","","1",10,"1");</v>
      </c>
    </row>
    <row r="168" spans="1:34" ht="18.75" customHeight="1" x14ac:dyDescent="0.2">
      <c r="A168" s="143" t="s">
        <v>1054</v>
      </c>
      <c r="B168" s="170" t="s">
        <v>1068</v>
      </c>
      <c r="C168" s="163">
        <f>VLOOKUP(Tabla3[[#This Row],[sku proveedor-web]],Tabla6[[sku proveedor-web]:[codigo]],2,0)</f>
        <v>175</v>
      </c>
      <c r="D168" s="160">
        <f>IF(Tabla3[Codigo]&lt;&gt;Tabla3[[#Headers],[Codigo]],Tabla3[Codigo]+0.1,Tabla3[[#Headers],[Sub_cod (orden)]]+0.1)</f>
        <v>175.1</v>
      </c>
      <c r="E168" s="170" t="s">
        <v>1068</v>
      </c>
      <c r="F168" s="159" t="s">
        <v>85</v>
      </c>
      <c r="G168" s="174" t="s">
        <v>939</v>
      </c>
      <c r="H168" s="174"/>
      <c r="I168" s="174"/>
      <c r="J168" s="174" t="s">
        <v>919</v>
      </c>
      <c r="K168" s="96" t="s">
        <v>45</v>
      </c>
      <c r="L168" s="174">
        <v>90</v>
      </c>
      <c r="M168" s="174">
        <v>120</v>
      </c>
      <c r="N168" s="174">
        <v>50</v>
      </c>
      <c r="O168" s="174">
        <v>30</v>
      </c>
      <c r="P168" s="96">
        <v>12</v>
      </c>
      <c r="Q168" s="96">
        <v>1</v>
      </c>
      <c r="R168" s="173"/>
      <c r="S168" s="173"/>
      <c r="T168" s="174"/>
      <c r="U168" s="96">
        <v>1</v>
      </c>
      <c r="V168" s="96">
        <v>10</v>
      </c>
      <c r="W168" s="160">
        <v>1</v>
      </c>
      <c r="X168" s="164" t="str">
        <f t="shared" si="18"/>
        <v>Sofisticado</v>
      </c>
      <c r="Y168" s="166" t="str">
        <f>CONCATENATE("En HOGAR &amp; SPACIOS encontraras lo mejor para tu hogar con este excelente ",VLOOKUP(C168,Detalle!B:F,4,0)," con un acabado detallista al estilo ",F168,"&lt;/p&gt;",CHAR(10),CHAR(10),":&lt;p&gt;&lt;strong&gt;&lt;span style=text-decoration: underline;&gt;Detalle:&lt;/span&gt;&lt;/strong&gt;&lt;/p&gt;",CHAR(10),AA168,CHAR(10),Tabla3[[#This Row],[Parte 5]],CHAR(10),CHAR(10),"Medidas aproximadas: ","&lt;p&gt; ",CHAR(10),Z168,"&lt;p&gt; &lt;/li&gt;",CHAR(10),CHAR(10),AC168,CHAR(10),CHAR(10),AB168)</f>
        <v>En HOGAR &amp; SPACIOS encontraras lo mejor para tu hogar con este excelente Vintage con un acabado detallista al estilo Sofisticado&lt;/p&gt;
:&lt;p&gt;&lt;strong&gt;&lt;span style=text-decoration: underline;&gt;Detalle:&lt;/span&gt;&lt;/strong&gt;&lt;/p&gt;
Centro de entretenimiento 3 partes color: Nogal y estructura: Melamine
Medidas aproximadas: &lt;p&gt; 
Centro de entretenimiento 3 partes: &lt;p&gt;&lt;li&gt;Altura(cm): 90&lt;/li&gt;&lt;li&gt; Ancho(cm): 120&lt;/li&gt;&lt;li&gt;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68" s="166" t="str">
        <f t="shared" si="19"/>
        <v>Centro de entretenimiento 3 partes: &lt;p&gt;&lt;li&gt;Altura(cm): 90&lt;/li&gt;&lt;li&gt; Ancho(cm): 120&lt;/li&gt;&lt;li&gt; Profundo(cm): 50&lt;/li&gt;&lt;/ul&gt;</v>
      </c>
      <c r="AA168" s="166" t="str">
        <f>CONCATENATE(E168," color: ",IF(VLOOKUP(C168,Colores!H:I,2,0)&gt;1,"Varios colores",G168),IF(H168="","",CONCATENATE(", Tapiz: ",H168)),IF(I168="","",CONCATENATE(", relleno: ",I168)),IF(J168="","",CONCATENATE(" y estructura: ",J168)),CHAR(10))</f>
        <v xml:space="preserve">Centro de entretenimiento 3 partes color: Nogal y estructura: Melamine
</v>
      </c>
      <c r="AB168" s="166" t="str">
        <f>CONCATENATE("&lt;p&gt;¿Cómo lavar este producto ",VLOOKUP(Tabla3[[#This Row],[Codigo]],Detalle!B:F,4,0),": ",H168,"?","&lt;p&gt;",CHAR(10),IFERROR(VLOOKUP(H168,'Base de datos'!A:B,2,0),"Humedecer un paño de tela y frotar la estructura del producto&lt;p&gt;"))</f>
        <v>&lt;p&gt;¿Cómo lavar este producto Vintage: ?&lt;p&gt;
Humedecer un paño de tela y frotar la estructura del producto&lt;p&gt;</v>
      </c>
      <c r="AC168" s="166" t="str">
        <f t="shared" si="20"/>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68" s="166"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68" s="155"/>
      <c r="AF168" s="166"/>
      <c r="AH168" s="92" t="str">
        <f t="shared" si="17"/>
        <v>INSERT INTO combos VALUES(NULL,"Mody205","Centro de entretenimiento 3 partes",175,175.1,"Centro de entretenimiento 3 partes","Sofisticado","Nogal","","","Melamine","No",90,120,50,30,12,1,"","","","1",10,"1");</v>
      </c>
    </row>
    <row r="169" spans="1:34" ht="18.75" customHeight="1" x14ac:dyDescent="0.2">
      <c r="A169" s="143" t="s">
        <v>1055</v>
      </c>
      <c r="B169" s="170" t="s">
        <v>1069</v>
      </c>
      <c r="C169" s="163">
        <f>VLOOKUP(Tabla3[[#This Row],[sku proveedor-web]],Tabla6[[sku proveedor-web]:[codigo]],2,0)</f>
        <v>176</v>
      </c>
      <c r="D169" s="160">
        <f>IF(Tabla3[Codigo]&lt;&gt;Tabla3[[#Headers],[Codigo]],Tabla3[Codigo]+0.1,Tabla3[[#Headers],[Sub_cod (orden)]]+0.1)</f>
        <v>176.1</v>
      </c>
      <c r="E169" s="170" t="s">
        <v>1069</v>
      </c>
      <c r="F169" s="159" t="s">
        <v>85</v>
      </c>
      <c r="G169" s="174" t="s">
        <v>881</v>
      </c>
      <c r="H169" s="174"/>
      <c r="I169" s="174"/>
      <c r="J169" s="174" t="s">
        <v>919</v>
      </c>
      <c r="K169" s="96" t="s">
        <v>45</v>
      </c>
      <c r="L169" s="174">
        <v>90</v>
      </c>
      <c r="M169" s="174">
        <v>130</v>
      </c>
      <c r="N169" s="174">
        <v>80</v>
      </c>
      <c r="O169" s="174">
        <v>26</v>
      </c>
      <c r="P169" s="96">
        <v>12</v>
      </c>
      <c r="Q169" s="96">
        <v>1</v>
      </c>
      <c r="R169" s="173"/>
      <c r="S169" s="173"/>
      <c r="T169" s="174"/>
      <c r="U169" s="96">
        <v>1</v>
      </c>
      <c r="V169" s="96">
        <v>10</v>
      </c>
      <c r="W169" s="160">
        <v>1</v>
      </c>
      <c r="X169" s="164" t="str">
        <f t="shared" si="18"/>
        <v>Sofisticado</v>
      </c>
      <c r="Y169" s="166" t="str">
        <f>CONCATENATE("En HOGAR &amp; SPACIOS encontraras lo mejor para tu hogar con este excelente ",VLOOKUP(C169,Detalle!B:F,4,0)," con un acabado detallista al estilo ",F169,"&lt;/p&gt;",CHAR(10),CHAR(10),":&lt;p&gt;&lt;strong&gt;&lt;span style=text-decoration: underline;&gt;Detalle:&lt;/span&gt;&lt;/strong&gt;&lt;/p&gt;",CHAR(10),AA169,CHAR(10),Tabla3[[#This Row],[Parte 5]],CHAR(10),CHAR(10),"Medidas aproximadas: ","&lt;p&gt; ",CHAR(10),Z169,"&lt;p&gt; &lt;/li&gt;",CHAR(10),CHAR(10),AC169,CHAR(10),CHAR(10),AB169)</f>
        <v>En HOGAR &amp; SPACIOS encontraras lo mejor para tu hogar con este excelente  con un acabado detallista al estilo Sofisticado&lt;/p&gt;
:&lt;p&gt;&lt;strong&gt;&lt;span style=text-decoration: underline;&gt;Detalle:&lt;/span&gt;&lt;/strong&gt;&lt;/p&gt;
Comoda 6 cajones color: Marrón y estructura: Melamine
Medidas aproximadas: &lt;p&gt; 
Comoda 6 cajones: &lt;p&gt;&lt;li&gt;Altura(cm): 90&lt;/li&gt;&lt;li&gt; Ancho(cm): 130&lt;/li&gt;&lt;li&gt; Profundo(cm): 80&lt;/li&gt;&lt;/ul&gt;&lt;p&gt;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 ?&lt;p&gt;
Humedecer un paño de tela y frotar la estructura del producto&lt;p&gt;</v>
      </c>
      <c r="Z169" s="166" t="str">
        <f t="shared" si="19"/>
        <v>Comoda 6 cajones: &lt;p&gt;&lt;li&gt;Altura(cm): 90&lt;/li&gt;&lt;li&gt; Ancho(cm): 130&lt;/li&gt;&lt;li&gt; Profundo(cm): 80&lt;/li&gt;&lt;/ul&gt;</v>
      </c>
      <c r="AA169" s="166" t="str">
        <f>CONCATENATE(E169," color: ",IF(VLOOKUP(C169,Colores!H:I,2,0)&gt;1,"Varios colores",G169),IF(H169="","",CONCATENATE(", Tapiz: ",H169)),IF(I169="","",CONCATENATE(", relleno: ",I169)),IF(J169="","",CONCATENATE(" y estructura: ",J169)),CHAR(10))</f>
        <v xml:space="preserve">Comoda 6 cajones color: Marrón y estructura: Melamine
</v>
      </c>
      <c r="AB169" s="166" t="str">
        <f>CONCATENATE("&lt;p&gt;¿Cómo lavar este producto ",VLOOKUP(Tabla3[[#This Row],[Codigo]],Detalle!B:F,4,0),": ",H169,"?","&lt;p&gt;",CHAR(10),IFERROR(VLOOKUP(H169,'Base de datos'!A:B,2,0),"Humedecer un paño de tela y frotar la estructura del producto&lt;p&gt;"))</f>
        <v>&lt;p&gt;¿Cómo lavar este producto : ?&lt;p&gt;
Humedecer un paño de tela y frotar la estructura del producto&lt;p&gt;</v>
      </c>
      <c r="AC169" s="166" t="str">
        <f t="shared" si="20"/>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69" s="166"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69" s="155"/>
      <c r="AF169" s="166"/>
      <c r="AH169" s="92" t="str">
        <f t="shared" si="17"/>
        <v>INSERT INTO combos VALUES(NULL,"Mody206","Comoda 6 cajones",176,176.1,"Comoda 6 cajones","Sofisticado","Marrón","","","Melamine","No",90,130,80,26,12,1,"","","","1",10,"1");</v>
      </c>
    </row>
    <row r="170" spans="1:34" ht="18.75" customHeight="1" x14ac:dyDescent="0.2">
      <c r="A170" s="143" t="s">
        <v>1056</v>
      </c>
      <c r="B170" s="170" t="s">
        <v>1069</v>
      </c>
      <c r="C170" s="163">
        <f>VLOOKUP(Tabla3[[#This Row],[sku proveedor-web]],Tabla6[[sku proveedor-web]:[codigo]],2,0)</f>
        <v>177</v>
      </c>
      <c r="D170" s="160">
        <f>IF(Tabla3[Codigo]&lt;&gt;Tabla3[[#Headers],[Codigo]],Tabla3[Codigo]+0.1,Tabla3[[#Headers],[Sub_cod (orden)]]+0.1)</f>
        <v>177.1</v>
      </c>
      <c r="E170" s="170" t="s">
        <v>1069</v>
      </c>
      <c r="F170" s="159" t="s">
        <v>85</v>
      </c>
      <c r="G170" s="174" t="s">
        <v>35</v>
      </c>
      <c r="H170" s="174"/>
      <c r="I170" s="174"/>
      <c r="J170" s="174" t="s">
        <v>919</v>
      </c>
      <c r="K170" s="96" t="s">
        <v>45</v>
      </c>
      <c r="L170" s="174">
        <v>90</v>
      </c>
      <c r="M170" s="174">
        <v>130</v>
      </c>
      <c r="N170" s="174">
        <v>80</v>
      </c>
      <c r="O170" s="174">
        <v>30</v>
      </c>
      <c r="P170" s="96">
        <v>12</v>
      </c>
      <c r="Q170" s="96">
        <v>1</v>
      </c>
      <c r="R170" s="173"/>
      <c r="S170" s="173"/>
      <c r="T170" s="174"/>
      <c r="U170" s="96">
        <v>1</v>
      </c>
      <c r="V170" s="96">
        <v>10</v>
      </c>
      <c r="W170" s="160">
        <v>1</v>
      </c>
      <c r="X170" s="164" t="str">
        <f t="shared" si="18"/>
        <v>Sofisticado</v>
      </c>
      <c r="Y170" s="166" t="str">
        <f>CONCATENATE("En HOGAR &amp; SPACIOS encontraras lo mejor para tu hogar con este excelente ",VLOOKUP(C170,Detalle!B:F,4,0)," con un acabado detallista al estilo ",F170,"&lt;/p&gt;",CHAR(10),CHAR(10),":&lt;p&gt;&lt;strong&gt;&lt;span style=text-decoration: underline;&gt;Detalle:&lt;/span&gt;&lt;/strong&gt;&lt;/p&gt;",CHAR(10),AA170,CHAR(10),Tabla3[[#This Row],[Parte 5]],CHAR(10),CHAR(10),"Medidas aproximadas: ","&lt;p&gt; ",CHAR(10),Z170,"&lt;p&gt; &lt;/li&gt;",CHAR(10),CHAR(10),AC170,CHAR(10),CHAR(10),AB170)</f>
        <v>En HOGAR &amp; SPACIOS encontraras lo mejor para tu hogar con este excelente  con un acabado detallista al estilo Sofisticado&lt;/p&gt;
:&lt;p&gt;&lt;strong&gt;&lt;span style=text-decoration: underline;&gt;Detalle:&lt;/span&gt;&lt;/strong&gt;&lt;/p&gt;
Comoda 6 cajones color: Blanco y estructura: Melamine
Medidas aproximadas: &lt;p&gt; 
Comoda 6 cajones: &lt;p&gt;&lt;li&gt;Altura(cm): 90&lt;/li&gt;&lt;li&gt; Ancho(cm): 130&lt;/li&gt;&lt;li&gt; Profundo(cm): 80&lt;/li&gt;&lt;/ul&gt;&lt;p&gt;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 ?&lt;p&gt;
Humedecer un paño de tela y frotar la estructura del producto&lt;p&gt;</v>
      </c>
      <c r="Z170" s="166" t="str">
        <f t="shared" si="19"/>
        <v>Comoda 6 cajones: &lt;p&gt;&lt;li&gt;Altura(cm): 90&lt;/li&gt;&lt;li&gt; Ancho(cm): 130&lt;/li&gt;&lt;li&gt; Profundo(cm): 80&lt;/li&gt;&lt;/ul&gt;</v>
      </c>
      <c r="AA170" s="166" t="str">
        <f>CONCATENATE(E170," color: ",IF(VLOOKUP(C170,Colores!H:I,2,0)&gt;1,"Varios colores",G170),IF(H170="","",CONCATENATE(", Tapiz: ",H170)),IF(I170="","",CONCATENATE(", relleno: ",I170)),IF(J170="","",CONCATENATE(" y estructura: ",J170)),CHAR(10))</f>
        <v xml:space="preserve">Comoda 6 cajones color: Blanco y estructura: Melamine
</v>
      </c>
      <c r="AB170" s="166" t="str">
        <f>CONCATENATE("&lt;p&gt;¿Cómo lavar este producto ",VLOOKUP(Tabla3[[#This Row],[Codigo]],Detalle!B:F,4,0),": ",H170,"?","&lt;p&gt;",CHAR(10),IFERROR(VLOOKUP(H170,'Base de datos'!A:B,2,0),"Humedecer un paño de tela y frotar la estructura del producto&lt;p&gt;"))</f>
        <v>&lt;p&gt;¿Cómo lavar este producto : ?&lt;p&gt;
Humedecer un paño de tela y frotar la estructura del producto&lt;p&gt;</v>
      </c>
      <c r="AC170" s="166" t="str">
        <f t="shared" si="20"/>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70" s="166"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70" s="155"/>
      <c r="AF170" s="166"/>
      <c r="AH170" s="92" t="str">
        <f t="shared" si="17"/>
        <v>INSERT INTO combos VALUES(NULL,"Mody207","Comoda 6 cajones",177,177.1,"Comoda 6 cajones","Sofisticado","Blanco","","","Melamine","No",90,130,80,30,12,1,"","","","1",10,"1");</v>
      </c>
    </row>
    <row r="171" spans="1:34" ht="18.75" customHeight="1" x14ac:dyDescent="0.2">
      <c r="A171" s="143" t="s">
        <v>1057</v>
      </c>
      <c r="B171" s="170" t="s">
        <v>42</v>
      </c>
      <c r="C171" s="163">
        <f>VLOOKUP(Tabla3[[#This Row],[sku proveedor-web]],Tabla6[[sku proveedor-web]:[codigo]],2,0)</f>
        <v>178</v>
      </c>
      <c r="D171" s="160">
        <f>IF(Tabla3[Codigo]&lt;&gt;Tabla3[[#Headers],[Codigo]],Tabla3[Codigo]+0.1,Tabla3[[#Headers],[Sub_cod (orden)]]+0.1)</f>
        <v>178.1</v>
      </c>
      <c r="E171" s="170" t="s">
        <v>42</v>
      </c>
      <c r="F171" s="159" t="s">
        <v>421</v>
      </c>
      <c r="G171" s="174" t="s">
        <v>35</v>
      </c>
      <c r="H171" s="174"/>
      <c r="I171" s="174"/>
      <c r="J171" s="174" t="s">
        <v>1090</v>
      </c>
      <c r="K171" s="96" t="s">
        <v>45</v>
      </c>
      <c r="L171" s="174">
        <v>40</v>
      </c>
      <c r="M171" s="174">
        <v>90</v>
      </c>
      <c r="N171" s="174">
        <v>50</v>
      </c>
      <c r="O171" s="174">
        <v>10</v>
      </c>
      <c r="P171" s="96">
        <v>12</v>
      </c>
      <c r="Q171" s="96">
        <v>1</v>
      </c>
      <c r="R171" s="173" t="s">
        <v>895</v>
      </c>
      <c r="S171" s="173"/>
      <c r="T171" s="174"/>
      <c r="U171" s="96">
        <v>1</v>
      </c>
      <c r="V171" s="96">
        <v>10</v>
      </c>
      <c r="W171" s="160">
        <v>1</v>
      </c>
      <c r="X171" s="164" t="str">
        <f t="shared" si="18"/>
        <v>Vintage</v>
      </c>
      <c r="Y171" s="166" t="str">
        <f>CONCATENATE("En HOGAR &amp; SPACIOS encontraras lo mejor para tu hogar con este excelente ",VLOOKUP(C171,Detalle!B:F,4,0)," con un acabado detallista al estilo ",F171,"&lt;/p&gt;",CHAR(10),CHAR(10),":&lt;p&gt;&lt;strong&gt;&lt;span style=text-decoration: underline;&gt;Detalle:&lt;/span&gt;&lt;/strong&gt;&lt;/p&gt;",CHAR(10),AA171,CHAR(10),Tabla3[[#This Row],[Parte 5]],CHAR(10),CHAR(10),"Medidas aproximadas: ","&lt;p&gt; ",CHAR(10),Z171,"&lt;p&gt; &lt;/li&gt;",CHAR(10),CHAR(10),AC171,CHAR(10),CHAR(10),AB171)</f>
        <v>En HOGAR &amp; SPACIOS encontraras lo mejor para tu hogar con este excelente Vintage con un acabado detallista al estilo Vintage&lt;/p&gt;
:&lt;p&gt;&lt;strong&gt;&lt;span style=text-decoration: underline;&gt;Detalle:&lt;/span&gt;&lt;/strong&gt;&lt;/p&gt;
Mesa de centro color: Blanco y estructura: Melamine + MDF
&lt;p&gt;Característica: &lt;ul&gt;&lt;li&gt;
Patas contorneadas&lt;/li&gt; 
&lt;/li&gt;
&lt;/ul&gt;&lt;/il&gt;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71" s="166" t="str">
        <f t="shared" si="19"/>
        <v>Mesa de centro: &lt;p&gt;&lt;li&gt;Altura(cm): 40&lt;/li&gt;&lt;li&gt; Ancho(cm): 90&lt;/li&gt;&lt;li&gt; Profundo(cm): 50&lt;/li&gt;&lt;/ul&gt;</v>
      </c>
      <c r="AA171" s="166" t="str">
        <f>CONCATENATE(E171," color: ",IF(VLOOKUP(C171,Colores!H:I,2,0)&gt;1,"Varios colores",G171),IF(H171="","",CONCATENATE(", Tapiz: ",H171)),IF(I171="","",CONCATENATE(", relleno: ",I171)),IF(J171="","",CONCATENATE(" y estructura: ",J171)),CHAR(10))</f>
        <v xml:space="preserve">Mesa de centro color: Blanco y estructura: Melamine + MDF
</v>
      </c>
      <c r="AB171" s="166" t="str">
        <f>CONCATENATE("&lt;p&gt;¿Cómo lavar este producto ",VLOOKUP(Tabla3[[#This Row],[Codigo]],Detalle!B:F,4,0),": ",H171,"?","&lt;p&gt;",CHAR(10),IFERROR(VLOOKUP(H171,'Base de datos'!A:B,2,0),"Humedecer un paño de tela y frotar la estructura del producto&lt;p&gt;"))</f>
        <v>&lt;p&gt;¿Cómo lavar este producto Vintage: ?&lt;p&gt;
Humedecer un paño de tela y frotar la estructura del producto&lt;p&gt;</v>
      </c>
      <c r="AC171" s="166" t="str">
        <f t="shared" si="20"/>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71" s="166"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71" s="155"/>
      <c r="AF171" s="166"/>
      <c r="AH171" s="92" t="str">
        <f t="shared" si="17"/>
        <v>INSERT INTO combos VALUES(NULL,"Mody208","Mesa de centro",178,178.1,"Mesa de centro","Vintage","Blanco","","","Melamine + MDF","No",40,90,50,10,12,1,"Patas contorneadas","","","1",10,"1");</v>
      </c>
    </row>
    <row r="172" spans="1:34" ht="18.75" customHeight="1" x14ac:dyDescent="0.2">
      <c r="A172" s="143" t="s">
        <v>1059</v>
      </c>
      <c r="B172" s="170" t="s">
        <v>42</v>
      </c>
      <c r="C172" s="163">
        <f>VLOOKUP(Tabla3[[#This Row],[sku proveedor-web]],Tabla6[[sku proveedor-web]:[codigo]],2,0)</f>
        <v>180</v>
      </c>
      <c r="D172" s="160">
        <f>IF(Tabla3[Codigo]&lt;&gt;Tabla3[[#Headers],[Codigo]],Tabla3[Codigo]+0.1,Tabla3[[#Headers],[Sub_cod (orden)]]+0.1)</f>
        <v>180.1</v>
      </c>
      <c r="E172" s="170" t="s">
        <v>42</v>
      </c>
      <c r="F172" s="159" t="s">
        <v>421</v>
      </c>
      <c r="G172" s="174" t="s">
        <v>1089</v>
      </c>
      <c r="H172" s="174"/>
      <c r="I172" s="174"/>
      <c r="J172" s="174" t="s">
        <v>1090</v>
      </c>
      <c r="K172" s="96" t="s">
        <v>45</v>
      </c>
      <c r="L172" s="174">
        <v>40</v>
      </c>
      <c r="M172" s="174">
        <v>90</v>
      </c>
      <c r="N172" s="174">
        <v>50</v>
      </c>
      <c r="O172" s="174">
        <v>10</v>
      </c>
      <c r="P172" s="96">
        <v>12</v>
      </c>
      <c r="Q172" s="96">
        <v>1</v>
      </c>
      <c r="R172" s="173" t="s">
        <v>895</v>
      </c>
      <c r="S172" s="173"/>
      <c r="T172" s="174"/>
      <c r="U172" s="96">
        <v>1</v>
      </c>
      <c r="V172" s="96">
        <v>10</v>
      </c>
      <c r="W172" s="160">
        <v>1</v>
      </c>
      <c r="X172" s="164" t="str">
        <f t="shared" si="18"/>
        <v>Vintage</v>
      </c>
      <c r="Y172" s="166" t="str">
        <f>CONCATENATE("En HOGAR &amp; SPACIOS encontraras lo mejor para tu hogar con este excelente ",VLOOKUP(C172,Detalle!B:F,4,0)," con un acabado detallista al estilo ",F172,"&lt;/p&gt;",CHAR(10),CHAR(10),":&lt;p&gt;&lt;strong&gt;&lt;span style=text-decoration: underline;&gt;Detalle:&lt;/span&gt;&lt;/strong&gt;&lt;/p&gt;",CHAR(10),AA172,CHAR(10),Tabla3[[#This Row],[Parte 5]],CHAR(10),CHAR(10),"Medidas aproximadas: ","&lt;p&gt; ",CHAR(10),Z172,"&lt;p&gt; &lt;/li&gt;",CHAR(10),CHAR(10),AC172,CHAR(10),CHAR(10),AB172)</f>
        <v>En HOGAR &amp; SPACIOS encontraras lo mejor para tu hogar con este excelente Vintage con un acabado detallista al estilo Vintage&lt;/p&gt;
:&lt;p&gt;&lt;strong&gt;&lt;span style=text-decoration: underline;&gt;Detalle:&lt;/span&gt;&lt;/strong&gt;&lt;/p&gt;
Mesa de centro color: Cedro y estructura: Melamine + MDF
&lt;p&gt;Característica: &lt;ul&gt;&lt;li&gt;
Patas contorneadas&lt;/li&gt; 
&lt;/li&gt;
&lt;/ul&gt;&lt;/il&gt;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72" s="166" t="str">
        <f t="shared" si="19"/>
        <v>Mesa de centro: &lt;p&gt;&lt;li&gt;Altura(cm): 40&lt;/li&gt;&lt;li&gt; Ancho(cm): 90&lt;/li&gt;&lt;li&gt; Profundo(cm): 50&lt;/li&gt;&lt;/ul&gt;</v>
      </c>
      <c r="AA172" s="166" t="str">
        <f>CONCATENATE(E172," color: ",IF(VLOOKUP(C172,Colores!H:I,2,0)&gt;1,"Varios colores",G172),IF(H172="","",CONCATENATE(", Tapiz: ",H172)),IF(I172="","",CONCATENATE(", relleno: ",I172)),IF(J172="","",CONCATENATE(" y estructura: ",J172)),CHAR(10))</f>
        <v xml:space="preserve">Mesa de centro color: Cedro y estructura: Melamine + MDF
</v>
      </c>
      <c r="AB172" s="166" t="str">
        <f>CONCATENATE("&lt;p&gt;¿Cómo lavar este producto ",VLOOKUP(Tabla3[[#This Row],[Codigo]],Detalle!B:F,4,0),": ",H172,"?","&lt;p&gt;",CHAR(10),IFERROR(VLOOKUP(H172,'Base de datos'!A:B,2,0),"Humedecer un paño de tela y frotar la estructura del producto&lt;p&gt;"))</f>
        <v>&lt;p&gt;¿Cómo lavar este producto Vintage: ?&lt;p&gt;
Humedecer un paño de tela y frotar la estructura del producto&lt;p&gt;</v>
      </c>
      <c r="AC172" s="166" t="str">
        <f t="shared" si="20"/>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72" s="166"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72" s="155"/>
      <c r="AF172" s="166"/>
      <c r="AH172" s="92" t="str">
        <f t="shared" si="17"/>
        <v>INSERT INTO combos VALUES(NULL,"Mody210","Mesa de centro",180,180.1,"Mesa de centro","Vintage","Cedro","","","Melamine + MDF","No",40,90,50,10,12,1,"Patas contorneadas","","","1",10,"1");</v>
      </c>
    </row>
    <row r="173" spans="1:34" ht="18.75" customHeight="1" x14ac:dyDescent="0.2">
      <c r="A173" s="143" t="s">
        <v>1060</v>
      </c>
      <c r="B173" s="170" t="s">
        <v>42</v>
      </c>
      <c r="C173" s="163">
        <f>VLOOKUP(Tabla3[[#This Row],[sku proveedor-web]],Tabla6[[sku proveedor-web]:[codigo]],2,0)</f>
        <v>181</v>
      </c>
      <c r="D173" s="160">
        <f>IF(Tabla3[Codigo]&lt;&gt;Tabla3[[#Headers],[Codigo]],Tabla3[Codigo]+0.1,Tabla3[[#Headers],[Sub_cod (orden)]]+0.1)</f>
        <v>181.1</v>
      </c>
      <c r="E173" s="170" t="s">
        <v>42</v>
      </c>
      <c r="F173" s="159" t="s">
        <v>421</v>
      </c>
      <c r="G173" s="174" t="s">
        <v>939</v>
      </c>
      <c r="H173" s="174"/>
      <c r="I173" s="174"/>
      <c r="J173" s="174" t="s">
        <v>1090</v>
      </c>
      <c r="K173" s="96" t="s">
        <v>45</v>
      </c>
      <c r="L173" s="174">
        <v>40</v>
      </c>
      <c r="M173" s="174">
        <v>90</v>
      </c>
      <c r="N173" s="174">
        <v>50</v>
      </c>
      <c r="O173" s="174">
        <v>10</v>
      </c>
      <c r="P173" s="96">
        <v>12</v>
      </c>
      <c r="Q173" s="96">
        <v>1</v>
      </c>
      <c r="R173" s="173" t="s">
        <v>895</v>
      </c>
      <c r="S173" s="173"/>
      <c r="T173" s="174"/>
      <c r="U173" s="96">
        <v>1</v>
      </c>
      <c r="V173" s="96">
        <v>10</v>
      </c>
      <c r="W173" s="160">
        <v>1</v>
      </c>
      <c r="X173" s="164" t="str">
        <f t="shared" si="18"/>
        <v>Vintage</v>
      </c>
      <c r="Y173" s="166" t="str">
        <f>CONCATENATE("En HOGAR &amp; SPACIOS encontraras lo mejor para tu hogar con este excelente ",VLOOKUP(C173,Detalle!B:F,4,0)," con un acabado detallista al estilo ",F173,"&lt;/p&gt;",CHAR(10),CHAR(10),":&lt;p&gt;&lt;strong&gt;&lt;span style=text-decoration: underline;&gt;Detalle:&lt;/span&gt;&lt;/strong&gt;&lt;/p&gt;",CHAR(10),AA173,CHAR(10),Tabla3[[#This Row],[Parte 5]],CHAR(10),CHAR(10),"Medidas aproximadas: ","&lt;p&gt; ",CHAR(10),Z173,"&lt;p&gt; &lt;/li&gt;",CHAR(10),CHAR(10),AC173,CHAR(10),CHAR(10),AB173)</f>
        <v>En HOGAR &amp; SPACIOS encontraras lo mejor para tu hogar con este excelente Vintage con un acabado detallista al estilo Vintage&lt;/p&gt;
:&lt;p&gt;&lt;strong&gt;&lt;span style=text-decoration: underline;&gt;Detalle:&lt;/span&gt;&lt;/strong&gt;&lt;/p&gt;
Mesa de centro color: Nogal y estructura: Melamine + MDF
&lt;p&gt;Característica: &lt;ul&gt;&lt;li&gt;
Patas contorneadas&lt;/li&gt; 
&lt;/li&gt;
&lt;/ul&gt;&lt;/il&gt;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73" s="166" t="str">
        <f t="shared" si="19"/>
        <v>Mesa de centro: &lt;p&gt;&lt;li&gt;Altura(cm): 40&lt;/li&gt;&lt;li&gt; Ancho(cm): 90&lt;/li&gt;&lt;li&gt; Profundo(cm): 50&lt;/li&gt;&lt;/ul&gt;</v>
      </c>
      <c r="AA173" s="166" t="str">
        <f>CONCATENATE(E173," color: ",IF(VLOOKUP(C173,Colores!H:I,2,0)&gt;1,"Varios colores",G173),IF(H173="","",CONCATENATE(", Tapiz: ",H173)),IF(I173="","",CONCATENATE(", relleno: ",I173)),IF(J173="","",CONCATENATE(" y estructura: ",J173)),CHAR(10))</f>
        <v xml:space="preserve">Mesa de centro color: Nogal y estructura: Melamine + MDF
</v>
      </c>
      <c r="AB173" s="166" t="str">
        <f>CONCATENATE("&lt;p&gt;¿Cómo lavar este producto ",VLOOKUP(Tabla3[[#This Row],[Codigo]],Detalle!B:F,4,0),": ",H173,"?","&lt;p&gt;",CHAR(10),IFERROR(VLOOKUP(H173,'Base de datos'!A:B,2,0),"Humedecer un paño de tela y frotar la estructura del producto&lt;p&gt;"))</f>
        <v>&lt;p&gt;¿Cómo lavar este producto Vintage: ?&lt;p&gt;
Humedecer un paño de tela y frotar la estructura del producto&lt;p&gt;</v>
      </c>
      <c r="AC173" s="166" t="str">
        <f t="shared" si="20"/>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73" s="166"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73" s="155"/>
      <c r="AF173" s="166"/>
      <c r="AH173" s="92" t="str">
        <f t="shared" si="17"/>
        <v>INSERT INTO combos VALUES(NULL,"Mody211","Mesa de centro",181,181.1,"Mesa de centro","Vintage","Nogal","","","Melamine + MDF","No",40,90,50,10,12,1,"Patas contorneadas","","","1",10,"1");</v>
      </c>
    </row>
    <row r="174" spans="1:34" ht="18.75" customHeight="1" x14ac:dyDescent="0.2">
      <c r="A174" s="143" t="s">
        <v>1061</v>
      </c>
      <c r="B174" s="170" t="s">
        <v>42</v>
      </c>
      <c r="C174" s="163">
        <f>VLOOKUP(Tabla3[[#This Row],[sku proveedor-web]],Tabla6[[sku proveedor-web]:[codigo]],2,0)</f>
        <v>182</v>
      </c>
      <c r="D174" s="160">
        <f>IF(Tabla3[Codigo]&lt;&gt;Tabla3[[#Headers],[Codigo]],Tabla3[Codigo]+0.1,Tabla3[[#Headers],[Sub_cod (orden)]]+0.1)</f>
        <v>182.1</v>
      </c>
      <c r="E174" s="170" t="s">
        <v>42</v>
      </c>
      <c r="F174" s="159" t="s">
        <v>421</v>
      </c>
      <c r="G174" s="174" t="s">
        <v>1089</v>
      </c>
      <c r="H174" s="174"/>
      <c r="I174" s="174"/>
      <c r="J174" s="174" t="s">
        <v>1090</v>
      </c>
      <c r="K174" s="96" t="s">
        <v>45</v>
      </c>
      <c r="L174" s="174">
        <v>40</v>
      </c>
      <c r="M174" s="174">
        <v>90</v>
      </c>
      <c r="N174" s="174">
        <v>50</v>
      </c>
      <c r="O174" s="174">
        <v>10</v>
      </c>
      <c r="P174" s="96">
        <v>12</v>
      </c>
      <c r="Q174" s="96">
        <v>1</v>
      </c>
      <c r="R174" s="173" t="s">
        <v>895</v>
      </c>
      <c r="S174" s="173"/>
      <c r="T174" s="174"/>
      <c r="U174" s="96">
        <v>1</v>
      </c>
      <c r="V174" s="96">
        <v>10</v>
      </c>
      <c r="W174" s="160">
        <v>1</v>
      </c>
      <c r="X174" s="164" t="str">
        <f t="shared" si="18"/>
        <v>Vintage</v>
      </c>
      <c r="Y174" s="166" t="str">
        <f>CONCATENATE("En HOGAR &amp; SPACIOS encontraras lo mejor para tu hogar con este excelente ",VLOOKUP(C174,Detalle!B:F,4,0)," con un acabado detallista al estilo ",F174,"&lt;/p&gt;",CHAR(10),CHAR(10),":&lt;p&gt;&lt;strong&gt;&lt;span style=text-decoration: underline;&gt;Detalle:&lt;/span&gt;&lt;/strong&gt;&lt;/p&gt;",CHAR(10),AA174,CHAR(10),Tabla3[[#This Row],[Parte 5]],CHAR(10),CHAR(10),"Medidas aproximadas: ","&lt;p&gt; ",CHAR(10),Z174,"&lt;p&gt; &lt;/li&gt;",CHAR(10),CHAR(10),AC174,CHAR(10),CHAR(10),AB174)</f>
        <v>En HOGAR &amp; SPACIOS encontraras lo mejor para tu hogar con este excelente Vintage con un acabado detallista al estilo Vintage&lt;/p&gt;
:&lt;p&gt;&lt;strong&gt;&lt;span style=text-decoration: underline;&gt;Detalle:&lt;/span&gt;&lt;/strong&gt;&lt;/p&gt;
Mesa de centro color: Cedro y estructura: Melamine + MDF
&lt;p&gt;Característica: &lt;ul&gt;&lt;li&gt;
Patas contorneadas&lt;/li&gt; 
&lt;/li&gt;
&lt;/ul&gt;&lt;/il&gt;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74" s="166" t="str">
        <f t="shared" si="19"/>
        <v>Mesa de centro: &lt;p&gt;&lt;li&gt;Altura(cm): 40&lt;/li&gt;&lt;li&gt; Ancho(cm): 90&lt;/li&gt;&lt;li&gt; Profundo(cm): 50&lt;/li&gt;&lt;/ul&gt;</v>
      </c>
      <c r="AA174" s="166" t="str">
        <f>CONCATENATE(E174," color: ",IF(VLOOKUP(C174,Colores!H:I,2,0)&gt;1,"Varios colores",G174),IF(H174="","",CONCATENATE(", Tapiz: ",H174)),IF(I174="","",CONCATENATE(", relleno: ",I174)),IF(J174="","",CONCATENATE(" y estructura: ",J174)),CHAR(10))</f>
        <v xml:space="preserve">Mesa de centro color: Cedro y estructura: Melamine + MDF
</v>
      </c>
      <c r="AB174" s="166" t="str">
        <f>CONCATENATE("&lt;p&gt;¿Cómo lavar este producto ",VLOOKUP(Tabla3[[#This Row],[Codigo]],Detalle!B:F,4,0),": ",H174,"?","&lt;p&gt;",CHAR(10),IFERROR(VLOOKUP(H174,'Base de datos'!A:B,2,0),"Humedecer un paño de tela y frotar la estructura del producto&lt;p&gt;"))</f>
        <v>&lt;p&gt;¿Cómo lavar este producto Vintage: ?&lt;p&gt;
Humedecer un paño de tela y frotar la estructura del producto&lt;p&gt;</v>
      </c>
      <c r="AC174" s="166" t="str">
        <f t="shared" si="20"/>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74" s="166"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74" s="155"/>
      <c r="AF174" s="166"/>
      <c r="AH174" s="92" t="str">
        <f t="shared" si="17"/>
        <v>INSERT INTO combos VALUES(NULL,"Mody212","Mesa de centro",182,182.1,"Mesa de centro","Vintage","Cedro","","","Melamine + MDF","No",40,90,50,10,12,1,"Patas contorneadas","","","1",10,"1");</v>
      </c>
    </row>
    <row r="175" spans="1:34" ht="18.75" customHeight="1" x14ac:dyDescent="0.2">
      <c r="A175" s="143" t="s">
        <v>1062</v>
      </c>
      <c r="B175" s="170" t="s">
        <v>42</v>
      </c>
      <c r="C175" s="163">
        <f>VLOOKUP(Tabla3[[#This Row],[sku proveedor-web]],Tabla6[[sku proveedor-web]:[codigo]],2,0)</f>
        <v>183</v>
      </c>
      <c r="D175" s="160">
        <f>IF(Tabla3[Codigo]&lt;&gt;Tabla3[[#Headers],[Codigo]],Tabla3[Codigo]+0.1,Tabla3[[#Headers],[Sub_cod (orden)]]+0.1)</f>
        <v>183.1</v>
      </c>
      <c r="E175" s="170" t="s">
        <v>42</v>
      </c>
      <c r="F175" s="159" t="s">
        <v>421</v>
      </c>
      <c r="G175" s="174" t="s">
        <v>1089</v>
      </c>
      <c r="H175" s="174"/>
      <c r="I175" s="174"/>
      <c r="J175" s="174" t="s">
        <v>1090</v>
      </c>
      <c r="K175" s="96" t="s">
        <v>45</v>
      </c>
      <c r="L175" s="174">
        <v>40</v>
      </c>
      <c r="M175" s="174">
        <v>90</v>
      </c>
      <c r="N175" s="174">
        <v>50</v>
      </c>
      <c r="O175" s="174">
        <v>10</v>
      </c>
      <c r="P175" s="96">
        <v>12</v>
      </c>
      <c r="Q175" s="96">
        <v>1</v>
      </c>
      <c r="R175" s="173" t="s">
        <v>895</v>
      </c>
      <c r="S175" s="173"/>
      <c r="T175" s="174"/>
      <c r="U175" s="96">
        <v>1</v>
      </c>
      <c r="V175" s="96">
        <v>10</v>
      </c>
      <c r="W175" s="160">
        <v>1</v>
      </c>
      <c r="X175" s="164" t="str">
        <f t="shared" si="18"/>
        <v>Vintage</v>
      </c>
      <c r="Y175" s="166" t="str">
        <f>CONCATENATE("En HOGAR &amp; SPACIOS encontraras lo mejor para tu hogar con este excelente ",VLOOKUP(C175,Detalle!B:F,4,0)," con un acabado detallista al estilo ",F175,"&lt;/p&gt;",CHAR(10),CHAR(10),":&lt;p&gt;&lt;strong&gt;&lt;span style=text-decoration: underline;&gt;Detalle:&lt;/span&gt;&lt;/strong&gt;&lt;/p&gt;",CHAR(10),AA175,CHAR(10),Tabla3[[#This Row],[Parte 5]],CHAR(10),CHAR(10),"Medidas aproximadas: ","&lt;p&gt; ",CHAR(10),Z175,"&lt;p&gt; &lt;/li&gt;",CHAR(10),CHAR(10),AC175,CHAR(10),CHAR(10),AB175)</f>
        <v>En HOGAR &amp; SPACIOS encontraras lo mejor para tu hogar con este excelente Vintage con un acabado detallista al estilo Vintage&lt;/p&gt;
:&lt;p&gt;&lt;strong&gt;&lt;span style=text-decoration: underline;&gt;Detalle:&lt;/span&gt;&lt;/strong&gt;&lt;/p&gt;
Mesa de centro color: Cedro y estructura: Melamine + MDF
&lt;p&gt;Característica: &lt;ul&gt;&lt;li&gt;
Patas contorneadas&lt;/li&gt; 
&lt;/li&gt;
&lt;/ul&gt;&lt;/il&gt;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75" s="166" t="str">
        <f t="shared" si="19"/>
        <v>Mesa de centro: &lt;p&gt;&lt;li&gt;Altura(cm): 40&lt;/li&gt;&lt;li&gt; Ancho(cm): 90&lt;/li&gt;&lt;li&gt; Profundo(cm): 50&lt;/li&gt;&lt;/ul&gt;</v>
      </c>
      <c r="AA175" s="166" t="str">
        <f>CONCATENATE(E175," color: ",IF(VLOOKUP(C175,Colores!H:I,2,0)&gt;1,"Varios colores",G175),IF(H175="","",CONCATENATE(", Tapiz: ",H175)),IF(I175="","",CONCATENATE(", relleno: ",I175)),IF(J175="","",CONCATENATE(" y estructura: ",J175)),CHAR(10))</f>
        <v xml:space="preserve">Mesa de centro color: Cedro y estructura: Melamine + MDF
</v>
      </c>
      <c r="AB175" s="166" t="str">
        <f>CONCATENATE("&lt;p&gt;¿Cómo lavar este producto ",VLOOKUP(Tabla3[[#This Row],[Codigo]],Detalle!B:F,4,0),": ",H175,"?","&lt;p&gt;",CHAR(10),IFERROR(VLOOKUP(H175,'Base de datos'!A:B,2,0),"Humedecer un paño de tela y frotar la estructura del producto&lt;p&gt;"))</f>
        <v>&lt;p&gt;¿Cómo lavar este producto Vintage: ?&lt;p&gt;
Humedecer un paño de tela y frotar la estructura del producto&lt;p&gt;</v>
      </c>
      <c r="AC175" s="166" t="str">
        <f t="shared" si="20"/>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75" s="166"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75" s="155"/>
      <c r="AF175" s="166"/>
      <c r="AH175" s="92" t="str">
        <f t="shared" si="17"/>
        <v>INSERT INTO combos VALUES(NULL,"Mody213","Mesa de centro",183,183.1,"Mesa de centro","Vintage","Cedro","","","Melamine + MDF","No",40,90,50,10,12,1,"Patas contorneadas","","","1",10,"1");</v>
      </c>
    </row>
    <row r="176" spans="1:34" ht="18.75" customHeight="1" x14ac:dyDescent="0.2">
      <c r="A176" s="143" t="s">
        <v>1063</v>
      </c>
      <c r="B176" s="170" t="s">
        <v>1124</v>
      </c>
      <c r="C176" s="163">
        <f>VLOOKUP(Tabla3[[#This Row],[sku proveedor-web]],Tabla6[[sku proveedor-web]:[codigo]],2,0)</f>
        <v>184</v>
      </c>
      <c r="D176" s="160">
        <f>IF(Tabla3[Codigo]&lt;&gt;Tabla3[[#Headers],[Codigo]],Tabla3[Codigo]+0.1,Tabla3[[#Headers],[Sub_cod (orden)]]+0.1)</f>
        <v>184.1</v>
      </c>
      <c r="E176" s="170" t="s">
        <v>1125</v>
      </c>
      <c r="F176" s="159" t="s">
        <v>421</v>
      </c>
      <c r="G176" s="174" t="s">
        <v>1089</v>
      </c>
      <c r="H176" s="174"/>
      <c r="I176" s="174"/>
      <c r="J176" s="174" t="s">
        <v>1090</v>
      </c>
      <c r="K176" s="96" t="s">
        <v>45</v>
      </c>
      <c r="L176" s="174">
        <v>70</v>
      </c>
      <c r="M176" s="174">
        <v>140</v>
      </c>
      <c r="N176" s="174">
        <v>90</v>
      </c>
      <c r="O176" s="174">
        <v>15</v>
      </c>
      <c r="P176" s="96">
        <v>12</v>
      </c>
      <c r="Q176" s="96">
        <v>1</v>
      </c>
      <c r="R176" s="173" t="s">
        <v>895</v>
      </c>
      <c r="S176" s="173"/>
      <c r="T176" s="174"/>
      <c r="U176" s="96">
        <v>1</v>
      </c>
      <c r="V176" s="96">
        <v>10</v>
      </c>
      <c r="W176" s="160">
        <v>1</v>
      </c>
      <c r="X176" s="164" t="str">
        <f t="shared" si="18"/>
        <v>Vintage</v>
      </c>
      <c r="Y176" s="166" t="str">
        <f>CONCATENATE("En HOGAR &amp; SPACIOS encontraras lo mejor para tu hogar con este excelente ",VLOOKUP(C176,Detalle!B:F,4,0)," con un acabado detallista al estilo ",F176,"&lt;/p&gt;",CHAR(10),CHAR(10),":&lt;p&gt;&lt;strong&gt;&lt;span style=text-decoration: underline;&gt;Detalle:&lt;/span&gt;&lt;/strong&gt;&lt;/p&gt;",CHAR(10),AA176,CHAR(10),Tabla3[[#This Row],[Parte 5]],CHAR(10),CHAR(10),"Medidas aproximadas: ","&lt;p&gt; ",CHAR(10),Z176,"&lt;p&gt; &lt;/li&gt;",CHAR(10),CHAR(10),AC176,CHAR(10),CHAR(10),AB176)</f>
        <v>En HOGAR &amp; SPACIOS encontraras lo mejor para tu hogar con este excelente Vintage con un acabado detallista al estilo Vintage&lt;/p&gt;
:&lt;p&gt;&lt;strong&gt;&lt;span style=text-decoration: underline;&gt;Detalle:&lt;/span&gt;&lt;/strong&gt;&lt;/p&gt;
Mesa de comedor color: Cedro y estructura: Melamine + MDF
&lt;p&gt;Característica: &lt;ul&gt;&lt;li&gt;
Patas contorneadas&lt;/li&gt; 
&lt;/li&gt;
&lt;/ul&gt;&lt;/il&gt;
Medidas aproximadas: &lt;p&gt; 
Mesa de comedor: &lt;p&gt;&lt;li&gt;Altura(cm): 70&lt;/li&gt;&lt;li&gt; Ancho(cm): 140&lt;/li&gt;&lt;li&gt; Profundo(cm): 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76" s="166" t="str">
        <f t="shared" si="19"/>
        <v>Mesa de comedor: &lt;p&gt;&lt;li&gt;Altura(cm): 70&lt;/li&gt;&lt;li&gt; Ancho(cm): 140&lt;/li&gt;&lt;li&gt; Profundo(cm): 90&lt;/li&gt;&lt;/ul&gt;</v>
      </c>
      <c r="AA176" s="166" t="str">
        <f>CONCATENATE(E176," color: ",IF(VLOOKUP(C176,Colores!H:I,2,0)&gt;1,"Varios colores",G176),IF(H176="","",CONCATENATE(", Tapiz: ",H176)),IF(I176="","",CONCATENATE(", relleno: ",I176)),IF(J176="","",CONCATENATE(" y estructura: ",J176)),CHAR(10))</f>
        <v xml:space="preserve">Mesa de comedor color: Cedro y estructura: Melamine + MDF
</v>
      </c>
      <c r="AB176" s="166" t="str">
        <f>CONCATENATE("&lt;p&gt;¿Cómo lavar este producto ",VLOOKUP(Tabla3[[#This Row],[Codigo]],Detalle!B:F,4,0),": ",H176,"?","&lt;p&gt;",CHAR(10),IFERROR(VLOOKUP(H176,'Base de datos'!A:B,2,0),"Humedecer un paño de tela y frotar la estructura del producto&lt;p&gt;"))</f>
        <v>&lt;p&gt;¿Cómo lavar este producto Vintage: ?&lt;p&gt;
Humedecer un paño de tela y frotar la estructura del producto&lt;p&gt;</v>
      </c>
      <c r="AC176" s="166" t="str">
        <f t="shared" si="20"/>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76" s="166"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76" s="155"/>
      <c r="AF176" s="166"/>
      <c r="AH176" s="92" t="str">
        <f t="shared" si="17"/>
        <v>INSERT INTO combos VALUES(NULL,"Mody214","Mesa de comedr",184,184.1,"Mesa de comedor","Vintage","Cedro","","","Melamine + MDF","No",70,140,90,15,12,1,"Patas contorneadas","","","1",10,"1");</v>
      </c>
    </row>
    <row r="177" spans="1:34" ht="18.75" customHeight="1" x14ac:dyDescent="0.2">
      <c r="A177" s="143" t="s">
        <v>1064</v>
      </c>
      <c r="B177" s="170" t="s">
        <v>1125</v>
      </c>
      <c r="C177" s="163">
        <f>VLOOKUP(Tabla3[[#This Row],[sku proveedor-web]],Tabla6[[sku proveedor-web]:[codigo]],2,0)</f>
        <v>185</v>
      </c>
      <c r="D177" s="160">
        <f>IF(Tabla3[Codigo]&lt;&gt;Tabla3[[#Headers],[Codigo]],Tabla3[Codigo]+0.1,Tabla3[[#Headers],[Sub_cod (orden)]]+0.1)</f>
        <v>185.1</v>
      </c>
      <c r="E177" s="170" t="s">
        <v>1125</v>
      </c>
      <c r="F177" s="159" t="s">
        <v>421</v>
      </c>
      <c r="G177" s="174" t="s">
        <v>35</v>
      </c>
      <c r="H177" s="174"/>
      <c r="I177" s="174"/>
      <c r="J177" s="174" t="s">
        <v>1090</v>
      </c>
      <c r="K177" s="96" t="s">
        <v>45</v>
      </c>
      <c r="L177" s="174">
        <v>70</v>
      </c>
      <c r="M177" s="174">
        <v>140</v>
      </c>
      <c r="N177" s="174">
        <v>90</v>
      </c>
      <c r="O177" s="174">
        <v>15</v>
      </c>
      <c r="P177" s="96">
        <v>12</v>
      </c>
      <c r="Q177" s="96">
        <v>1</v>
      </c>
      <c r="R177" s="173" t="s">
        <v>895</v>
      </c>
      <c r="S177" s="173"/>
      <c r="T177" s="174"/>
      <c r="U177" s="96">
        <v>1</v>
      </c>
      <c r="V177" s="96">
        <v>10</v>
      </c>
      <c r="W177" s="160">
        <v>1</v>
      </c>
      <c r="X177" s="164" t="str">
        <f t="shared" si="18"/>
        <v>Vintage</v>
      </c>
      <c r="Y177" s="166" t="str">
        <f>CONCATENATE("En HOGAR &amp; SPACIOS encontraras lo mejor para tu hogar con este excelente ",VLOOKUP(C177,Detalle!B:F,4,0)," con un acabado detallista al estilo ",F177,"&lt;/p&gt;",CHAR(10),CHAR(10),":&lt;p&gt;&lt;strong&gt;&lt;span style=text-decoration: underline;&gt;Detalle:&lt;/span&gt;&lt;/strong&gt;&lt;/p&gt;",CHAR(10),AA177,CHAR(10),Tabla3[[#This Row],[Parte 5]],CHAR(10),CHAR(10),"Medidas aproximadas: ","&lt;p&gt; ",CHAR(10),Z177,"&lt;p&gt; &lt;/li&gt;",CHAR(10),CHAR(10),AC177,CHAR(10),CHAR(10),AB177)</f>
        <v>En HOGAR &amp; SPACIOS encontraras lo mejor para tu hogar con este excelente Vintage con un acabado detallista al estilo Vintage&lt;/p&gt;
:&lt;p&gt;&lt;strong&gt;&lt;span style=text-decoration: underline;&gt;Detalle:&lt;/span&gt;&lt;/strong&gt;&lt;/p&gt;
Mesa de comedor color: Blanco y estructura: Melamine + MDF
&lt;p&gt;Característica: &lt;ul&gt;&lt;li&gt;
Patas contorneadas&lt;/li&gt; 
&lt;/li&gt;
&lt;/ul&gt;&lt;/il&gt;
Medidas aproximadas: &lt;p&gt; 
Mesa de comedor: &lt;p&gt;&lt;li&gt;Altura(cm): 70&lt;/li&gt;&lt;li&gt; Ancho(cm): 140&lt;/li&gt;&lt;li&gt; Profundo(cm): 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77" s="166" t="str">
        <f t="shared" si="19"/>
        <v>Mesa de comedor: &lt;p&gt;&lt;li&gt;Altura(cm): 70&lt;/li&gt;&lt;li&gt; Ancho(cm): 140&lt;/li&gt;&lt;li&gt; Profundo(cm): 90&lt;/li&gt;&lt;/ul&gt;</v>
      </c>
      <c r="AA177" s="166" t="str">
        <f>CONCATENATE(E177," color: ",IF(VLOOKUP(C177,Colores!H:I,2,0)&gt;1,"Varios colores",G177),IF(H177="","",CONCATENATE(", Tapiz: ",H177)),IF(I177="","",CONCATENATE(", relleno: ",I177)),IF(J177="","",CONCATENATE(" y estructura: ",J177)),CHAR(10))</f>
        <v xml:space="preserve">Mesa de comedor color: Blanco y estructura: Melamine + MDF
</v>
      </c>
      <c r="AB177" s="166" t="str">
        <f>CONCATENATE("&lt;p&gt;¿Cómo lavar este producto ",VLOOKUP(Tabla3[[#This Row],[Codigo]],Detalle!B:F,4,0),": ",H177,"?","&lt;p&gt;",CHAR(10),IFERROR(VLOOKUP(H177,'Base de datos'!A:B,2,0),"Humedecer un paño de tela y frotar la estructura del producto&lt;p&gt;"))</f>
        <v>&lt;p&gt;¿Cómo lavar este producto Vintage: ?&lt;p&gt;
Humedecer un paño de tela y frotar la estructura del producto&lt;p&gt;</v>
      </c>
      <c r="AC177" s="166" t="str">
        <f t="shared" si="20"/>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77" s="166"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77" s="155"/>
      <c r="AF177" s="166"/>
      <c r="AH177" s="92" t="str">
        <f t="shared" si="17"/>
        <v>INSERT INTO combos VALUES(NULL,"Mody215","Mesa de comedor",185,185.1,"Mesa de comedor","Vintage","Blanco","","","Melamine + MDF","No",70,140,90,15,12,1,"Patas contorneadas","","","1",10,"1");</v>
      </c>
    </row>
    <row r="178" spans="1:34" ht="18.75" customHeight="1" x14ac:dyDescent="0.2">
      <c r="A178" s="143" t="s">
        <v>1065</v>
      </c>
      <c r="B178" s="170" t="s">
        <v>42</v>
      </c>
      <c r="C178" s="163">
        <f>VLOOKUP(Tabla3[[#This Row],[sku proveedor-web]],Tabla6[[sku proveedor-web]:[codigo]],2,0)</f>
        <v>186</v>
      </c>
      <c r="D178" s="160">
        <f>IF(Tabla3[Codigo]&lt;&gt;Tabla3[[#Headers],[Codigo]],Tabla3[Codigo]+0.1,Tabla3[[#Headers],[Sub_cod (orden)]]+0.1)</f>
        <v>186.1</v>
      </c>
      <c r="E178" s="170" t="s">
        <v>42</v>
      </c>
      <c r="F178" s="159" t="s">
        <v>421</v>
      </c>
      <c r="G178" s="174" t="s">
        <v>1089</v>
      </c>
      <c r="H178" s="174"/>
      <c r="I178" s="174"/>
      <c r="J178" s="174" t="s">
        <v>1090</v>
      </c>
      <c r="K178" s="96" t="s">
        <v>45</v>
      </c>
      <c r="L178" s="174">
        <v>40</v>
      </c>
      <c r="M178" s="174">
        <v>90</v>
      </c>
      <c r="N178" s="174">
        <v>50</v>
      </c>
      <c r="O178" s="174">
        <v>10</v>
      </c>
      <c r="P178" s="96">
        <v>12</v>
      </c>
      <c r="Q178" s="96">
        <v>1</v>
      </c>
      <c r="R178" s="173" t="s">
        <v>895</v>
      </c>
      <c r="S178" s="173"/>
      <c r="T178" s="174"/>
      <c r="U178" s="96">
        <v>1</v>
      </c>
      <c r="V178" s="96">
        <v>10</v>
      </c>
      <c r="W178" s="160">
        <v>1</v>
      </c>
      <c r="X178" s="164" t="str">
        <f t="shared" si="18"/>
        <v>Vintage</v>
      </c>
      <c r="Y178" s="166" t="str">
        <f>CONCATENATE("En HOGAR &amp; SPACIOS encontraras lo mejor para tu hogar con este excelente ",VLOOKUP(C178,Detalle!B:F,4,0)," con un acabado detallista al estilo ",F178,"&lt;/p&gt;",CHAR(10),CHAR(10),":&lt;p&gt;&lt;strong&gt;&lt;span style=text-decoration: underline;&gt;Detalle:&lt;/span&gt;&lt;/strong&gt;&lt;/p&gt;",CHAR(10),AA178,CHAR(10),Tabla3[[#This Row],[Parte 5]],CHAR(10),CHAR(10),"Medidas aproximadas: ","&lt;p&gt; ",CHAR(10),Z178,"&lt;p&gt; &lt;/li&gt;",CHAR(10),CHAR(10),AC178,CHAR(10),CHAR(10),AB178)</f>
        <v>En HOGAR &amp; SPACIOS encontraras lo mejor para tu hogar con este excelente Vintage con un acabado detallista al estilo Vintage&lt;/p&gt;
:&lt;p&gt;&lt;strong&gt;&lt;span style=text-decoration: underline;&gt;Detalle:&lt;/span&gt;&lt;/strong&gt;&lt;/p&gt;
Mesa de centro color: Cedro y estructura: Melamine + MDF
&lt;p&gt;Característica: &lt;ul&gt;&lt;li&gt;
Patas contorneadas&lt;/li&gt; 
&lt;/li&gt;
&lt;/ul&gt;&lt;/il&gt;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78" s="166" t="str">
        <f t="shared" si="19"/>
        <v>Mesa de centro: &lt;p&gt;&lt;li&gt;Altura(cm): 40&lt;/li&gt;&lt;li&gt; Ancho(cm): 90&lt;/li&gt;&lt;li&gt; Profundo(cm): 50&lt;/li&gt;&lt;/ul&gt;</v>
      </c>
      <c r="AA178" s="166" t="str">
        <f>CONCATENATE(E178," color: ",IF(VLOOKUP(C178,Colores!H:I,2,0)&gt;1,"Varios colores",G178),IF(H178="","",CONCATENATE(", Tapiz: ",H178)),IF(I178="","",CONCATENATE(", relleno: ",I178)),IF(J178="","",CONCATENATE(" y estructura: ",J178)),CHAR(10))</f>
        <v xml:space="preserve">Mesa de centro color: Cedro y estructura: Melamine + MDF
</v>
      </c>
      <c r="AB178" s="166" t="str">
        <f>CONCATENATE("&lt;p&gt;¿Cómo lavar este producto ",VLOOKUP(Tabla3[[#This Row],[Codigo]],Detalle!B:F,4,0),": ",H178,"?","&lt;p&gt;",CHAR(10),IFERROR(VLOOKUP(H178,'Base de datos'!A:B,2,0),"Humedecer un paño de tela y frotar la estructura del producto&lt;p&gt;"))</f>
        <v>&lt;p&gt;¿Cómo lavar este producto Vintage: ?&lt;p&gt;
Humedecer un paño de tela y frotar la estructura del producto&lt;p&gt;</v>
      </c>
      <c r="AC178" s="166" t="str">
        <f t="shared" si="20"/>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78" s="166"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78" s="155"/>
      <c r="AF178" s="166"/>
      <c r="AH178" s="92" t="str">
        <f t="shared" si="17"/>
        <v>INSERT INTO combos VALUES(NULL,"Mody216","Mesa de centro",186,186.1,"Mesa de centro","Vintage","Cedro","","","Melamine + MDF","No",40,90,50,10,12,1,"Patas contorneadas","","","1",10,"1");</v>
      </c>
    </row>
    <row r="179" spans="1:34" ht="18.75" customHeight="1" x14ac:dyDescent="0.2">
      <c r="A179" s="143" t="s">
        <v>1066</v>
      </c>
      <c r="B179" s="170" t="s">
        <v>42</v>
      </c>
      <c r="C179" s="163">
        <f>VLOOKUP(Tabla3[[#This Row],[sku proveedor-web]],Tabla6[[sku proveedor-web]:[codigo]],2,0)</f>
        <v>187</v>
      </c>
      <c r="D179" s="160">
        <f>IF(Tabla3[Codigo]&lt;&gt;Tabla3[[#Headers],[Codigo]],Tabla3[Codigo]+0.1,Tabla3[[#Headers],[Sub_cod (orden)]]+0.1)</f>
        <v>187.1</v>
      </c>
      <c r="E179" s="170" t="s">
        <v>42</v>
      </c>
      <c r="F179" s="159" t="s">
        <v>421</v>
      </c>
      <c r="G179" s="174" t="s">
        <v>35</v>
      </c>
      <c r="H179" s="174"/>
      <c r="I179" s="174"/>
      <c r="J179" s="174" t="s">
        <v>1090</v>
      </c>
      <c r="K179" s="96" t="s">
        <v>45</v>
      </c>
      <c r="L179" s="174">
        <v>40</v>
      </c>
      <c r="M179" s="174">
        <v>90</v>
      </c>
      <c r="N179" s="174">
        <v>50</v>
      </c>
      <c r="O179" s="174">
        <v>10</v>
      </c>
      <c r="P179" s="96">
        <v>12</v>
      </c>
      <c r="Q179" s="96">
        <v>1</v>
      </c>
      <c r="R179" s="173" t="s">
        <v>895</v>
      </c>
      <c r="S179" s="173"/>
      <c r="T179" s="174"/>
      <c r="U179" s="96">
        <v>1</v>
      </c>
      <c r="V179" s="96">
        <v>10</v>
      </c>
      <c r="W179" s="160">
        <v>1</v>
      </c>
      <c r="X179" s="164" t="str">
        <f t="shared" si="18"/>
        <v>Vintage</v>
      </c>
      <c r="Y179" s="166" t="str">
        <f>CONCATENATE("En HOGAR &amp; SPACIOS encontraras lo mejor para tu hogar con este excelente ",VLOOKUP(C179,Detalle!B:F,4,0)," con un acabado detallista al estilo ",F179,"&lt;/p&gt;",CHAR(10),CHAR(10),":&lt;p&gt;&lt;strong&gt;&lt;span style=text-decoration: underline;&gt;Detalle:&lt;/span&gt;&lt;/strong&gt;&lt;/p&gt;",CHAR(10),AA179,CHAR(10),Tabla3[[#This Row],[Parte 5]],CHAR(10),CHAR(10),"Medidas aproximadas: ","&lt;p&gt; ",CHAR(10),Z179,"&lt;p&gt; &lt;/li&gt;",CHAR(10),CHAR(10),AC179,CHAR(10),CHAR(10),AB179)</f>
        <v>En HOGAR &amp; SPACIOS encontraras lo mejor para tu hogar con este excelente Vintage con un acabado detallista al estilo Vintage&lt;/p&gt;
:&lt;p&gt;&lt;strong&gt;&lt;span style=text-decoration: underline;&gt;Detalle:&lt;/span&gt;&lt;/strong&gt;&lt;/p&gt;
Mesa de centro color: Blanco y estructura: Melamine + MDF
&lt;p&gt;Característica: &lt;ul&gt;&lt;li&gt;
Patas contorneadas&lt;/li&gt; 
&lt;/li&gt;
&lt;/ul&gt;&lt;/il&gt;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79" s="166" t="str">
        <f t="shared" si="19"/>
        <v>Mesa de centro: &lt;p&gt;&lt;li&gt;Altura(cm): 40&lt;/li&gt;&lt;li&gt; Ancho(cm): 90&lt;/li&gt;&lt;li&gt; Profundo(cm): 50&lt;/li&gt;&lt;/ul&gt;</v>
      </c>
      <c r="AA179" s="166" t="str">
        <f>CONCATENATE(E179," color: ",IF(VLOOKUP(C179,Colores!H:I,2,0)&gt;1,"Varios colores",G179),IF(H179="","",CONCATENATE(", Tapiz: ",H179)),IF(I179="","",CONCATENATE(", relleno: ",I179)),IF(J179="","",CONCATENATE(" y estructura: ",J179)),CHAR(10))</f>
        <v xml:space="preserve">Mesa de centro color: Blanco y estructura: Melamine + MDF
</v>
      </c>
      <c r="AB179" s="166" t="str">
        <f>CONCATENATE("&lt;p&gt;¿Cómo lavar este producto ",VLOOKUP(Tabla3[[#This Row],[Codigo]],Detalle!B:F,4,0),": ",H179,"?","&lt;p&gt;",CHAR(10),IFERROR(VLOOKUP(H179,'Base de datos'!A:B,2,0),"Humedecer un paño de tela y frotar la estructura del producto&lt;p&gt;"))</f>
        <v>&lt;p&gt;¿Cómo lavar este producto Vintage: ?&lt;p&gt;
Humedecer un paño de tela y frotar la estructura del producto&lt;p&gt;</v>
      </c>
      <c r="AC179" s="166" t="str">
        <f t="shared" si="20"/>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79" s="166"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79" s="155"/>
      <c r="AF179" s="166"/>
      <c r="AH179" s="92" t="str">
        <f t="shared" si="17"/>
        <v>INSERT INTO combos VALUES(NULL,"Mody217","Mesa de centro",187,187.1,"Mesa de centro","Vintage","Blanco","","","Melamine + MDF","No",40,90,50,10,12,1,"Patas contorneadas","","","1",10,"1");</v>
      </c>
    </row>
    <row r="180" spans="1:34" ht="18.75" customHeight="1" x14ac:dyDescent="0.2">
      <c r="A180" s="143" t="s">
        <v>1067</v>
      </c>
      <c r="B180" s="170" t="s">
        <v>42</v>
      </c>
      <c r="C180" s="163">
        <f>VLOOKUP(Tabla3[[#This Row],[sku proveedor-web]],Tabla6[[sku proveedor-web]:[codigo]],2,0)</f>
        <v>188</v>
      </c>
      <c r="D180" s="160">
        <f>IF(Tabla3[Codigo]&lt;&gt;Tabla3[[#Headers],[Codigo]],Tabla3[Codigo]+0.1,Tabla3[[#Headers],[Sub_cod (orden)]]+0.1)</f>
        <v>188.1</v>
      </c>
      <c r="E180" s="170" t="s">
        <v>42</v>
      </c>
      <c r="F180" s="159" t="s">
        <v>421</v>
      </c>
      <c r="G180" s="174" t="s">
        <v>34</v>
      </c>
      <c r="H180" s="174"/>
      <c r="I180" s="174"/>
      <c r="J180" s="174" t="s">
        <v>1090</v>
      </c>
      <c r="K180" s="96" t="s">
        <v>45</v>
      </c>
      <c r="L180" s="174">
        <v>40</v>
      </c>
      <c r="M180" s="174">
        <v>90</v>
      </c>
      <c r="N180" s="174">
        <v>50</v>
      </c>
      <c r="O180" s="174">
        <v>10</v>
      </c>
      <c r="P180" s="96">
        <v>12</v>
      </c>
      <c r="Q180" s="96">
        <v>1</v>
      </c>
      <c r="R180" s="173" t="s">
        <v>895</v>
      </c>
      <c r="S180" s="173"/>
      <c r="T180" s="174"/>
      <c r="U180" s="96">
        <v>1</v>
      </c>
      <c r="V180" s="96">
        <v>10</v>
      </c>
      <c r="W180" s="160">
        <v>1</v>
      </c>
      <c r="X180" s="164" t="str">
        <f t="shared" si="18"/>
        <v>Vintage</v>
      </c>
      <c r="Y180" s="166" t="str">
        <f>CONCATENATE("En HOGAR &amp; SPACIOS encontraras lo mejor para tu hogar con este excelente ",VLOOKUP(C180,Detalle!B:F,4,0)," con un acabado detallista al estilo ",F180,"&lt;/p&gt;",CHAR(10),CHAR(10),":&lt;p&gt;&lt;strong&gt;&lt;span style=text-decoration: underline;&gt;Detalle:&lt;/span&gt;&lt;/strong&gt;&lt;/p&gt;",CHAR(10),AA180,CHAR(10),Tabla3[[#This Row],[Parte 5]],CHAR(10),CHAR(10),"Medidas aproximadas: ","&lt;p&gt; ",CHAR(10),Z180,"&lt;p&gt; &lt;/li&gt;",CHAR(10),CHAR(10),AC180,CHAR(10),CHAR(10),AB180)</f>
        <v>En HOGAR &amp; SPACIOS encontraras lo mejor para tu hogar con este excelente Vintage con un acabado detallista al estilo Vintage&lt;/p&gt;
:&lt;p&gt;&lt;strong&gt;&lt;span style=text-decoration: underline;&gt;Detalle:&lt;/span&gt;&lt;/strong&gt;&lt;/p&gt;
Mesa de centro color: Gris y estructura: Melamine + MDF
&lt;p&gt;Característica: &lt;ul&gt;&lt;li&gt;
Patas contorneadas&lt;/li&gt; 
&lt;/li&gt;
&lt;/ul&gt;&lt;/il&gt;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80" s="166" t="str">
        <f t="shared" si="19"/>
        <v>Mesa de centro: &lt;p&gt;&lt;li&gt;Altura(cm): 40&lt;/li&gt;&lt;li&gt; Ancho(cm): 90&lt;/li&gt;&lt;li&gt; Profundo(cm): 50&lt;/li&gt;&lt;/ul&gt;</v>
      </c>
      <c r="AA180" s="166" t="str">
        <f>CONCATENATE(E180," color: ",IF(VLOOKUP(C180,Colores!H:I,2,0)&gt;1,"Varios colores",G180),IF(H180="","",CONCATENATE(", Tapiz: ",H180)),IF(I180="","",CONCATENATE(", relleno: ",I180)),IF(J180="","",CONCATENATE(" y estructura: ",J180)),CHAR(10))</f>
        <v xml:space="preserve">Mesa de centro color: Gris y estructura: Melamine + MDF
</v>
      </c>
      <c r="AB180" s="166" t="str">
        <f>CONCATENATE("&lt;p&gt;¿Cómo lavar este producto ",VLOOKUP(Tabla3[[#This Row],[Codigo]],Detalle!B:F,4,0),": ",H180,"?","&lt;p&gt;",CHAR(10),IFERROR(VLOOKUP(H180,'Base de datos'!A:B,2,0),"Humedecer un paño de tela y frotar la estructura del producto&lt;p&gt;"))</f>
        <v>&lt;p&gt;¿Cómo lavar este producto Vintage: ?&lt;p&gt;
Humedecer un paño de tela y frotar la estructura del producto&lt;p&gt;</v>
      </c>
      <c r="AC180" s="166" t="str">
        <f t="shared" si="20"/>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80" s="166"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&lt;p&gt;Característica: &lt;ul&gt;&lt;li&gt;
Patas contorneadas&lt;/li&gt; 
&lt;/li&gt;
&lt;/ul&gt;&lt;/il&gt;</v>
      </c>
      <c r="AE180" s="155"/>
      <c r="AF180" s="166"/>
      <c r="AH180" s="92" t="str">
        <f t="shared" si="17"/>
        <v>INSERT INTO combos VALUES(NULL,"Mody218","Mesa de centro",188,188.1,"Mesa de centro","Vintage","Gris","","","Melamine + MDF","No",40,90,50,10,12,1,"Patas contorneadas","","","1",10,"1");</v>
      </c>
    </row>
    <row r="181" spans="1:34" ht="18.75" customHeight="1" x14ac:dyDescent="0.2">
      <c r="A181" s="144" t="s">
        <v>1126</v>
      </c>
      <c r="B181" s="170" t="s">
        <v>42</v>
      </c>
      <c r="C181" s="163">
        <f>VLOOKUP(Tabla3[[#This Row],[sku proveedor-web]],Tabla6[[sku proveedor-web]:[codigo]],2,0)</f>
        <v>193</v>
      </c>
      <c r="D181" s="160">
        <f>IF(Tabla3[Codigo]&lt;&gt;Tabla3[[#Headers],[Codigo]],Tabla3[Codigo]+0.1,Tabla3[[#Headers],[Sub_cod (orden)]]+0.1)</f>
        <v>193.1</v>
      </c>
      <c r="E181" s="170" t="s">
        <v>42</v>
      </c>
      <c r="F181" s="159" t="s">
        <v>421</v>
      </c>
      <c r="G181" s="174" t="s">
        <v>1089</v>
      </c>
      <c r="H181" s="174"/>
      <c r="I181" s="174"/>
      <c r="J181" s="174" t="s">
        <v>1090</v>
      </c>
      <c r="K181" s="96" t="s">
        <v>45</v>
      </c>
      <c r="L181" s="174">
        <v>40</v>
      </c>
      <c r="M181" s="174">
        <v>120</v>
      </c>
      <c r="N181" s="174">
        <v>50</v>
      </c>
      <c r="O181" s="174">
        <v>10</v>
      </c>
      <c r="P181" s="96">
        <v>12</v>
      </c>
      <c r="Q181" s="96">
        <v>1</v>
      </c>
      <c r="R181" s="173"/>
      <c r="S181" s="173"/>
      <c r="T181" s="174"/>
      <c r="U181" s="96">
        <v>1</v>
      </c>
      <c r="V181" s="96">
        <v>10</v>
      </c>
      <c r="W181" s="160">
        <v>1</v>
      </c>
      <c r="X181" s="164" t="str">
        <f t="shared" ref="X181:X184" si="21">IF(H181="",F181,H181)</f>
        <v>Vintage</v>
      </c>
      <c r="Y181" s="166" t="str">
        <f>CONCATENATE("En HOGAR &amp; SPACIOS encontraras lo mejor para tu hogar con este excelente ",VLOOKUP(C181,Detalle!B:F,4,0)," con un acabado detallista al estilo ",F181,"&lt;/p&gt;",CHAR(10),CHAR(10),":&lt;p&gt;&lt;strong&gt;&lt;span style=text-decoration: underline;&gt;Detalle:&lt;/span&gt;&lt;/strong&gt;&lt;/p&gt;",CHAR(10),AA181,CHAR(10),Tabla3[[#This Row],[Parte 5]],CHAR(10),CHAR(10),"Medidas aproximadas: ","&lt;p&gt; ",CHAR(10),Z181,"&lt;p&gt; &lt;/li&gt;",CHAR(10),CHAR(10),AC181,CHAR(10),CHAR(10),AB181)</f>
        <v>En HOGAR &amp; SPACIOS encontraras lo mejor para tu hogar con este excelente Vintage con un acabado detallista al estilo Vintage&lt;/p&gt;
:&lt;p&gt;&lt;strong&gt;&lt;span style=text-decoration: underline;&gt;Detalle:&lt;/span&gt;&lt;/strong&gt;&lt;/p&gt;
Mesa de centro color: Cedro y estructura: Melamine + MDF
Medidas aproximadas: &lt;p&gt; 
Mesa de centro: &lt;p&gt;&lt;li&gt;Altura(cm): 40&lt;/li&gt;&lt;li&gt; Ancho(cm): 120&lt;/li&gt;&lt;li&gt;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81" s="166" t="str">
        <f t="shared" ref="Z181:Z184" si="22">CONCATENATE(E181,": &lt;p&gt;&lt;li&gt;Altura(cm): ",L181,"&lt;/li&gt;&lt;li&gt; Ancho(cm): ",M181,"&lt;/li&gt;&lt;li&gt; Profundo(cm): ",N181,"&lt;/li&gt;&lt;/ul&gt;" )</f>
        <v>Mesa de centro: &lt;p&gt;&lt;li&gt;Altura(cm): 40&lt;/li&gt;&lt;li&gt; Ancho(cm): 120&lt;/li&gt;&lt;li&gt; Profundo(cm): 50&lt;/li&gt;&lt;/ul&gt;</v>
      </c>
      <c r="AA181" s="166" t="str">
        <f>CONCATENATE(E181," color: ",IF(VLOOKUP(C181,Colores!H:I,2,0)&gt;1,"Varios colores",G181),IF(H181="","",CONCATENATE(", Tapiz: ",H181)),IF(I181="","",CONCATENATE(", relleno: ",I181)),IF(J181="","",CONCATENATE(" y estructura: ",J181)),CHAR(10))</f>
        <v xml:space="preserve">Mesa de centro color: Cedro y estructura: Melamine + MDF
</v>
      </c>
      <c r="AB181" s="166" t="str">
        <f>CONCATENATE("&lt;p&gt;¿Cómo lavar este producto ",VLOOKUP(Tabla3[[#This Row],[Codigo]],Detalle!B:F,4,0),": ",H181,"?","&lt;p&gt;",CHAR(10),IFERROR(VLOOKUP(H181,'Base de datos'!A:B,2,0),"Humedecer un paño de tela y frotar la estructura del producto&lt;p&gt;"))</f>
        <v>&lt;p&gt;¿Cómo lavar este producto Vintage: ?&lt;p&gt;
Humedecer un paño de tela y frotar la estructura del producto&lt;p&gt;</v>
      </c>
      <c r="AC181" s="166" t="str">
        <f t="shared" ref="AC181:AC184" si="23">CONCATENATE("&lt;strong&gt;Condiciones:&lt;/strong&gt;",CHAR(10),"&lt;ol&gt;&lt;li&gt;&lt;strong&gt;No hay devolución por cambio de opinión&lt;/strong&gt;",CHAR(10),"&lt;/li&gt;&lt;li&gt;&lt;strong&gt;Tiempo de entrega: &lt;/strong&gt;",V181,"&lt;strong&gt; días hábiles &lt;/span&gt;",CHAR(10),"&lt;/li&gt;&lt;li&gt;&lt;strong&gt;Garantía: ",P181," meses",CHAR(10),"&lt;/li&gt;&lt;li&gt;&lt;strong&gt;Estado: Nuevo&lt;/strong&gt;&lt;/li&gt;&lt;/ol&gt;")</f>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81" s="166"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81" s="155"/>
      <c r="AF181" s="166"/>
      <c r="AH181" s="92" t="str">
        <f t="shared" si="17"/>
        <v>INSERT INTO combos VALUES(NULL,"Mody219","Mesa de centro",193,193.1,"Mesa de centro","Vintage","Cedro","","","Melamine + MDF","No",40,120,50,10,12,1,"","","","1",10,"1");</v>
      </c>
    </row>
    <row r="182" spans="1:34" ht="18.75" customHeight="1" x14ac:dyDescent="0.2">
      <c r="A182" s="144" t="s">
        <v>1127</v>
      </c>
      <c r="B182" s="170" t="s">
        <v>1130</v>
      </c>
      <c r="C182" s="163">
        <f>VLOOKUP(Tabla3[[#This Row],[sku proveedor-web]],Tabla6[[sku proveedor-web]:[codigo]],2,0)</f>
        <v>194</v>
      </c>
      <c r="D182" s="160">
        <f>IF(Tabla3[Codigo]&lt;&gt;Tabla3[[#Headers],[Codigo]],Tabla3[Codigo]+0.1,Tabla3[[#Headers],[Sub_cod (orden)]]+0.1)</f>
        <v>194.1</v>
      </c>
      <c r="E182" s="170" t="s">
        <v>1130</v>
      </c>
      <c r="F182" s="159" t="s">
        <v>421</v>
      </c>
      <c r="G182" s="174" t="s">
        <v>879</v>
      </c>
      <c r="H182" s="174" t="s">
        <v>422</v>
      </c>
      <c r="I182" s="159" t="s">
        <v>419</v>
      </c>
      <c r="J182" s="174" t="s">
        <v>1135</v>
      </c>
      <c r="K182" s="96" t="s">
        <v>45</v>
      </c>
      <c r="L182" s="174">
        <v>70</v>
      </c>
      <c r="M182" s="174">
        <v>180</v>
      </c>
      <c r="N182" s="174">
        <v>80</v>
      </c>
      <c r="O182" s="174">
        <v>35</v>
      </c>
      <c r="P182" s="96">
        <v>12</v>
      </c>
      <c r="Q182" s="96">
        <v>1</v>
      </c>
      <c r="R182" s="173"/>
      <c r="S182" s="173"/>
      <c r="T182" s="174"/>
      <c r="U182" s="96">
        <v>1</v>
      </c>
      <c r="V182" s="96">
        <v>10</v>
      </c>
      <c r="W182" s="160">
        <v>1</v>
      </c>
      <c r="X182" s="164" t="str">
        <f t="shared" si="21"/>
        <v>Dubai</v>
      </c>
      <c r="Y182" s="166" t="str">
        <f>CONCATENATE("En HOGAR &amp; SPACIOS encontraras lo mejor para tu hogar con este excelente ",VLOOKUP(C182,Detalle!B:F,4,0)," con un acabado detallista al estilo ",F182,"&lt;/p&gt;",CHAR(10),CHAR(10),":&lt;p&gt;&lt;strong&gt;&lt;span style=text-decoration: underline;&gt;Detalle:&lt;/span&gt;&lt;/strong&gt;&lt;/p&gt;",CHAR(10),AA182,CHAR(10),Tabla3[[#This Row],[Parte 5]],CHAR(10),CHAR(10),"Medidas aproximadas: ","&lt;p&gt; ",CHAR(10),Z182,"&lt;p&gt; &lt;/li&gt;",CHAR(10),CHAR(10),AC182,CHAR(10),CHAR(10),AB182)</f>
        <v>En HOGAR &amp; SPACIOS encontraras lo mejor para tu hogar con este excelente Vintage con un acabado detallista al estilo Vintage&lt;/p&gt;
:&lt;p&gt;&lt;strong&gt;&lt;span style=text-decoration: underline;&gt;Detalle:&lt;/span&gt;&lt;/strong&gt;&lt;/p&gt;
Sofa 3 cuerpos capitoneado color: Verde, Tapiz: Dubai, relleno: Espuma paraiso y algodón y estructura: Tornillo
Medidas aproximadas: &lt;p&gt; 
Sofa 3 cuerpos capitoneado: &lt;p&gt;&lt;li&gt;Altura(cm): 70&lt;/li&gt;&lt;li&gt; Ancho(cm): 180&lt;/li&gt;&lt;li&gt; Profundo(cm): 80&lt;/li&gt;&lt;/ul&gt;&lt;p&gt;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v>
      </c>
      <c r="Z182" s="166" t="str">
        <f t="shared" si="22"/>
        <v>Sofa 3 cuerpos capitoneado: &lt;p&gt;&lt;li&gt;Altura(cm): 70&lt;/li&gt;&lt;li&gt; Ancho(cm): 180&lt;/li&gt;&lt;li&gt; Profundo(cm): 80&lt;/li&gt;&lt;/ul&gt;</v>
      </c>
      <c r="AA182" s="166" t="str">
        <f>CONCATENATE(E182," color: ",IF(VLOOKUP(C182,Colores!H:I,2,0)&gt;1,"Varios colores",G182),IF(H182="","",CONCATENATE(", Tapiz: ",H182)),IF(I182="","",CONCATENATE(", relleno: ",I182)),IF(J182="","",CONCATENATE(" y estructura: ",J182)),CHAR(10))</f>
        <v xml:space="preserve">Sofa 3 cuerpos capitoneado color: Verde, Tapiz: Dubai, relleno: Espuma paraiso y algodón y estructura: Tornillo
</v>
      </c>
      <c r="AB182" s="166" t="str">
        <f>CONCATENATE("&lt;p&gt;¿Cómo lavar este producto ",VLOOKUP(Tabla3[[#This Row],[Codigo]],Detalle!B:F,4,0),": ",H182,"?","&lt;p&gt;",CHAR(10),IFERROR(VLOOKUP(H182,'Base de datos'!A:B,2,0),"Humedecer un paño de tela y frotar la estructura del producto&lt;p&gt;"))</f>
        <v>&lt;p&gt;¿Cómo lavar este producto Vintage: Dubai?&lt;p&gt;
Aspiradora y cepillo suave para retirar el polvo, luego usar una esponja con agua fría y jabón líquido bien excurrido</v>
      </c>
      <c r="AC182" s="166" t="str">
        <f t="shared" si="2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82" s="166"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82" s="155"/>
      <c r="AF182" s="166"/>
      <c r="AH182" s="92" t="str">
        <f t="shared" si="17"/>
        <v>INSERT INTO combos VALUES(NULL,"Mody220","Sofa 3 cuerpos capitoneado",194,194.1,"Sofa 3 cuerpos capitoneado","Vintage","Verde","Dubai","Espuma paraiso y algodón","Tornillo","No",70,180,80,35,12,1,"","","","1",10,"1");</v>
      </c>
    </row>
    <row r="183" spans="1:34" ht="18.75" customHeight="1" x14ac:dyDescent="0.2">
      <c r="A183" s="144" t="s">
        <v>1128</v>
      </c>
      <c r="B183" s="170" t="s">
        <v>42</v>
      </c>
      <c r="C183" s="163">
        <f>VLOOKUP(Tabla3[[#This Row],[sku proveedor-web]],Tabla6[[sku proveedor-web]:[codigo]],2,0)</f>
        <v>195</v>
      </c>
      <c r="D183" s="160">
        <f>IF(Tabla3[Codigo]&lt;&gt;Tabla3[[#Headers],[Codigo]],Tabla3[Codigo]+0.1,Tabla3[[#Headers],[Sub_cod (orden)]]+0.1)</f>
        <v>195.1</v>
      </c>
      <c r="E183" s="170" t="s">
        <v>42</v>
      </c>
      <c r="F183" s="159" t="s">
        <v>421</v>
      </c>
      <c r="G183" s="174" t="s">
        <v>1089</v>
      </c>
      <c r="H183" s="174"/>
      <c r="I183" s="174"/>
      <c r="J183" s="174" t="s">
        <v>1090</v>
      </c>
      <c r="K183" s="96" t="s">
        <v>45</v>
      </c>
      <c r="L183" s="174">
        <v>40</v>
      </c>
      <c r="M183" s="174">
        <v>90</v>
      </c>
      <c r="N183" s="174">
        <v>50</v>
      </c>
      <c r="O183" s="174">
        <v>10</v>
      </c>
      <c r="P183" s="96">
        <v>12</v>
      </c>
      <c r="Q183" s="96">
        <v>1</v>
      </c>
      <c r="R183" s="173"/>
      <c r="S183" s="173"/>
      <c r="T183" s="174"/>
      <c r="U183" s="96">
        <v>1</v>
      </c>
      <c r="V183" s="96">
        <v>10</v>
      </c>
      <c r="W183" s="160">
        <v>1</v>
      </c>
      <c r="X183" s="164" t="str">
        <f t="shared" si="21"/>
        <v>Vintage</v>
      </c>
      <c r="Y183" s="166" t="str">
        <f>CONCATENATE("En HOGAR &amp; SPACIOS encontraras lo mejor para tu hogar con este excelente ",VLOOKUP(C183,Detalle!B:F,4,0)," con un acabado detallista al estilo ",F183,"&lt;/p&gt;",CHAR(10),CHAR(10),":&lt;p&gt;&lt;strong&gt;&lt;span style=text-decoration: underline;&gt;Detalle:&lt;/span&gt;&lt;/strong&gt;&lt;/p&gt;",CHAR(10),AA183,CHAR(10),Tabla3[[#This Row],[Parte 5]],CHAR(10),CHAR(10),"Medidas aproximadas: ","&lt;p&gt; ",CHAR(10),Z183,"&lt;p&gt; &lt;/li&gt;",CHAR(10),CHAR(10),AC183,CHAR(10),CHAR(10),AB183)</f>
        <v>En HOGAR &amp; SPACIOS encontraras lo mejor para tu hogar con este excelente Vintage con un acabado detallista al estilo Vintage&lt;/p&gt;
:&lt;p&gt;&lt;strong&gt;&lt;span style=text-decoration: underline;&gt;Detalle:&lt;/span&gt;&lt;/strong&gt;&lt;/p&gt;
Mesa de centro color: Cedro y estructura: Melamine + MDF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83" s="166" t="str">
        <f t="shared" si="22"/>
        <v>Mesa de centro: &lt;p&gt;&lt;li&gt;Altura(cm): 40&lt;/li&gt;&lt;li&gt; Ancho(cm): 90&lt;/li&gt;&lt;li&gt; Profundo(cm): 50&lt;/li&gt;&lt;/ul&gt;</v>
      </c>
      <c r="AA183" s="166" t="str">
        <f>CONCATENATE(E183," color: ",IF(VLOOKUP(C183,Colores!H:I,2,0)&gt;1,"Varios colores",G183),IF(H183="","",CONCATENATE(", Tapiz: ",H183)),IF(I183="","",CONCATENATE(", relleno: ",I183)),IF(J183="","",CONCATENATE(" y estructura: ",J183)),CHAR(10))</f>
        <v xml:space="preserve">Mesa de centro color: Cedro y estructura: Melamine + MDF
</v>
      </c>
      <c r="AB183" s="166" t="str">
        <f>CONCATENATE("&lt;p&gt;¿Cómo lavar este producto ",VLOOKUP(Tabla3[[#This Row],[Codigo]],Detalle!B:F,4,0),": ",H183,"?","&lt;p&gt;",CHAR(10),IFERROR(VLOOKUP(H183,'Base de datos'!A:B,2,0),"Humedecer un paño de tela y frotar la estructura del producto&lt;p&gt;"))</f>
        <v>&lt;p&gt;¿Cómo lavar este producto Vintage: ?&lt;p&gt;
Humedecer un paño de tela y frotar la estructura del producto&lt;p&gt;</v>
      </c>
      <c r="AC183" s="166" t="str">
        <f t="shared" si="2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83" s="166"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83" s="155"/>
      <c r="AF183" s="166"/>
      <c r="AH183" s="92" t="str">
        <f t="shared" si="17"/>
        <v>INSERT INTO combos VALUES(NULL,"Mody221","Mesa de centro",195,195.1,"Mesa de centro","Vintage","Cedro","","","Melamine + MDF","No",40,90,50,10,12,1,"","","","1",10,"1");</v>
      </c>
    </row>
    <row r="184" spans="1:34" ht="18.75" customHeight="1" x14ac:dyDescent="0.2">
      <c r="A184" s="144" t="s">
        <v>1129</v>
      </c>
      <c r="B184" s="170" t="s">
        <v>42</v>
      </c>
      <c r="C184" s="163">
        <f>VLOOKUP(Tabla3[[#This Row],[sku proveedor-web]],Tabla6[[sku proveedor-web]:[codigo]],2,0)</f>
        <v>196</v>
      </c>
      <c r="D184" s="160">
        <f>IF(Tabla3[Codigo]&lt;&gt;Tabla3[[#Headers],[Codigo]],Tabla3[Codigo]+0.1,Tabla3[[#Headers],[Sub_cod (orden)]]+0.1)</f>
        <v>196.1</v>
      </c>
      <c r="E184" s="170" t="s">
        <v>42</v>
      </c>
      <c r="F184" s="159" t="s">
        <v>421</v>
      </c>
      <c r="G184" s="174" t="s">
        <v>939</v>
      </c>
      <c r="H184" s="174"/>
      <c r="I184" s="174"/>
      <c r="J184" s="174" t="s">
        <v>1090</v>
      </c>
      <c r="K184" s="96" t="s">
        <v>45</v>
      </c>
      <c r="L184" s="174">
        <v>40</v>
      </c>
      <c r="M184" s="174">
        <v>90</v>
      </c>
      <c r="N184" s="174">
        <v>50</v>
      </c>
      <c r="O184" s="174">
        <v>10</v>
      </c>
      <c r="P184" s="96">
        <v>12</v>
      </c>
      <c r="Q184" s="96">
        <v>1</v>
      </c>
      <c r="R184" s="173"/>
      <c r="S184" s="173"/>
      <c r="T184" s="174"/>
      <c r="U184" s="96">
        <v>1</v>
      </c>
      <c r="V184" s="96">
        <v>10</v>
      </c>
      <c r="W184" s="160">
        <v>1</v>
      </c>
      <c r="X184" s="164" t="str">
        <f t="shared" si="21"/>
        <v>Vintage</v>
      </c>
      <c r="Y184" s="166" t="str">
        <f>CONCATENATE("En HOGAR &amp; SPACIOS encontraras lo mejor para tu hogar con este excelente ",VLOOKUP(C184,Detalle!B:F,4,0)," con un acabado detallista al estilo ",F184,"&lt;/p&gt;",CHAR(10),CHAR(10),":&lt;p&gt;&lt;strong&gt;&lt;span style=text-decoration: underline;&gt;Detalle:&lt;/span&gt;&lt;/strong&gt;&lt;/p&gt;",CHAR(10),AA184,CHAR(10),Tabla3[[#This Row],[Parte 5]],CHAR(10),CHAR(10),"Medidas aproximadas: ","&lt;p&gt; ",CHAR(10),Z184,"&lt;p&gt; &lt;/li&gt;",CHAR(10),CHAR(10),AC184,CHAR(10),CHAR(10),AB184)</f>
        <v>En HOGAR &amp; SPACIOS encontraras lo mejor para tu hogar con este excelente Vintage con un acabado detallista al estilo Vintage&lt;/p&gt;
:&lt;p&gt;&lt;strong&gt;&lt;span style=text-decoration: underline;&gt;Detalle:&lt;/span&gt;&lt;/strong&gt;&lt;/p&gt;
Mesa de centro color: Nogal y estructura: Melamine + MDF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v>
      </c>
      <c r="Z184" s="166" t="str">
        <f t="shared" si="22"/>
        <v>Mesa de centro: &lt;p&gt;&lt;li&gt;Altura(cm): 40&lt;/li&gt;&lt;li&gt; Ancho(cm): 90&lt;/li&gt;&lt;li&gt; Profundo(cm): 50&lt;/li&gt;&lt;/ul&gt;</v>
      </c>
      <c r="AA184" s="166" t="str">
        <f>CONCATENATE(E184," color: ",IF(VLOOKUP(C184,Colores!H:I,2,0)&gt;1,"Varios colores",G184),IF(H184="","",CONCATENATE(", Tapiz: ",H184)),IF(I184="","",CONCATENATE(", relleno: ",I184)),IF(J184="","",CONCATENATE(" y estructura: ",J184)),CHAR(10))</f>
        <v xml:space="preserve">Mesa de centro color: Nogal y estructura: Melamine + MDF
</v>
      </c>
      <c r="AB184" s="166" t="str">
        <f>CONCATENATE("&lt;p&gt;¿Cómo lavar este producto ",VLOOKUP(Tabla3[[#This Row],[Codigo]],Detalle!B:F,4,0),": ",H184,"?","&lt;p&gt;",CHAR(10),IFERROR(VLOOKUP(H184,'Base de datos'!A:B,2,0),"Humedecer un paño de tela y frotar la estructura del producto&lt;p&gt;"))</f>
        <v>&lt;p&gt;¿Cómo lavar este producto Vintage: ?&lt;p&gt;
Humedecer un paño de tela y frotar la estructura del producto&lt;p&gt;</v>
      </c>
      <c r="AC184" s="166" t="str">
        <f t="shared" si="23"/>
        <v>&lt;strong&gt;Condiciones:&lt;/strong&gt;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v>
      </c>
      <c r="AD184" s="166" t="str">
        <f>IF(AND(Tabla3[[#This Row],[Caract 1]]="",Tabla3[[#This Row],[Cract 2]]=""),"",CONCATENATE("&lt;p&gt;",IF(OR(Tabla3[[#This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f>
        <v/>
      </c>
      <c r="AE184" s="155"/>
      <c r="AF184" s="166"/>
      <c r="AH184" s="92" t="str">
        <f t="shared" si="17"/>
        <v>INSERT INTO combos VALUES(NULL,"Mody222","Mesa de centro",196,196.1,"Mesa de centro","Vintage","Nogal","","","Melamine + MDF","No",40,90,50,10,12,1,"","","","1",10,"1");</v>
      </c>
    </row>
  </sheetData>
  <conditionalFormatting sqref="C1">
    <cfRule type="duplicateValues" dxfId="293" priority="307"/>
  </conditionalFormatting>
  <conditionalFormatting sqref="A1:B1">
    <cfRule type="duplicateValues" dxfId="292" priority="110"/>
  </conditionalFormatting>
  <conditionalFormatting sqref="E1:V1">
    <cfRule type="duplicateValues" dxfId="291" priority="109"/>
  </conditionalFormatting>
  <conditionalFormatting sqref="D1">
    <cfRule type="duplicateValues" dxfId="290" priority="108"/>
  </conditionalFormatting>
  <conditionalFormatting sqref="A65:A67 A48:A62 A69:A74 A17:A46 A2:A14 A78:A161">
    <cfRule type="duplicateValues" dxfId="289" priority="24"/>
  </conditionalFormatting>
  <conditionalFormatting sqref="A47">
    <cfRule type="duplicateValues" dxfId="288" priority="23"/>
  </conditionalFormatting>
  <conditionalFormatting sqref="A76">
    <cfRule type="duplicateValues" dxfId="287" priority="22"/>
  </conditionalFormatting>
  <conditionalFormatting sqref="A63:A64">
    <cfRule type="duplicateValues" dxfId="286" priority="21"/>
  </conditionalFormatting>
  <conditionalFormatting sqref="A74">
    <cfRule type="duplicateValues" dxfId="285" priority="20"/>
  </conditionalFormatting>
  <conditionalFormatting sqref="A75">
    <cfRule type="duplicateValues" dxfId="284" priority="19"/>
  </conditionalFormatting>
  <conditionalFormatting sqref="A75">
    <cfRule type="duplicateValues" dxfId="283" priority="18"/>
  </conditionalFormatting>
  <conditionalFormatting sqref="A77">
    <cfRule type="duplicateValues" dxfId="282" priority="17"/>
  </conditionalFormatting>
  <conditionalFormatting sqref="A77">
    <cfRule type="duplicateValues" dxfId="281" priority="16"/>
  </conditionalFormatting>
  <conditionalFormatting sqref="A68">
    <cfRule type="duplicateValues" dxfId="280" priority="15"/>
  </conditionalFormatting>
  <conditionalFormatting sqref="A15:A16">
    <cfRule type="duplicateValues" dxfId="279" priority="14"/>
  </conditionalFormatting>
  <conditionalFormatting sqref="A115:A161">
    <cfRule type="duplicateValues" dxfId="278" priority="13"/>
  </conditionalFormatting>
  <conditionalFormatting sqref="A2:A161">
    <cfRule type="duplicateValues" dxfId="277" priority="11"/>
    <cfRule type="duplicateValues" dxfId="276" priority="12"/>
  </conditionalFormatting>
  <conditionalFormatting sqref="A162">
    <cfRule type="duplicateValues" dxfId="275" priority="10"/>
  </conditionalFormatting>
  <conditionalFormatting sqref="A162">
    <cfRule type="duplicateValues" dxfId="274" priority="8"/>
    <cfRule type="duplicateValues" dxfId="273" priority="9"/>
  </conditionalFormatting>
  <conditionalFormatting sqref="A163:A180">
    <cfRule type="duplicateValues" dxfId="272" priority="6"/>
  </conditionalFormatting>
  <conditionalFormatting sqref="A163:A180">
    <cfRule type="duplicateValues" dxfId="271" priority="4"/>
    <cfRule type="duplicateValues" dxfId="270" priority="5"/>
  </conditionalFormatting>
  <conditionalFormatting sqref="A163:A180">
    <cfRule type="duplicateValues" dxfId="269" priority="7"/>
  </conditionalFormatting>
  <conditionalFormatting sqref="A181:A184">
    <cfRule type="duplicateValues" dxfId="268" priority="3"/>
  </conditionalFormatting>
  <conditionalFormatting sqref="A181:A184">
    <cfRule type="duplicateValues" dxfId="267" priority="1"/>
    <cfRule type="duplicateValues" dxfId="266" priority="2"/>
  </conditionalFormatting>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x14:formula1>
            <xm:f>'Base de datos'!$D$2:$D$14</xm:f>
          </x14:formula1>
          <xm:sqref>F2:F184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8"/>
  <sheetViews>
    <sheetView topLeftCell="A213" zoomScale="80" zoomScaleNormal="80" workbookViewId="0">
      <pane xSplit="1" topLeftCell="C1" activePane="topRight" state="frozen"/>
      <selection pane="topRight" activeCell="P2" sqref="P2:P236"/>
    </sheetView>
  </sheetViews>
  <sheetFormatPr baseColWidth="10" defaultRowHeight="12.75" x14ac:dyDescent="0.2"/>
  <cols>
    <col min="1" max="1" width="15" style="81" customWidth="1"/>
    <col min="2" max="2" width="35.42578125" style="81" customWidth="1"/>
    <col min="5" max="5" width="13.5703125" customWidth="1"/>
    <col min="6" max="6" width="10.5703125" style="81" customWidth="1"/>
    <col min="7" max="7" width="17.28515625" style="81" customWidth="1"/>
    <col min="8" max="8" width="11.85546875" style="81" customWidth="1"/>
    <col min="9" max="10" width="10.5703125" style="81" customWidth="1"/>
    <col min="11" max="11" width="15.140625" style="81" customWidth="1"/>
    <col min="12" max="12" width="10.5703125" style="81" customWidth="1"/>
    <col min="13" max="13" width="18.140625" bestFit="1" customWidth="1"/>
    <col min="14" max="14" width="22.7109375" customWidth="1"/>
  </cols>
  <sheetData>
    <row r="1" spans="1:16" x14ac:dyDescent="0.2">
      <c r="A1" s="82" t="s">
        <v>1113</v>
      </c>
      <c r="B1" s="82" t="s">
        <v>229</v>
      </c>
      <c r="C1" s="19" t="s">
        <v>40</v>
      </c>
      <c r="D1" s="16" t="s">
        <v>371</v>
      </c>
      <c r="E1" s="16" t="s">
        <v>203</v>
      </c>
      <c r="F1" s="82" t="s">
        <v>198</v>
      </c>
      <c r="G1" s="82" t="s">
        <v>199</v>
      </c>
      <c r="H1" s="82" t="s">
        <v>20</v>
      </c>
      <c r="I1" s="82" t="s">
        <v>200</v>
      </c>
      <c r="J1" s="82" t="s">
        <v>201</v>
      </c>
      <c r="K1" s="82" t="s">
        <v>202</v>
      </c>
      <c r="L1" s="82" t="s">
        <v>73</v>
      </c>
      <c r="M1" s="114" t="s">
        <v>411</v>
      </c>
      <c r="N1" s="115" t="s">
        <v>417</v>
      </c>
    </row>
    <row r="2" spans="1:16" x14ac:dyDescent="0.2">
      <c r="A2" s="1" t="s">
        <v>559</v>
      </c>
      <c r="B2" s="81" t="s">
        <v>475</v>
      </c>
      <c r="C2" s="2">
        <f>VLOOKUP(Tabla7[[#This Row],[skuproveedor-web]],Tabla6[[sku proveedor-web]:[codigo]],2,0)</f>
        <v>1</v>
      </c>
      <c r="D2" s="16" t="s">
        <v>1104</v>
      </c>
      <c r="E2" s="150"/>
      <c r="F2" s="90" t="s">
        <v>424</v>
      </c>
      <c r="G2" s="90" t="s">
        <v>424</v>
      </c>
      <c r="H2" s="81">
        <v>1</v>
      </c>
      <c r="I2" s="90">
        <v>85</v>
      </c>
      <c r="J2" s="90">
        <v>60</v>
      </c>
      <c r="K2" s="90">
        <v>55</v>
      </c>
      <c r="L2" s="90">
        <v>12</v>
      </c>
      <c r="M2" s="90">
        <f>VLOOKUP(Tabla7[[#This Row],[Nombre_ficticio]],'Base de datos'!S:T,2,0)</f>
        <v>3</v>
      </c>
      <c r="N2" s="127" t="s">
        <v>388</v>
      </c>
      <c r="P2" t="str">
        <f>CONCATENATE("insert into logistica values(NULL,",CHAR(34),A2,CHAR(34),",",IF(C2="",0,C2),",",CHAR(34),D2,CHAR(34),",",CHAR(34),E2,CHAR(34),",",CHAR(34),F2,CHAR(34),",",CHAR(34),G2,CHAR(34),",",IF(H2="",0,H2),",",IF(I2="",0,I2),",",IF(J2="",0,J2),",",IF(K2="",0,K2),",",IF(L2="",0,L2),",",IF(M2="",0,M2),");")</f>
        <v>insert into logistica values(NULL,"Mody48",1,"1,1","","Chaise Lounge","Chaise Lounge",1,85,60,55,12,3);</v>
      </c>
    </row>
    <row r="3" spans="1:16" x14ac:dyDescent="0.2">
      <c r="A3" s="1" t="s">
        <v>433</v>
      </c>
      <c r="B3" s="81" t="s">
        <v>434</v>
      </c>
      <c r="C3" s="2">
        <f>VLOOKUP(Tabla7[[#This Row],[skuproveedor-web]],Tabla6[[sku proveedor-web]:[codigo]],2,0)</f>
        <v>2</v>
      </c>
      <c r="D3" s="150">
        <f>IF(C2=Tabla7[[#This Row],[Codigo]],D2+0.1,Tabla7[[#This Row],[Codigo]]+0.1)</f>
        <v>2.1</v>
      </c>
      <c r="E3" s="150"/>
      <c r="F3" s="81" t="s">
        <v>436</v>
      </c>
      <c r="G3" s="81" t="s">
        <v>436</v>
      </c>
      <c r="H3" s="81">
        <v>1</v>
      </c>
      <c r="I3" s="90">
        <v>80</v>
      </c>
      <c r="J3" s="90">
        <v>140</v>
      </c>
      <c r="K3" s="90">
        <v>75</v>
      </c>
      <c r="L3" s="90">
        <v>25</v>
      </c>
      <c r="M3" s="90">
        <f>VLOOKUP(Tabla7[[#This Row],[Nombre_ficticio]],'Base de datos'!S:T,2,0)</f>
        <v>3</v>
      </c>
      <c r="N3" s="127" t="s">
        <v>388</v>
      </c>
      <c r="P3" s="142" t="str">
        <f t="shared" ref="P3:P66" si="0">CONCATENATE("insert into logistica values(NULL,",CHAR(34),A3,CHAR(34),",",IF(C3="",0,C3),",",CHAR(34),D3,CHAR(34),",",CHAR(34),E3,CHAR(34),",",CHAR(34),F3,CHAR(34),",",CHAR(34),G3,CHAR(34),",",IF(H3="",0,H3),",",IF(I3="",0,I3),",",IF(J3="",0,J3),",",IF(K3="",0,K3),",",IF(L3="",0,L3),",",IF(M3="",0,M3),");")</f>
        <v>insert into logistica values(NULL,"Mody1",2,"2.1","","Sofa 2 cuerpos","Sofa 2 cuerpos",1,80,140,75,25,3);</v>
      </c>
    </row>
    <row r="4" spans="1:16" x14ac:dyDescent="0.2">
      <c r="A4" s="1" t="s">
        <v>438</v>
      </c>
      <c r="B4" s="81" t="s">
        <v>439</v>
      </c>
      <c r="C4" s="2">
        <f>VLOOKUP(Tabla7[[#This Row],[skuproveedor-web]],Tabla6[[sku proveedor-web]:[codigo]],2,0)</f>
        <v>3</v>
      </c>
      <c r="D4" s="150">
        <f>IF(C3=Tabla7[[#This Row],[Codigo]],D3+0.1,Tabla7[[#This Row],[Codigo]]+0.1)</f>
        <v>3.1</v>
      </c>
      <c r="E4" s="150"/>
      <c r="F4" s="81" t="s">
        <v>440</v>
      </c>
      <c r="G4" s="81" t="s">
        <v>440</v>
      </c>
      <c r="H4" s="81">
        <v>1</v>
      </c>
      <c r="I4" s="90">
        <v>80</v>
      </c>
      <c r="J4" s="90">
        <v>180</v>
      </c>
      <c r="K4" s="90">
        <v>75</v>
      </c>
      <c r="L4" s="90">
        <v>32</v>
      </c>
      <c r="M4" s="90">
        <f>VLOOKUP(Tabla7[[#This Row],[Nombre_ficticio]],'Base de datos'!S:T,2,0)</f>
        <v>3</v>
      </c>
      <c r="N4" s="127" t="s">
        <v>388</v>
      </c>
      <c r="P4" s="142" t="str">
        <f t="shared" si="0"/>
        <v>insert into logistica values(NULL,"Mody2",3,"3.1","","Sofa 3 cuerpos","Sofa 3 cuerpos",1,80,180,75,32,3);</v>
      </c>
    </row>
    <row r="5" spans="1:16" x14ac:dyDescent="0.2">
      <c r="A5" s="1" t="s">
        <v>441</v>
      </c>
      <c r="B5" s="81" t="s">
        <v>442</v>
      </c>
      <c r="C5" s="2">
        <f>VLOOKUP(Tabla7[[#This Row],[skuproveedor-web]],Tabla6[[sku proveedor-web]:[codigo]],2,0)</f>
        <v>4</v>
      </c>
      <c r="D5" s="150">
        <f>IF(C4=Tabla7[[#This Row],[Codigo]],D4+0.1,Tabla7[[#This Row],[Codigo]]+0.1)</f>
        <v>4.0999999999999996</v>
      </c>
      <c r="E5" s="150"/>
      <c r="F5" s="81" t="s">
        <v>436</v>
      </c>
      <c r="G5" s="81" t="s">
        <v>436</v>
      </c>
      <c r="H5" s="81">
        <v>1</v>
      </c>
      <c r="I5" s="90">
        <v>85</v>
      </c>
      <c r="J5" s="90">
        <v>140</v>
      </c>
      <c r="K5" s="90">
        <v>75</v>
      </c>
      <c r="L5" s="90">
        <v>25</v>
      </c>
      <c r="M5" s="90">
        <f>VLOOKUP(Tabla7[[#This Row],[Nombre_ficticio]],'Base de datos'!S:T,2,0)</f>
        <v>3</v>
      </c>
      <c r="N5" s="127" t="s">
        <v>388</v>
      </c>
      <c r="P5" s="142" t="str">
        <f t="shared" si="0"/>
        <v>insert into logistica values(NULL,"Mody3",4,"4.1","","Sofa 2 cuerpos","Sofa 2 cuerpos",1,85,140,75,25,3);</v>
      </c>
    </row>
    <row r="6" spans="1:16" x14ac:dyDescent="0.2">
      <c r="A6" s="1" t="s">
        <v>443</v>
      </c>
      <c r="B6" s="81" t="s">
        <v>444</v>
      </c>
      <c r="C6" s="2">
        <f>VLOOKUP(Tabla7[[#This Row],[skuproveedor-web]],Tabla6[[sku proveedor-web]:[codigo]],2,0)</f>
        <v>5</v>
      </c>
      <c r="D6" s="150">
        <f>IF(C5=Tabla7[[#This Row],[Codigo]],D5+0.1,Tabla7[[#This Row],[Codigo]]+0.1)</f>
        <v>5.0999999999999996</v>
      </c>
      <c r="E6" s="150"/>
      <c r="F6" s="81" t="s">
        <v>440</v>
      </c>
      <c r="G6" s="81" t="s">
        <v>440</v>
      </c>
      <c r="H6" s="81">
        <v>1</v>
      </c>
      <c r="I6" s="90">
        <v>80</v>
      </c>
      <c r="J6" s="90">
        <v>180</v>
      </c>
      <c r="K6" s="90">
        <v>75</v>
      </c>
      <c r="L6" s="90">
        <v>30</v>
      </c>
      <c r="M6" s="90">
        <f>VLOOKUP(Tabla7[[#This Row],[Nombre_ficticio]],'Base de datos'!S:T,2,0)</f>
        <v>3</v>
      </c>
      <c r="N6" s="127" t="s">
        <v>388</v>
      </c>
      <c r="P6" s="142" t="str">
        <f t="shared" si="0"/>
        <v>insert into logistica values(NULL,"Mody4",5,"5.1","","Sofa 3 cuerpos","Sofa 3 cuerpos",1,80,180,75,30,3);</v>
      </c>
    </row>
    <row r="7" spans="1:16" x14ac:dyDescent="0.2">
      <c r="A7" s="1" t="s">
        <v>447</v>
      </c>
      <c r="B7" s="81" t="s">
        <v>451</v>
      </c>
      <c r="C7" s="2">
        <f>VLOOKUP(Tabla7[[#This Row],[skuproveedor-web]],Tabla6[[sku proveedor-web]:[codigo]],2,0)</f>
        <v>6</v>
      </c>
      <c r="D7" s="150">
        <f>IF(C6=Tabla7[[#This Row],[Codigo]],D6+0.1,Tabla7[[#This Row],[Codigo]]+0.1)</f>
        <v>6.1</v>
      </c>
      <c r="E7" s="150"/>
      <c r="F7" s="81" t="s">
        <v>440</v>
      </c>
      <c r="G7" s="81" t="s">
        <v>440</v>
      </c>
      <c r="H7" s="81">
        <v>1</v>
      </c>
      <c r="I7" s="90">
        <v>80</v>
      </c>
      <c r="J7" s="90">
        <v>180</v>
      </c>
      <c r="K7" s="90">
        <v>70</v>
      </c>
      <c r="L7" s="90">
        <v>30</v>
      </c>
      <c r="M7" s="90">
        <f>VLOOKUP(Tabla7[[#This Row],[Nombre_ficticio]],'Base de datos'!S:T,2,0)</f>
        <v>3</v>
      </c>
      <c r="N7" s="127" t="s">
        <v>388</v>
      </c>
      <c r="P7" s="142" t="str">
        <f t="shared" si="0"/>
        <v>insert into logistica values(NULL,"Mody5",6,"6.1","","Sofa 3 cuerpos","Sofa 3 cuerpos",1,80,180,70,30,3);</v>
      </c>
    </row>
    <row r="8" spans="1:16" x14ac:dyDescent="0.2">
      <c r="A8" s="1" t="s">
        <v>448</v>
      </c>
      <c r="B8" s="81" t="s">
        <v>452</v>
      </c>
      <c r="C8" s="2">
        <f>VLOOKUP(Tabla7[[#This Row],[skuproveedor-web]],Tabla6[[sku proveedor-web]:[codigo]],2,0)</f>
        <v>7</v>
      </c>
      <c r="D8" s="150">
        <f>IF(C7=Tabla7[[#This Row],[Codigo]],D7+0.1,Tabla7[[#This Row],[Codigo]]+0.1)</f>
        <v>7.1</v>
      </c>
      <c r="E8" s="150"/>
      <c r="F8" s="81" t="s">
        <v>440</v>
      </c>
      <c r="G8" s="81" t="s">
        <v>440</v>
      </c>
      <c r="H8" s="81">
        <v>1</v>
      </c>
      <c r="I8" s="90">
        <v>80</v>
      </c>
      <c r="J8" s="90">
        <v>190</v>
      </c>
      <c r="K8" s="90">
        <v>70</v>
      </c>
      <c r="L8" s="90">
        <v>30</v>
      </c>
      <c r="M8" s="90">
        <f>VLOOKUP(Tabla7[[#This Row],[Nombre_ficticio]],'Base de datos'!S:T,2,0)</f>
        <v>3</v>
      </c>
      <c r="N8" s="127" t="s">
        <v>388</v>
      </c>
      <c r="P8" s="142" t="str">
        <f t="shared" si="0"/>
        <v>insert into logistica values(NULL,"Mody6",7,"7.1","","Sofa 3 cuerpos","Sofa 3 cuerpos",1,80,190,70,30,3);</v>
      </c>
    </row>
    <row r="9" spans="1:16" x14ac:dyDescent="0.2">
      <c r="A9" s="1" t="s">
        <v>449</v>
      </c>
      <c r="B9" s="81" t="s">
        <v>453</v>
      </c>
      <c r="C9" s="2">
        <f>VLOOKUP(Tabla7[[#This Row],[skuproveedor-web]],Tabla6[[sku proveedor-web]:[codigo]],2,0)</f>
        <v>8</v>
      </c>
      <c r="D9" s="150">
        <f>IF(C8=Tabla7[[#This Row],[Codigo]],D8+0.1,Tabla7[[#This Row],[Codigo]]+0.1)</f>
        <v>8.1</v>
      </c>
      <c r="E9" s="150"/>
      <c r="F9" s="81" t="s">
        <v>436</v>
      </c>
      <c r="G9" s="81" t="s">
        <v>436</v>
      </c>
      <c r="H9" s="81">
        <v>1</v>
      </c>
      <c r="I9" s="90">
        <v>85</v>
      </c>
      <c r="J9" s="90">
        <v>150</v>
      </c>
      <c r="K9" s="90">
        <v>70</v>
      </c>
      <c r="L9" s="90">
        <v>22</v>
      </c>
      <c r="M9" s="90">
        <f>VLOOKUP(Tabla7[[#This Row],[Nombre_ficticio]],'Base de datos'!S:T,2,0)</f>
        <v>3</v>
      </c>
      <c r="N9" s="127" t="s">
        <v>388</v>
      </c>
      <c r="P9" s="142" t="str">
        <f t="shared" si="0"/>
        <v>insert into logistica values(NULL,"Mody7",8,"8.1","","Sofa 2 cuerpos","Sofa 2 cuerpos",1,85,150,70,22,3);</v>
      </c>
    </row>
    <row r="10" spans="1:16" x14ac:dyDescent="0.2">
      <c r="A10" s="1" t="s">
        <v>450</v>
      </c>
      <c r="B10" s="81" t="s">
        <v>454</v>
      </c>
      <c r="C10" s="2">
        <f>VLOOKUP(Tabla7[[#This Row],[skuproveedor-web]],Tabla6[[sku proveedor-web]:[codigo]],2,0)</f>
        <v>9</v>
      </c>
      <c r="D10" s="150">
        <f>IF(C9=Tabla7[[#This Row],[Codigo]],D9+0.1,Tabla7[[#This Row],[Codigo]]+0.1)</f>
        <v>9.1</v>
      </c>
      <c r="E10" s="150"/>
      <c r="F10" s="90" t="s">
        <v>462</v>
      </c>
      <c r="G10" s="90" t="s">
        <v>462</v>
      </c>
      <c r="H10" s="81">
        <v>1</v>
      </c>
      <c r="I10" s="90">
        <v>90</v>
      </c>
      <c r="J10" s="90">
        <v>60</v>
      </c>
      <c r="K10" s="90">
        <v>55</v>
      </c>
      <c r="L10" s="90">
        <v>13</v>
      </c>
      <c r="M10" s="90">
        <f>VLOOKUP(Tabla7[[#This Row],[Nombre_ficticio]],'Base de datos'!S:T,2,0)</f>
        <v>2</v>
      </c>
      <c r="N10" s="127" t="s">
        <v>413</v>
      </c>
      <c r="P10" s="142" t="str">
        <f t="shared" si="0"/>
        <v>insert into logistica values(NULL,"Mody8",9,"9.1","","Sillón","Sillón",1,90,60,55,13,2);</v>
      </c>
    </row>
    <row r="11" spans="1:16" x14ac:dyDescent="0.2">
      <c r="A11" s="1" t="s">
        <v>460</v>
      </c>
      <c r="B11" s="81" t="s">
        <v>461</v>
      </c>
      <c r="C11" s="2">
        <f>VLOOKUP(Tabla7[[#This Row],[skuproveedor-web]],Tabla6[[sku proveedor-web]:[codigo]],2,0)</f>
        <v>10</v>
      </c>
      <c r="D11" s="150">
        <f>IF(C10=Tabla7[[#This Row],[Codigo]],D10+0.1,Tabla7[[#This Row],[Codigo]]+0.1)</f>
        <v>10.1</v>
      </c>
      <c r="E11" s="150"/>
      <c r="F11" s="90" t="s">
        <v>462</v>
      </c>
      <c r="G11" s="90" t="s">
        <v>462</v>
      </c>
      <c r="H11" s="81">
        <v>1</v>
      </c>
      <c r="I11" s="90">
        <v>90</v>
      </c>
      <c r="J11" s="90">
        <v>45</v>
      </c>
      <c r="K11" s="90">
        <v>70</v>
      </c>
      <c r="L11" s="90">
        <v>13</v>
      </c>
      <c r="M11" s="90">
        <f>VLOOKUP(Tabla7[[#This Row],[Nombre_ficticio]],'Base de datos'!S:T,2,0)</f>
        <v>2</v>
      </c>
      <c r="N11" s="127" t="s">
        <v>413</v>
      </c>
      <c r="P11" s="142" t="str">
        <f t="shared" si="0"/>
        <v>insert into logistica values(NULL,"Mody12",10,"10.1","","Sillón","Sillón",1,90,45,70,13,2);</v>
      </c>
    </row>
    <row r="12" spans="1:16" x14ac:dyDescent="0.2">
      <c r="A12" s="1" t="s">
        <v>463</v>
      </c>
      <c r="B12" s="81" t="s">
        <v>464</v>
      </c>
      <c r="C12" s="2">
        <f>VLOOKUP(Tabla7[[#This Row],[skuproveedor-web]],Tabla6[[sku proveedor-web]:[codigo]],2,0)</f>
        <v>11</v>
      </c>
      <c r="D12" s="150">
        <f>IF(C11=Tabla7[[#This Row],[Codigo]],D11+0.1,Tabla7[[#This Row],[Codigo]]+0.1)</f>
        <v>11.1</v>
      </c>
      <c r="E12" s="150"/>
      <c r="F12" s="90" t="s">
        <v>462</v>
      </c>
      <c r="G12" s="90" t="s">
        <v>462</v>
      </c>
      <c r="H12" s="81">
        <v>1</v>
      </c>
      <c r="I12" s="90">
        <v>80</v>
      </c>
      <c r="J12" s="90">
        <v>50</v>
      </c>
      <c r="K12" s="90">
        <v>75</v>
      </c>
      <c r="L12" s="90">
        <v>15</v>
      </c>
      <c r="M12" s="90">
        <f>VLOOKUP(Tabla7[[#This Row],[Nombre_ficticio]],'Base de datos'!S:T,2,0)</f>
        <v>2</v>
      </c>
      <c r="N12" s="127" t="s">
        <v>413</v>
      </c>
      <c r="P12" s="142" t="str">
        <f t="shared" si="0"/>
        <v>insert into logistica values(NULL,"Mody13",11,"11.1","","Sillón","Sillón",1,80,50,75,15,2);</v>
      </c>
    </row>
    <row r="13" spans="1:16" x14ac:dyDescent="0.2">
      <c r="A13" s="1" t="s">
        <v>465</v>
      </c>
      <c r="B13" s="81" t="s">
        <v>466</v>
      </c>
      <c r="C13" s="2">
        <f>VLOOKUP(Tabla7[[#This Row],[skuproveedor-web]],Tabla6[[sku proveedor-web]:[codigo]],2,0)</f>
        <v>12</v>
      </c>
      <c r="D13" s="150">
        <f>IF(C12=Tabla7[[#This Row],[Codigo]],D12+0.1,Tabla7[[#This Row],[Codigo]]+0.1)</f>
        <v>12.1</v>
      </c>
      <c r="E13" s="150"/>
      <c r="F13" s="90" t="s">
        <v>462</v>
      </c>
      <c r="G13" s="90" t="s">
        <v>462</v>
      </c>
      <c r="H13" s="81">
        <v>1</v>
      </c>
      <c r="I13" s="90">
        <v>80</v>
      </c>
      <c r="J13" s="90">
        <v>55</v>
      </c>
      <c r="K13" s="90">
        <v>75</v>
      </c>
      <c r="L13" s="90">
        <v>15</v>
      </c>
      <c r="M13" s="90">
        <f>VLOOKUP(Tabla7[[#This Row],[Nombre_ficticio]],'Base de datos'!S:T,2,0)</f>
        <v>2</v>
      </c>
      <c r="N13" s="127" t="s">
        <v>413</v>
      </c>
      <c r="P13" s="142" t="str">
        <f t="shared" si="0"/>
        <v>insert into logistica values(NULL,"Mody14",12,"12.1","","Sillón","Sillón",1,80,55,75,15,2);</v>
      </c>
    </row>
    <row r="14" spans="1:16" x14ac:dyDescent="0.2">
      <c r="A14" s="1" t="s">
        <v>470</v>
      </c>
      <c r="B14" s="81" t="s">
        <v>471</v>
      </c>
      <c r="C14" s="2">
        <f>VLOOKUP(Tabla7[[#This Row],[skuproveedor-web]],Tabla6[[sku proveedor-web]:[codigo]],2,0)</f>
        <v>13</v>
      </c>
      <c r="D14" s="150">
        <f>IF(C13=Tabla7[[#This Row],[Codigo]],D13+0.1,Tabla7[[#This Row],[Codigo]]+0.1)</f>
        <v>13.1</v>
      </c>
      <c r="E14" s="150"/>
      <c r="F14" s="90" t="s">
        <v>462</v>
      </c>
      <c r="G14" s="90" t="s">
        <v>462</v>
      </c>
      <c r="H14" s="81">
        <v>1</v>
      </c>
      <c r="I14" s="90">
        <v>80</v>
      </c>
      <c r="J14" s="90">
        <v>50</v>
      </c>
      <c r="K14" s="90">
        <v>45</v>
      </c>
      <c r="L14" s="90">
        <v>8</v>
      </c>
      <c r="M14" s="90">
        <f>VLOOKUP(Tabla7[[#This Row],[Nombre_ficticio]],'Base de datos'!S:T,2,0)</f>
        <v>2</v>
      </c>
      <c r="N14" s="127" t="s">
        <v>413</v>
      </c>
      <c r="P14" s="142" t="str">
        <f t="shared" si="0"/>
        <v>insert into logistica values(NULL,"Mody15",13,"13.1","","Sillón","Sillón",1,80,50,45,8,2);</v>
      </c>
    </row>
    <row r="15" spans="1:16" x14ac:dyDescent="0.2">
      <c r="A15" s="1" t="s">
        <v>472</v>
      </c>
      <c r="B15" s="81" t="s">
        <v>474</v>
      </c>
      <c r="C15" s="2">
        <f>VLOOKUP(Tabla7[[#This Row],[skuproveedor-web]],Tabla6[[sku proveedor-web]:[codigo]],2,0)</f>
        <v>14</v>
      </c>
      <c r="D15" s="150">
        <f>IF(C14=Tabla7[[#This Row],[Codigo]],D14+0.1,Tabla7[[#This Row],[Codigo]]+0.1)</f>
        <v>14.1</v>
      </c>
      <c r="E15" s="150"/>
      <c r="F15" s="90" t="s">
        <v>462</v>
      </c>
      <c r="G15" s="90" t="s">
        <v>462</v>
      </c>
      <c r="H15" s="81">
        <v>1</v>
      </c>
      <c r="I15" s="90">
        <v>75</v>
      </c>
      <c r="J15" s="90">
        <v>50</v>
      </c>
      <c r="K15" s="90">
        <v>60</v>
      </c>
      <c r="L15" s="90">
        <v>15</v>
      </c>
      <c r="M15" s="90">
        <f>VLOOKUP(Tabla7[[#This Row],[Nombre_ficticio]],'Base de datos'!S:T,2,0)</f>
        <v>2</v>
      </c>
      <c r="N15" s="127" t="s">
        <v>413</v>
      </c>
      <c r="P15" s="142" t="str">
        <f t="shared" si="0"/>
        <v>insert into logistica values(NULL,"Mody16",14,"14.1","","Sillón","Sillón",1,75,50,60,15,2);</v>
      </c>
    </row>
    <row r="16" spans="1:16" x14ac:dyDescent="0.2">
      <c r="A16" s="1" t="s">
        <v>473</v>
      </c>
      <c r="B16" s="81" t="s">
        <v>480</v>
      </c>
      <c r="C16" s="2">
        <f>VLOOKUP(Tabla7[[#This Row],[skuproveedor-web]],Tabla6[[sku proveedor-web]:[codigo]],2,0)</f>
        <v>15</v>
      </c>
      <c r="D16" s="150">
        <f>IF(C15=Tabla7[[#This Row],[Codigo]],D15+0.1,Tabla7[[#This Row],[Codigo]]+0.1)</f>
        <v>15.1</v>
      </c>
      <c r="E16" s="150"/>
      <c r="F16" s="90" t="s">
        <v>440</v>
      </c>
      <c r="G16" s="90" t="s">
        <v>440</v>
      </c>
      <c r="H16" s="81">
        <v>1</v>
      </c>
      <c r="I16" s="90">
        <v>80</v>
      </c>
      <c r="J16" s="90">
        <v>190</v>
      </c>
      <c r="K16" s="90">
        <v>70</v>
      </c>
      <c r="L16" s="90">
        <v>38</v>
      </c>
      <c r="M16" s="90">
        <f>VLOOKUP(Tabla7[[#This Row],[Nombre_ficticio]],'Base de datos'!S:T,2,0)</f>
        <v>3</v>
      </c>
      <c r="N16" s="127" t="s">
        <v>388</v>
      </c>
      <c r="P16" s="142" t="str">
        <f t="shared" si="0"/>
        <v>insert into logistica values(NULL,"Mody18",15,"15.1","","Sofa 3 cuerpos","Sofa 3 cuerpos",1,80,190,70,38,3);</v>
      </c>
    </row>
    <row r="17" spans="1:16" x14ac:dyDescent="0.2">
      <c r="A17" s="1" t="s">
        <v>487</v>
      </c>
      <c r="B17" s="80" t="s">
        <v>489</v>
      </c>
      <c r="C17" s="2">
        <f>VLOOKUP(Tabla7[[#This Row],[skuproveedor-web]],Tabla6[[sku proveedor-web]:[codigo]],2,0)</f>
        <v>16</v>
      </c>
      <c r="D17" s="150">
        <f>IF(C16=Tabla7[[#This Row],[Codigo]],D16+0.1,Tabla7[[#This Row],[Codigo]]+0.1)</f>
        <v>16.100000000000001</v>
      </c>
      <c r="E17" s="150"/>
      <c r="F17" s="90" t="s">
        <v>493</v>
      </c>
      <c r="G17" s="90" t="s">
        <v>493</v>
      </c>
      <c r="H17" s="81">
        <v>1</v>
      </c>
      <c r="I17" s="90">
        <v>80</v>
      </c>
      <c r="J17" s="90">
        <v>190</v>
      </c>
      <c r="K17" s="90">
        <v>160</v>
      </c>
      <c r="L17" s="90">
        <v>45</v>
      </c>
      <c r="M17" s="90">
        <f>VLOOKUP(Tabla7[[#This Row],[Nombre_ficticio]],'Base de datos'!S:T,2,0)</f>
        <v>3</v>
      </c>
      <c r="N17" s="127" t="s">
        <v>388</v>
      </c>
      <c r="P17" s="142" t="str">
        <f t="shared" si="0"/>
        <v>insert into logistica values(NULL,"Mody19",16,"16.1","","Seccional derecho","Seccional derecho",1,80,190,160,45,3);</v>
      </c>
    </row>
    <row r="18" spans="1:16" x14ac:dyDescent="0.2">
      <c r="A18" s="1" t="s">
        <v>488</v>
      </c>
      <c r="B18" s="80" t="s">
        <v>490</v>
      </c>
      <c r="C18" s="2">
        <f>VLOOKUP(Tabla7[[#This Row],[skuproveedor-web]],Tabla6[[sku proveedor-web]:[codigo]],2,0)</f>
        <v>17</v>
      </c>
      <c r="D18" s="150">
        <f>IF(C17=Tabla7[[#This Row],[Codigo]],D17+0.1,Tabla7[[#This Row],[Codigo]]+0.1)</f>
        <v>17.100000000000001</v>
      </c>
      <c r="E18" s="150"/>
      <c r="F18" s="90" t="s">
        <v>494</v>
      </c>
      <c r="G18" s="90" t="s">
        <v>494</v>
      </c>
      <c r="H18" s="81">
        <v>1</v>
      </c>
      <c r="I18" s="90">
        <v>80</v>
      </c>
      <c r="J18" s="90">
        <v>190</v>
      </c>
      <c r="K18" s="90">
        <v>160</v>
      </c>
      <c r="L18" s="90">
        <v>45</v>
      </c>
      <c r="M18" s="90">
        <f>VLOOKUP(Tabla7[[#This Row],[Nombre_ficticio]],'Base de datos'!S:T,2,0)</f>
        <v>3</v>
      </c>
      <c r="N18" s="127" t="s">
        <v>388</v>
      </c>
      <c r="P18" s="142" t="str">
        <f t="shared" si="0"/>
        <v>insert into logistica values(NULL,"Mody20",17,"17.1","","Seccional izquierdo","Seccional izquierdo",1,80,190,160,45,3);</v>
      </c>
    </row>
    <row r="19" spans="1:16" x14ac:dyDescent="0.2">
      <c r="A19" s="1" t="s">
        <v>492</v>
      </c>
      <c r="B19" s="80" t="s">
        <v>491</v>
      </c>
      <c r="C19" s="2">
        <f>VLOOKUP(Tabla7[[#This Row],[skuproveedor-web]],Tabla6[[sku proveedor-web]:[codigo]],2,0)</f>
        <v>18</v>
      </c>
      <c r="D19" s="150">
        <f>IF(C18=Tabla7[[#This Row],[Codigo]],D18+0.1,Tabla7[[#This Row],[Codigo]]+0.1)</f>
        <v>18.100000000000001</v>
      </c>
      <c r="E19" s="150"/>
      <c r="F19" s="90" t="s">
        <v>494</v>
      </c>
      <c r="G19" s="90" t="s">
        <v>494</v>
      </c>
      <c r="H19" s="81">
        <v>1</v>
      </c>
      <c r="I19" s="90">
        <v>80</v>
      </c>
      <c r="J19" s="90">
        <v>190</v>
      </c>
      <c r="K19" s="90">
        <v>160</v>
      </c>
      <c r="L19" s="90">
        <v>45</v>
      </c>
      <c r="M19" s="90">
        <f>VLOOKUP(Tabla7[[#This Row],[Nombre_ficticio]],'Base de datos'!S:T,2,0)</f>
        <v>3</v>
      </c>
      <c r="N19" s="127" t="s">
        <v>388</v>
      </c>
      <c r="P19" s="142" t="str">
        <f t="shared" si="0"/>
        <v>insert into logistica values(NULL,"Mody21",18,"18.1","","Seccional izquierdo","Seccional izquierdo",1,80,190,160,45,3);</v>
      </c>
    </row>
    <row r="20" spans="1:16" x14ac:dyDescent="0.2">
      <c r="A20" s="1" t="s">
        <v>495</v>
      </c>
      <c r="B20" s="80" t="s">
        <v>498</v>
      </c>
      <c r="C20" s="2">
        <f>VLOOKUP(Tabla7[[#This Row],[skuproveedor-web]],Tabla6[[sku proveedor-web]:[codigo]],2,0)</f>
        <v>19</v>
      </c>
      <c r="D20" s="150">
        <f>IF(C19=Tabla7[[#This Row],[Codigo]],D19+0.1,Tabla7[[#This Row],[Codigo]]+0.1)</f>
        <v>19.100000000000001</v>
      </c>
      <c r="E20" s="150"/>
      <c r="F20" s="90" t="s">
        <v>494</v>
      </c>
      <c r="G20" s="90" t="s">
        <v>494</v>
      </c>
      <c r="H20" s="81">
        <v>1</v>
      </c>
      <c r="I20" s="90">
        <v>85</v>
      </c>
      <c r="J20" s="90">
        <v>190</v>
      </c>
      <c r="K20" s="90">
        <v>160</v>
      </c>
      <c r="L20" s="90">
        <v>45</v>
      </c>
      <c r="M20" s="90">
        <f>VLOOKUP(Tabla7[[#This Row],[Nombre_ficticio]],'Base de datos'!S:T,2,0)</f>
        <v>3</v>
      </c>
      <c r="N20" s="127" t="s">
        <v>388</v>
      </c>
      <c r="P20" s="142" t="str">
        <f t="shared" si="0"/>
        <v>insert into logistica values(NULL,"Mody22",19,"19.1","","Seccional izquierdo","Seccional izquierdo",1,85,190,160,45,3);</v>
      </c>
    </row>
    <row r="21" spans="1:16" x14ac:dyDescent="0.2">
      <c r="A21" s="1" t="s">
        <v>496</v>
      </c>
      <c r="B21" s="80" t="s">
        <v>499</v>
      </c>
      <c r="C21" s="2">
        <f>VLOOKUP(Tabla7[[#This Row],[skuproveedor-web]],Tabla6[[sku proveedor-web]:[codigo]],2,0)</f>
        <v>20</v>
      </c>
      <c r="D21" s="150">
        <f>IF(C20=Tabla7[[#This Row],[Codigo]],D20+0.1,Tabla7[[#This Row],[Codigo]]+0.1)</f>
        <v>20.100000000000001</v>
      </c>
      <c r="E21" s="150"/>
      <c r="F21" s="90" t="s">
        <v>861</v>
      </c>
      <c r="G21" s="90" t="s">
        <v>861</v>
      </c>
      <c r="H21" s="81">
        <v>1</v>
      </c>
      <c r="I21" s="90">
        <v>85</v>
      </c>
      <c r="J21" s="90">
        <v>190</v>
      </c>
      <c r="K21" s="90">
        <v>70</v>
      </c>
      <c r="L21" s="90">
        <v>50</v>
      </c>
      <c r="M21" s="90">
        <f>VLOOKUP(Tabla7[[#This Row],[Nombre_ficticio]],'Base de datos'!S:T,2,0)</f>
        <v>3</v>
      </c>
      <c r="N21" s="127" t="s">
        <v>388</v>
      </c>
      <c r="P21" s="142" t="str">
        <f t="shared" si="0"/>
        <v>insert into logistica values(NULL,"Mody24",20,"20.1","","Sofa chesterfield","Sofa chesterfield",1,85,190,70,50,3);</v>
      </c>
    </row>
    <row r="22" spans="1:16" x14ac:dyDescent="0.2">
      <c r="A22" s="1" t="s">
        <v>500</v>
      </c>
      <c r="B22" s="81" t="s">
        <v>501</v>
      </c>
      <c r="C22" s="2">
        <f>VLOOKUP(Tabla7[[#This Row],[skuproveedor-web]],Tabla6[[sku proveedor-web]:[codigo]],2,0)</f>
        <v>21</v>
      </c>
      <c r="D22" s="150">
        <f>IF(C21=Tabla7[[#This Row],[Codigo]],D21+0.1,Tabla7[[#This Row],[Codigo]]+0.1)</f>
        <v>21.1</v>
      </c>
      <c r="E22" s="150"/>
      <c r="F22" s="90" t="s">
        <v>494</v>
      </c>
      <c r="G22" s="90" t="s">
        <v>494</v>
      </c>
      <c r="H22" s="81">
        <v>1</v>
      </c>
      <c r="I22" s="90">
        <v>80</v>
      </c>
      <c r="J22" s="90">
        <v>190</v>
      </c>
      <c r="K22" s="90">
        <v>160</v>
      </c>
      <c r="L22" s="90">
        <v>45</v>
      </c>
      <c r="M22" s="90">
        <f>VLOOKUP(Tabla7[[#This Row],[Nombre_ficticio]],'Base de datos'!S:T,2,0)</f>
        <v>3</v>
      </c>
      <c r="N22" s="127" t="s">
        <v>388</v>
      </c>
      <c r="P22" s="142" t="str">
        <f t="shared" si="0"/>
        <v>insert into logistica values(NULL,"Mody25",21,"21.1","","Seccional izquierdo","Seccional izquierdo",1,80,190,160,45,3);</v>
      </c>
    </row>
    <row r="23" spans="1:16" x14ac:dyDescent="0.2">
      <c r="A23" s="1" t="s">
        <v>503</v>
      </c>
      <c r="B23" s="81" t="s">
        <v>504</v>
      </c>
      <c r="C23" s="2">
        <f>VLOOKUP(Tabla7[[#This Row],[skuproveedor-web]],Tabla6[[sku proveedor-web]:[codigo]],2,0)</f>
        <v>22</v>
      </c>
      <c r="D23" s="150">
        <f>IF(C22=Tabla7[[#This Row],[Codigo]],D22+0.1,Tabla7[[#This Row],[Codigo]]+0.1)</f>
        <v>22.1</v>
      </c>
      <c r="E23" s="150"/>
      <c r="F23" s="90" t="s">
        <v>862</v>
      </c>
      <c r="G23" s="90" t="s">
        <v>862</v>
      </c>
      <c r="H23" s="81">
        <v>1</v>
      </c>
      <c r="I23" s="90">
        <v>80</v>
      </c>
      <c r="J23" s="90">
        <v>140</v>
      </c>
      <c r="K23" s="90">
        <v>60</v>
      </c>
      <c r="L23" s="90">
        <v>22</v>
      </c>
      <c r="M23" s="90">
        <f>VLOOKUP(Tabla7[[#This Row],[Nombre_ficticio]],'Base de datos'!S:T,2,0)</f>
        <v>4</v>
      </c>
      <c r="N23" s="127" t="s">
        <v>386</v>
      </c>
      <c r="P23" s="142" t="str">
        <f t="shared" si="0"/>
        <v>insert into logistica values(NULL,"Mody26",22,"22.1","","Banqueta capitoneado","Banqueta capitoneado",1,80,140,60,22,4);</v>
      </c>
    </row>
    <row r="24" spans="1:16" x14ac:dyDescent="0.2">
      <c r="A24" s="1" t="s">
        <v>507</v>
      </c>
      <c r="B24" s="81" t="s">
        <v>509</v>
      </c>
      <c r="C24" s="2">
        <f>VLOOKUP(Tabla7[[#This Row],[skuproveedor-web]],Tabla6[[sku proveedor-web]:[codigo]],2,0)</f>
        <v>23</v>
      </c>
      <c r="D24" s="150">
        <f>IF(C23=Tabla7[[#This Row],[Codigo]],D23+0.1,Tabla7[[#This Row],[Codigo]]+0.1)</f>
        <v>23.1</v>
      </c>
      <c r="E24" s="150"/>
      <c r="F24" s="90" t="s">
        <v>440</v>
      </c>
      <c r="G24" s="90" t="s">
        <v>440</v>
      </c>
      <c r="H24" s="81">
        <v>1</v>
      </c>
      <c r="I24" s="90">
        <v>80</v>
      </c>
      <c r="J24" s="90">
        <v>190</v>
      </c>
      <c r="K24" s="90">
        <v>70</v>
      </c>
      <c r="L24" s="90">
        <v>32</v>
      </c>
      <c r="M24" s="90">
        <f>VLOOKUP(Tabla7[[#This Row],[Nombre_ficticio]],'Base de datos'!S:T,2,0)</f>
        <v>3</v>
      </c>
      <c r="N24" s="127" t="s">
        <v>388</v>
      </c>
      <c r="P24" s="142" t="str">
        <f t="shared" si="0"/>
        <v>insert into logistica values(NULL,"Mody27",23,"23.1","","Sofa 3 cuerpos","Sofa 3 cuerpos",1,80,190,70,32,3);</v>
      </c>
    </row>
    <row r="25" spans="1:16" x14ac:dyDescent="0.2">
      <c r="A25" s="1" t="s">
        <v>508</v>
      </c>
      <c r="B25" s="81" t="s">
        <v>510</v>
      </c>
      <c r="C25" s="2">
        <f>VLOOKUP(Tabla7[[#This Row],[skuproveedor-web]],Tabla6[[sku proveedor-web]:[codigo]],2,0)</f>
        <v>24</v>
      </c>
      <c r="D25" s="150">
        <f>IF(C24=Tabla7[[#This Row],[Codigo]],D24+0.1,Tabla7[[#This Row],[Codigo]]+0.1)</f>
        <v>24.1</v>
      </c>
      <c r="E25" s="150"/>
      <c r="F25" s="90" t="s">
        <v>440</v>
      </c>
      <c r="G25" s="90" t="s">
        <v>440</v>
      </c>
      <c r="H25" s="81">
        <v>1</v>
      </c>
      <c r="I25" s="90">
        <v>80</v>
      </c>
      <c r="J25" s="90">
        <v>190</v>
      </c>
      <c r="K25" s="90">
        <v>70</v>
      </c>
      <c r="L25" s="90">
        <v>32</v>
      </c>
      <c r="M25" s="90">
        <f>VLOOKUP(Tabla7[[#This Row],[Nombre_ficticio]],'Base de datos'!S:T,2,0)</f>
        <v>3</v>
      </c>
      <c r="N25" s="127" t="s">
        <v>388</v>
      </c>
      <c r="P25" s="142" t="str">
        <f t="shared" si="0"/>
        <v>insert into logistica values(NULL,"Mody28",24,"24.1","","Sofa 3 cuerpos","Sofa 3 cuerpos",1,80,190,70,32,3);</v>
      </c>
    </row>
    <row r="26" spans="1:16" x14ac:dyDescent="0.2">
      <c r="A26" s="1" t="s">
        <v>512</v>
      </c>
      <c r="B26" s="81" t="s">
        <v>513</v>
      </c>
      <c r="C26" s="2">
        <f>VLOOKUP(Tabla7[[#This Row],[skuproveedor-web]],Tabla6[[sku proveedor-web]:[codigo]],2,0)</f>
        <v>25</v>
      </c>
      <c r="D26" s="150">
        <f>IF(C25=Tabla7[[#This Row],[Codigo]],D25+0.1,Tabla7[[#This Row],[Codigo]]+0.1)</f>
        <v>25.1</v>
      </c>
      <c r="E26" s="150"/>
      <c r="F26" s="90" t="s">
        <v>864</v>
      </c>
      <c r="G26" s="90" t="s">
        <v>864</v>
      </c>
      <c r="H26" s="81">
        <v>1</v>
      </c>
      <c r="I26" s="90">
        <v>80</v>
      </c>
      <c r="J26" s="90">
        <v>95</v>
      </c>
      <c r="K26" s="90">
        <v>75</v>
      </c>
      <c r="L26" s="90">
        <v>12</v>
      </c>
      <c r="M26" s="90">
        <f>VLOOKUP(Tabla7[[#This Row],[Nombre_ficticio]],'Base de datos'!S:T,2,0)</f>
        <v>3</v>
      </c>
      <c r="N26" s="127" t="s">
        <v>388</v>
      </c>
      <c r="P26" s="142" t="str">
        <f t="shared" si="0"/>
        <v>insert into logistica values(NULL,"Mody30",25,"25.1","","Sofa 1 cuerpo","Sofa 1 cuerpo",1,80,95,75,12,3);</v>
      </c>
    </row>
    <row r="27" spans="1:16" x14ac:dyDescent="0.2">
      <c r="A27" s="1" t="s">
        <v>515</v>
      </c>
      <c r="B27" s="81" t="s">
        <v>516</v>
      </c>
      <c r="C27" s="2">
        <f>VLOOKUP(Tabla7[[#This Row],[skuproveedor-web]],Tabla6[[sku proveedor-web]:[codigo]],2,0)</f>
        <v>26</v>
      </c>
      <c r="D27" s="150">
        <f>IF(C26=Tabla7[[#This Row],[Codigo]],D26+0.1,Tabla7[[#This Row],[Codigo]]+0.1)</f>
        <v>26.1</v>
      </c>
      <c r="E27" s="150"/>
      <c r="F27" s="90" t="s">
        <v>462</v>
      </c>
      <c r="G27" s="90" t="s">
        <v>462</v>
      </c>
      <c r="H27" s="81">
        <v>1</v>
      </c>
      <c r="I27" s="90">
        <v>75</v>
      </c>
      <c r="J27" s="90">
        <v>75</v>
      </c>
      <c r="K27" s="90">
        <v>75</v>
      </c>
      <c r="L27" s="90">
        <v>15</v>
      </c>
      <c r="M27" s="90">
        <f>VLOOKUP(Tabla7[[#This Row],[Nombre_ficticio]],'Base de datos'!S:T,2,0)</f>
        <v>2</v>
      </c>
      <c r="N27" s="127" t="s">
        <v>413</v>
      </c>
      <c r="P27" s="142" t="str">
        <f t="shared" si="0"/>
        <v>insert into logistica values(NULL,"Mody31",26,"26.1","","Sillón","Sillón",1,75,75,75,15,2);</v>
      </c>
    </row>
    <row r="28" spans="1:16" x14ac:dyDescent="0.2">
      <c r="A28" s="1" t="s">
        <v>518</v>
      </c>
      <c r="B28" s="81" t="s">
        <v>519</v>
      </c>
      <c r="C28" s="2">
        <f>VLOOKUP(Tabla7[[#This Row],[skuproveedor-web]],Tabla6[[sku proveedor-web]:[codigo]],2,0)</f>
        <v>27</v>
      </c>
      <c r="D28" s="150">
        <f>IF(C27=Tabla7[[#This Row],[Codigo]],D27+0.1,Tabla7[[#This Row],[Codigo]]+0.1)</f>
        <v>27.1</v>
      </c>
      <c r="E28" s="150"/>
      <c r="F28" s="90" t="s">
        <v>462</v>
      </c>
      <c r="G28" s="90" t="s">
        <v>462</v>
      </c>
      <c r="H28" s="81">
        <v>1</v>
      </c>
      <c r="I28" s="90">
        <v>75</v>
      </c>
      <c r="J28" s="90">
        <v>75</v>
      </c>
      <c r="K28" s="90">
        <v>75</v>
      </c>
      <c r="L28" s="90">
        <v>15</v>
      </c>
      <c r="M28" s="90">
        <f>VLOOKUP(Tabla7[[#This Row],[Nombre_ficticio]],'Base de datos'!S:T,2,0)</f>
        <v>2</v>
      </c>
      <c r="N28" s="127" t="s">
        <v>413</v>
      </c>
      <c r="P28" s="142" t="str">
        <f t="shared" si="0"/>
        <v>insert into logistica values(NULL,"Mody32",27,"27.1","","Sillón","Sillón",1,75,75,75,15,2);</v>
      </c>
    </row>
    <row r="29" spans="1:16" x14ac:dyDescent="0.2">
      <c r="A29" s="1" t="s">
        <v>873</v>
      </c>
      <c r="B29" s="81" t="s">
        <v>876</v>
      </c>
      <c r="C29" s="2">
        <f>VLOOKUP(Tabla7[[#This Row],[skuproveedor-web]],Tabla6[[sku proveedor-web]:[codigo]],2,0)</f>
        <v>28</v>
      </c>
      <c r="D29" s="150">
        <f>IF(C28=Tabla7[[#This Row],[Codigo]],D28+0.1,Tabla7[[#This Row],[Codigo]]+0.1)</f>
        <v>28.1</v>
      </c>
      <c r="E29" s="150"/>
      <c r="F29" s="90" t="s">
        <v>462</v>
      </c>
      <c r="G29" s="90" t="s">
        <v>462</v>
      </c>
      <c r="H29" s="81">
        <v>1</v>
      </c>
      <c r="I29" s="90">
        <v>80</v>
      </c>
      <c r="J29" s="90">
        <v>75</v>
      </c>
      <c r="K29" s="90">
        <v>75</v>
      </c>
      <c r="L29" s="90">
        <v>15</v>
      </c>
      <c r="M29" s="90">
        <f>VLOOKUP(Tabla7[[#This Row],[Nombre_ficticio]],'Base de datos'!S:T,2,0)</f>
        <v>2</v>
      </c>
      <c r="N29" s="127" t="s">
        <v>413</v>
      </c>
      <c r="P29" s="142" t="str">
        <f t="shared" si="0"/>
        <v>insert into logistica values(NULL,"Mody34",28,"28.1","","Sillón","Sillón",1,80,75,75,15,2);</v>
      </c>
    </row>
    <row r="30" spans="1:16" x14ac:dyDescent="0.2">
      <c r="A30" s="1" t="s">
        <v>521</v>
      </c>
      <c r="B30" s="81" t="s">
        <v>522</v>
      </c>
      <c r="C30" s="2">
        <f>VLOOKUP(Tabla7[[#This Row],[skuproveedor-web]],Tabla6[[sku proveedor-web]:[codigo]],2,0)</f>
        <v>29</v>
      </c>
      <c r="D30" s="150">
        <f>IF(C29=Tabla7[[#This Row],[Codigo]],D29+0.1,Tabla7[[#This Row],[Codigo]]+0.1)</f>
        <v>29.1</v>
      </c>
      <c r="E30" s="150"/>
      <c r="F30" s="90" t="s">
        <v>440</v>
      </c>
      <c r="G30" s="90" t="s">
        <v>440</v>
      </c>
      <c r="H30" s="81">
        <v>1</v>
      </c>
      <c r="I30" s="90">
        <v>75</v>
      </c>
      <c r="J30" s="90">
        <v>185</v>
      </c>
      <c r="K30" s="90">
        <v>75</v>
      </c>
      <c r="L30" s="90">
        <v>35</v>
      </c>
      <c r="M30" s="90">
        <f>VLOOKUP(Tabla7[[#This Row],[Nombre_ficticio]],'Base de datos'!S:T,2,0)</f>
        <v>3</v>
      </c>
      <c r="N30" s="127" t="s">
        <v>388</v>
      </c>
      <c r="P30" s="142" t="str">
        <f t="shared" si="0"/>
        <v>insert into logistica values(NULL,"Mody35",29,"29.1","","Sofa 3 cuerpos","Sofa 3 cuerpos",1,75,185,75,35,3);</v>
      </c>
    </row>
    <row r="31" spans="1:16" x14ac:dyDescent="0.2">
      <c r="A31" s="1" t="s">
        <v>524</v>
      </c>
      <c r="B31" s="81" t="s">
        <v>525</v>
      </c>
      <c r="C31" s="2">
        <f>VLOOKUP(Tabla7[[#This Row],[skuproveedor-web]],Tabla6[[sku proveedor-web]:[codigo]],2,0)</f>
        <v>30</v>
      </c>
      <c r="D31" s="150">
        <f>IF(C30=Tabla7[[#This Row],[Codigo]],D30+0.1,Tabla7[[#This Row],[Codigo]]+0.1)</f>
        <v>30.1</v>
      </c>
      <c r="E31" s="150"/>
      <c r="F31" s="90" t="s">
        <v>436</v>
      </c>
      <c r="G31" s="90" t="s">
        <v>436</v>
      </c>
      <c r="H31" s="81">
        <v>1</v>
      </c>
      <c r="I31" s="90">
        <v>90</v>
      </c>
      <c r="J31" s="90">
        <v>140</v>
      </c>
      <c r="K31" s="90">
        <v>75</v>
      </c>
      <c r="L31" s="90">
        <v>24</v>
      </c>
      <c r="M31" s="90">
        <f>VLOOKUP(Tabla7[[#This Row],[Nombre_ficticio]],'Base de datos'!S:T,2,0)</f>
        <v>3</v>
      </c>
      <c r="N31" s="127" t="s">
        <v>388</v>
      </c>
      <c r="P31" s="142" t="str">
        <f t="shared" si="0"/>
        <v>insert into logistica values(NULL,"Mody36",30,"30.1","","Sofa 2 cuerpos","Sofa 2 cuerpos",1,90,140,75,24,3);</v>
      </c>
    </row>
    <row r="32" spans="1:16" x14ac:dyDescent="0.2">
      <c r="A32" s="1" t="s">
        <v>527</v>
      </c>
      <c r="B32" s="81" t="s">
        <v>528</v>
      </c>
      <c r="C32" s="2">
        <f>VLOOKUP(Tabla7[[#This Row],[skuproveedor-web]],Tabla6[[sku proveedor-web]:[codigo]],2,0)</f>
        <v>31</v>
      </c>
      <c r="D32" s="150">
        <f>IF(C31=Tabla7[[#This Row],[Codigo]],D31+0.1,Tabla7[[#This Row],[Codigo]]+0.1)</f>
        <v>31.1</v>
      </c>
      <c r="E32" s="150"/>
      <c r="F32" s="90" t="s">
        <v>440</v>
      </c>
      <c r="G32" s="90" t="s">
        <v>440</v>
      </c>
      <c r="H32" s="81">
        <v>1</v>
      </c>
      <c r="I32" s="90">
        <v>85</v>
      </c>
      <c r="J32" s="90">
        <v>185</v>
      </c>
      <c r="K32" s="90">
        <v>70</v>
      </c>
      <c r="L32" s="90">
        <v>30</v>
      </c>
      <c r="M32" s="90">
        <f>VLOOKUP(Tabla7[[#This Row],[Nombre_ficticio]],'Base de datos'!S:T,2,0)</f>
        <v>3</v>
      </c>
      <c r="N32" s="127" t="s">
        <v>388</v>
      </c>
      <c r="P32" s="142" t="str">
        <f t="shared" si="0"/>
        <v>insert into logistica values(NULL,"Mody37",31,"31.1","","Sofa 3 cuerpos","Sofa 3 cuerpos",1,85,185,70,30,3);</v>
      </c>
    </row>
    <row r="33" spans="1:16" x14ac:dyDescent="0.2">
      <c r="A33" s="1" t="s">
        <v>530</v>
      </c>
      <c r="B33" s="81" t="s">
        <v>533</v>
      </c>
      <c r="C33" s="2">
        <f>VLOOKUP(Tabla7[[#This Row],[skuproveedor-web]],Tabla6[[sku proveedor-web]:[codigo]],2,0)</f>
        <v>32</v>
      </c>
      <c r="D33" s="150">
        <f>IF(C32=Tabla7[[#This Row],[Codigo]],D32+0.1,Tabla7[[#This Row],[Codigo]]+0.1)</f>
        <v>32.1</v>
      </c>
      <c r="E33" s="150"/>
      <c r="F33" s="90" t="s">
        <v>436</v>
      </c>
      <c r="G33" s="90" t="s">
        <v>436</v>
      </c>
      <c r="H33" s="81">
        <v>1</v>
      </c>
      <c r="I33" s="90">
        <v>80</v>
      </c>
      <c r="J33" s="90">
        <v>140</v>
      </c>
      <c r="K33" s="90">
        <v>70</v>
      </c>
      <c r="L33" s="90">
        <v>32</v>
      </c>
      <c r="M33" s="90">
        <f>VLOOKUP(Tabla7[[#This Row],[Nombre_ficticio]],'Base de datos'!S:T,2,0)</f>
        <v>3</v>
      </c>
      <c r="N33" s="127" t="s">
        <v>388</v>
      </c>
      <c r="P33" s="142" t="str">
        <f t="shared" si="0"/>
        <v>insert into logistica values(NULL,"Mody38",32,"32.1","","Sofa 2 cuerpos","Sofa 2 cuerpos",1,80,140,70,32,3);</v>
      </c>
    </row>
    <row r="34" spans="1:16" x14ac:dyDescent="0.2">
      <c r="A34" s="1" t="s">
        <v>531</v>
      </c>
      <c r="B34" s="81" t="s">
        <v>532</v>
      </c>
      <c r="C34" s="2">
        <f>VLOOKUP(Tabla7[[#This Row],[skuproveedor-web]],Tabla6[[sku proveedor-web]:[codigo]],2,0)</f>
        <v>33</v>
      </c>
      <c r="D34" s="150">
        <f>IF(C33=Tabla7[[#This Row],[Codigo]],D33+0.1,Tabla7[[#This Row],[Codigo]]+0.1)</f>
        <v>33.1</v>
      </c>
      <c r="E34" s="150"/>
      <c r="F34" s="90" t="s">
        <v>440</v>
      </c>
      <c r="G34" s="90" t="s">
        <v>440</v>
      </c>
      <c r="H34" s="81">
        <v>1</v>
      </c>
      <c r="I34" s="90">
        <v>80</v>
      </c>
      <c r="J34" s="90">
        <v>185</v>
      </c>
      <c r="K34" s="90">
        <v>70</v>
      </c>
      <c r="L34" s="90">
        <v>30</v>
      </c>
      <c r="M34" s="90">
        <f>VLOOKUP(Tabla7[[#This Row],[Nombre_ficticio]],'Base de datos'!S:T,2,0)</f>
        <v>3</v>
      </c>
      <c r="N34" s="127" t="s">
        <v>388</v>
      </c>
      <c r="P34" s="142" t="str">
        <f t="shared" si="0"/>
        <v>insert into logistica values(NULL,"Mody39",33,"33.1","","Sofa 3 cuerpos","Sofa 3 cuerpos",1,80,185,70,30,3);</v>
      </c>
    </row>
    <row r="35" spans="1:16" x14ac:dyDescent="0.2">
      <c r="A35" s="1" t="s">
        <v>536</v>
      </c>
      <c r="B35" s="81" t="s">
        <v>537</v>
      </c>
      <c r="C35" s="2">
        <f>VLOOKUP(Tabla7[[#This Row],[skuproveedor-web]],Tabla6[[sku proveedor-web]:[codigo]],2,0)</f>
        <v>34</v>
      </c>
      <c r="D35" s="150">
        <f>IF(C34=Tabla7[[#This Row],[Codigo]],D34+0.1,Tabla7[[#This Row],[Codigo]]+0.1)</f>
        <v>34.1</v>
      </c>
      <c r="E35" s="150"/>
      <c r="F35" s="90" t="s">
        <v>440</v>
      </c>
      <c r="G35" s="90" t="s">
        <v>440</v>
      </c>
      <c r="H35" s="81">
        <v>1</v>
      </c>
      <c r="I35" s="90">
        <v>80</v>
      </c>
      <c r="J35" s="90">
        <v>180</v>
      </c>
      <c r="K35" s="90">
        <v>70</v>
      </c>
      <c r="L35" s="90">
        <v>32</v>
      </c>
      <c r="M35" s="90">
        <f>VLOOKUP(Tabla7[[#This Row],[Nombre_ficticio]],'Base de datos'!S:T,2,0)</f>
        <v>3</v>
      </c>
      <c r="N35" s="127" t="s">
        <v>388</v>
      </c>
      <c r="P35" s="142" t="str">
        <f t="shared" si="0"/>
        <v>insert into logistica values(NULL,"Mody40",34,"34.1","","Sofa 3 cuerpos","Sofa 3 cuerpos",1,80,180,70,32,3);</v>
      </c>
    </row>
    <row r="36" spans="1:16" x14ac:dyDescent="0.2">
      <c r="A36" s="1" t="s">
        <v>539</v>
      </c>
      <c r="B36" s="81" t="s">
        <v>541</v>
      </c>
      <c r="C36" s="2">
        <f>VLOOKUP(Tabla7[[#This Row],[skuproveedor-web]],Tabla6[[sku proveedor-web]:[codigo]],2,0)</f>
        <v>35</v>
      </c>
      <c r="D36" s="150">
        <f>IF(C35=Tabla7[[#This Row],[Codigo]],D35+0.1,Tabla7[[#This Row],[Codigo]]+0.1)</f>
        <v>35.1</v>
      </c>
      <c r="E36" s="150"/>
      <c r="F36" s="90" t="s">
        <v>440</v>
      </c>
      <c r="G36" s="90" t="s">
        <v>440</v>
      </c>
      <c r="H36" s="81">
        <v>1</v>
      </c>
      <c r="I36" s="90">
        <v>75</v>
      </c>
      <c r="J36" s="90">
        <v>185</v>
      </c>
      <c r="K36" s="90">
        <v>70</v>
      </c>
      <c r="L36" s="90">
        <v>33</v>
      </c>
      <c r="M36" s="90">
        <f>VLOOKUP(Tabla7[[#This Row],[Nombre_ficticio]],'Base de datos'!S:T,2,0)</f>
        <v>3</v>
      </c>
      <c r="N36" s="127" t="s">
        <v>388</v>
      </c>
      <c r="P36" s="142" t="str">
        <f t="shared" si="0"/>
        <v>insert into logistica values(NULL,"Mody41",35,"35.1","","Sofa 3 cuerpos","Sofa 3 cuerpos",1,75,185,70,33,3);</v>
      </c>
    </row>
    <row r="37" spans="1:16" x14ac:dyDescent="0.2">
      <c r="A37" s="1" t="s">
        <v>543</v>
      </c>
      <c r="B37" s="81" t="s">
        <v>547</v>
      </c>
      <c r="C37" s="2">
        <f>VLOOKUP(Tabla7[[#This Row],[skuproveedor-web]],Tabla6[[sku proveedor-web]:[codigo]],2,0)</f>
        <v>36</v>
      </c>
      <c r="D37" s="150">
        <f>IF(C36=Tabla7[[#This Row],[Codigo]],D36+0.1,Tabla7[[#This Row],[Codigo]]+0.1)</f>
        <v>36.1</v>
      </c>
      <c r="E37" s="150"/>
      <c r="F37" s="90" t="s">
        <v>436</v>
      </c>
      <c r="G37" s="90" t="s">
        <v>436</v>
      </c>
      <c r="H37" s="81">
        <v>1</v>
      </c>
      <c r="I37" s="90">
        <v>80</v>
      </c>
      <c r="J37" s="90">
        <v>140</v>
      </c>
      <c r="K37" s="90">
        <v>70</v>
      </c>
      <c r="L37" s="90">
        <v>24</v>
      </c>
      <c r="M37" s="90">
        <f>VLOOKUP(Tabla7[[#This Row],[Nombre_ficticio]],'Base de datos'!S:T,2,0)</f>
        <v>3</v>
      </c>
      <c r="N37" s="127" t="s">
        <v>388</v>
      </c>
      <c r="P37" s="142" t="str">
        <f t="shared" si="0"/>
        <v>insert into logistica values(NULL,"Mody43",36,"36.1","","Sofa 2 cuerpos","Sofa 2 cuerpos",1,80,140,70,24,3);</v>
      </c>
    </row>
    <row r="38" spans="1:16" x14ac:dyDescent="0.2">
      <c r="A38" s="1" t="s">
        <v>544</v>
      </c>
      <c r="B38" s="81" t="s">
        <v>549</v>
      </c>
      <c r="C38" s="2">
        <f>VLOOKUP(Tabla7[[#This Row],[skuproveedor-web]],Tabla6[[sku proveedor-web]:[codigo]],2,0)</f>
        <v>37</v>
      </c>
      <c r="D38" s="150">
        <f>IF(C37=Tabla7[[#This Row],[Codigo]],D37+0.1,Tabla7[[#This Row],[Codigo]]+0.1)</f>
        <v>37.1</v>
      </c>
      <c r="E38" s="150"/>
      <c r="F38" s="90" t="s">
        <v>436</v>
      </c>
      <c r="G38" s="90" t="s">
        <v>436</v>
      </c>
      <c r="H38" s="81">
        <v>1</v>
      </c>
      <c r="I38" s="90">
        <v>80</v>
      </c>
      <c r="J38" s="90">
        <v>140</v>
      </c>
      <c r="K38" s="90">
        <v>70</v>
      </c>
      <c r="L38" s="90">
        <v>26</v>
      </c>
      <c r="M38" s="90">
        <f>VLOOKUP(Tabla7[[#This Row],[Nombre_ficticio]],'Base de datos'!S:T,2,0)</f>
        <v>3</v>
      </c>
      <c r="N38" s="127" t="s">
        <v>388</v>
      </c>
      <c r="P38" s="142" t="str">
        <f t="shared" si="0"/>
        <v>insert into logistica values(NULL,"Mody44",37,"37.1","","Sofa 2 cuerpos","Sofa 2 cuerpos",1,80,140,70,26,3);</v>
      </c>
    </row>
    <row r="39" spans="1:16" x14ac:dyDescent="0.2">
      <c r="A39" s="1" t="s">
        <v>546</v>
      </c>
      <c r="B39" s="81" t="s">
        <v>551</v>
      </c>
      <c r="C39" s="2">
        <f>VLOOKUP(Tabla7[[#This Row],[skuproveedor-web]],Tabla6[[sku proveedor-web]:[codigo]],2,0)</f>
        <v>38</v>
      </c>
      <c r="D39" s="150">
        <f>IF(C38=Tabla7[[#This Row],[Codigo]],D38+0.1,Tabla7[[#This Row],[Codigo]]+0.1)</f>
        <v>38.1</v>
      </c>
      <c r="E39" s="150"/>
      <c r="F39" s="90" t="s">
        <v>436</v>
      </c>
      <c r="G39" s="90" t="s">
        <v>436</v>
      </c>
      <c r="H39" s="81">
        <v>1</v>
      </c>
      <c r="I39" s="90">
        <v>80</v>
      </c>
      <c r="J39" s="90">
        <v>145</v>
      </c>
      <c r="K39" s="90">
        <v>70</v>
      </c>
      <c r="L39" s="90">
        <v>24</v>
      </c>
      <c r="M39" s="90">
        <f>VLOOKUP(Tabla7[[#This Row],[Nombre_ficticio]],'Base de datos'!S:T,2,0)</f>
        <v>3</v>
      </c>
      <c r="N39" s="127" t="s">
        <v>388</v>
      </c>
      <c r="P39" s="142" t="str">
        <f t="shared" si="0"/>
        <v>insert into logistica values(NULL,"Mody45",38,"38.1","","Sofa 2 cuerpos","Sofa 2 cuerpos",1,80,145,70,24,3);</v>
      </c>
    </row>
    <row r="40" spans="1:16" x14ac:dyDescent="0.2">
      <c r="A40" s="1" t="s">
        <v>554</v>
      </c>
      <c r="B40" s="81" t="s">
        <v>555</v>
      </c>
      <c r="C40" s="2">
        <f>VLOOKUP(Tabla7[[#This Row],[skuproveedor-web]],Tabla6[[sku proveedor-web]:[codigo]],2,0)</f>
        <v>39</v>
      </c>
      <c r="D40" s="150">
        <f>IF(C39=Tabla7[[#This Row],[Codigo]],D39+0.1,Tabla7[[#This Row],[Codigo]]+0.1)</f>
        <v>39.1</v>
      </c>
      <c r="E40" s="150"/>
      <c r="F40" s="90" t="s">
        <v>436</v>
      </c>
      <c r="G40" s="90" t="s">
        <v>436</v>
      </c>
      <c r="H40" s="81">
        <v>1</v>
      </c>
      <c r="I40" s="90">
        <v>80</v>
      </c>
      <c r="J40" s="90">
        <v>145</v>
      </c>
      <c r="K40" s="90">
        <v>70</v>
      </c>
      <c r="L40" s="90">
        <v>24</v>
      </c>
      <c r="M40" s="90">
        <f>VLOOKUP(Tabla7[[#This Row],[Nombre_ficticio]],'Base de datos'!S:T,2,0)</f>
        <v>3</v>
      </c>
      <c r="N40" s="127" t="s">
        <v>388</v>
      </c>
      <c r="P40" s="142" t="str">
        <f t="shared" si="0"/>
        <v>insert into logistica values(NULL,"Mody46",39,"39.1","","Sofa 2 cuerpos","Sofa 2 cuerpos",1,80,145,70,24,3);</v>
      </c>
    </row>
    <row r="41" spans="1:16" x14ac:dyDescent="0.2">
      <c r="A41" s="1" t="s">
        <v>540</v>
      </c>
      <c r="B41" s="81" t="s">
        <v>557</v>
      </c>
      <c r="C41" s="2">
        <f>VLOOKUP(Tabla7[[#This Row],[skuproveedor-web]],Tabla6[[sku proveedor-web]:[codigo]],2,0)</f>
        <v>40</v>
      </c>
      <c r="D41" s="150">
        <f>IF(C40=Tabla7[[#This Row],[Codigo]],D40+0.1,Tabla7[[#This Row],[Codigo]]+0.1)</f>
        <v>40.1</v>
      </c>
      <c r="E41" s="150"/>
      <c r="F41" s="90" t="s">
        <v>462</v>
      </c>
      <c r="G41" s="90" t="s">
        <v>462</v>
      </c>
      <c r="H41" s="81">
        <v>1</v>
      </c>
      <c r="I41" s="90">
        <v>80</v>
      </c>
      <c r="J41" s="90">
        <v>90</v>
      </c>
      <c r="K41" s="90">
        <v>75</v>
      </c>
      <c r="L41" s="90">
        <v>15</v>
      </c>
      <c r="M41" s="90">
        <f>VLOOKUP(Tabla7[[#This Row],[Nombre_ficticio]],'Base de datos'!S:T,2,0)</f>
        <v>2</v>
      </c>
      <c r="N41" s="127" t="s">
        <v>413</v>
      </c>
      <c r="P41" s="142" t="str">
        <f t="shared" si="0"/>
        <v>insert into logistica values(NULL,"Mody47",40,"40.1","","Sillón","Sillón",1,80,90,75,15,2);</v>
      </c>
    </row>
    <row r="42" spans="1:16" x14ac:dyDescent="0.2">
      <c r="A42" s="1" t="s">
        <v>560</v>
      </c>
      <c r="B42" s="81" t="s">
        <v>561</v>
      </c>
      <c r="C42" s="2">
        <f>VLOOKUP(Tabla7[[#This Row],[skuproveedor-web]],Tabla6[[sku proveedor-web]:[codigo]],2,0)</f>
        <v>41</v>
      </c>
      <c r="D42" s="150">
        <f>IF(C41=Tabla7[[#This Row],[Codigo]],D41+0.1,Tabla7[[#This Row],[Codigo]]+0.1)</f>
        <v>41.1</v>
      </c>
      <c r="E42" s="150"/>
      <c r="F42" s="90" t="s">
        <v>440</v>
      </c>
      <c r="G42" s="90" t="s">
        <v>440</v>
      </c>
      <c r="H42" s="81">
        <v>1</v>
      </c>
      <c r="I42" s="90">
        <v>83</v>
      </c>
      <c r="J42" s="90">
        <v>185</v>
      </c>
      <c r="K42" s="90">
        <v>75</v>
      </c>
      <c r="L42" s="90">
        <v>30</v>
      </c>
      <c r="M42" s="90">
        <f>VLOOKUP(Tabla7[[#This Row],[Nombre_ficticio]],'Base de datos'!S:T,2,0)</f>
        <v>3</v>
      </c>
      <c r="N42" s="127" t="s">
        <v>388</v>
      </c>
      <c r="P42" s="142" t="str">
        <f t="shared" si="0"/>
        <v>insert into logistica values(NULL,"Mody51",41,"41.1","","Sofa 3 cuerpos","Sofa 3 cuerpos",1,83,185,75,30,3);</v>
      </c>
    </row>
    <row r="43" spans="1:16" x14ac:dyDescent="0.2">
      <c r="A43" s="1" t="s">
        <v>563</v>
      </c>
      <c r="B43" s="81" t="s">
        <v>564</v>
      </c>
      <c r="C43" s="2">
        <f>VLOOKUP(Tabla7[[#This Row],[skuproveedor-web]],Tabla6[[sku proveedor-web]:[codigo]],2,0)</f>
        <v>42</v>
      </c>
      <c r="D43" s="150">
        <f>IF(C42=Tabla7[[#This Row],[Codigo]],D42+0.1,Tabla7[[#This Row],[Codigo]]+0.1)</f>
        <v>42.1</v>
      </c>
      <c r="E43" s="150"/>
      <c r="F43" s="90" t="s">
        <v>440</v>
      </c>
      <c r="G43" s="90" t="s">
        <v>440</v>
      </c>
      <c r="H43" s="81">
        <v>1</v>
      </c>
      <c r="I43" s="90">
        <v>80</v>
      </c>
      <c r="J43" s="90">
        <v>185</v>
      </c>
      <c r="K43" s="90">
        <v>75</v>
      </c>
      <c r="L43" s="90">
        <v>32</v>
      </c>
      <c r="M43" s="90">
        <f>VLOOKUP(Tabla7[[#This Row],[Nombre_ficticio]],'Base de datos'!S:T,2,0)</f>
        <v>3</v>
      </c>
      <c r="N43" s="127" t="s">
        <v>388</v>
      </c>
      <c r="P43" s="142" t="str">
        <f t="shared" si="0"/>
        <v>insert into logistica values(NULL,"Mody52",42,"42.1","","Sofa 3 cuerpos","Sofa 3 cuerpos",1,80,185,75,32,3);</v>
      </c>
    </row>
    <row r="44" spans="1:16" x14ac:dyDescent="0.2">
      <c r="A44" s="1" t="s">
        <v>566</v>
      </c>
      <c r="B44" s="81" t="s">
        <v>567</v>
      </c>
      <c r="C44" s="2">
        <f>VLOOKUP(Tabla7[[#This Row],[skuproveedor-web]],Tabla6[[sku proveedor-web]:[codigo]],2,0)</f>
        <v>43</v>
      </c>
      <c r="D44" s="150">
        <f>IF(C43=Tabla7[[#This Row],[Codigo]],D43+0.1,Tabla7[[#This Row],[Codigo]]+0.1)</f>
        <v>43.1</v>
      </c>
      <c r="E44" s="150"/>
      <c r="F44" s="90" t="s">
        <v>436</v>
      </c>
      <c r="G44" s="90" t="s">
        <v>436</v>
      </c>
      <c r="H44" s="81">
        <v>1</v>
      </c>
      <c r="I44" s="90">
        <v>80</v>
      </c>
      <c r="J44" s="90">
        <v>140</v>
      </c>
      <c r="K44" s="90">
        <v>80</v>
      </c>
      <c r="L44" s="90">
        <v>34</v>
      </c>
      <c r="M44" s="90">
        <f>VLOOKUP(Tabla7[[#This Row],[Nombre_ficticio]],'Base de datos'!S:T,2,0)</f>
        <v>3</v>
      </c>
      <c r="N44" s="127" t="s">
        <v>388</v>
      </c>
      <c r="P44" s="142" t="str">
        <f t="shared" si="0"/>
        <v>insert into logistica values(NULL,"Mody53",43,"43.1","","Sofa 2 cuerpos","Sofa 2 cuerpos",1,80,140,80,34,3);</v>
      </c>
    </row>
    <row r="45" spans="1:16" x14ac:dyDescent="0.2">
      <c r="A45" s="1" t="s">
        <v>545</v>
      </c>
      <c r="B45" s="81" t="s">
        <v>575</v>
      </c>
      <c r="C45" s="2">
        <f>VLOOKUP(Tabla7[[#This Row],[skuproveedor-web]],Tabla6[[sku proveedor-web]:[codigo]],2,0)</f>
        <v>44</v>
      </c>
      <c r="D45" s="150">
        <f>IF(C44=Tabla7[[#This Row],[Codigo]],D44+0.1,Tabla7[[#This Row],[Codigo]]+0.1)</f>
        <v>44.1</v>
      </c>
      <c r="E45" s="150"/>
      <c r="F45" s="90" t="s">
        <v>436</v>
      </c>
      <c r="G45" s="90" t="s">
        <v>436</v>
      </c>
      <c r="H45" s="81">
        <v>1</v>
      </c>
      <c r="I45" s="90">
        <v>85</v>
      </c>
      <c r="J45" s="90">
        <v>180</v>
      </c>
      <c r="K45" s="90">
        <v>85</v>
      </c>
      <c r="L45" s="90">
        <v>32</v>
      </c>
      <c r="M45" s="90">
        <f>VLOOKUP(Tabla7[[#This Row],[Nombre_ficticio]],'Base de datos'!S:T,2,0)</f>
        <v>3</v>
      </c>
      <c r="N45" s="127" t="s">
        <v>388</v>
      </c>
      <c r="P45" s="142" t="str">
        <f t="shared" si="0"/>
        <v>insert into logistica values(NULL,"Mody54",44,"44.1","","Sofa 2 cuerpos","Sofa 2 cuerpos",1,85,180,85,32,3);</v>
      </c>
    </row>
    <row r="46" spans="1:16" x14ac:dyDescent="0.2">
      <c r="A46" s="1" t="s">
        <v>571</v>
      </c>
      <c r="B46" s="81" t="s">
        <v>577</v>
      </c>
      <c r="C46" s="2">
        <f>VLOOKUP(Tabla7[[#This Row],[skuproveedor-web]],Tabla6[[sku proveedor-web]:[codigo]],2,0)</f>
        <v>45</v>
      </c>
      <c r="D46" s="150">
        <f>IF(C45=Tabla7[[#This Row],[Codigo]],D45+0.1,Tabla7[[#This Row],[Codigo]]+0.1)</f>
        <v>45.1</v>
      </c>
      <c r="E46" s="150"/>
      <c r="F46" s="90" t="s">
        <v>440</v>
      </c>
      <c r="G46" s="90" t="s">
        <v>440</v>
      </c>
      <c r="H46" s="81">
        <v>1</v>
      </c>
      <c r="I46" s="90">
        <v>82</v>
      </c>
      <c r="J46" s="90">
        <v>145</v>
      </c>
      <c r="K46" s="90">
        <v>75</v>
      </c>
      <c r="L46" s="90">
        <v>30</v>
      </c>
      <c r="M46" s="90">
        <f>VLOOKUP(Tabla7[[#This Row],[Nombre_ficticio]],'Base de datos'!S:T,2,0)</f>
        <v>3</v>
      </c>
      <c r="N46" s="127" t="s">
        <v>388</v>
      </c>
      <c r="P46" s="142" t="str">
        <f t="shared" si="0"/>
        <v>insert into logistica values(NULL,"Mody55",45,"45.1","","Sofa 3 cuerpos","Sofa 3 cuerpos",1,82,145,75,30,3);</v>
      </c>
    </row>
    <row r="47" spans="1:16" x14ac:dyDescent="0.2">
      <c r="A47" s="1" t="s">
        <v>574</v>
      </c>
      <c r="B47" s="81" t="s">
        <v>580</v>
      </c>
      <c r="C47" s="2">
        <f>VLOOKUP(Tabla7[[#This Row],[skuproveedor-web]],Tabla6[[sku proveedor-web]:[codigo]],2,0)</f>
        <v>46</v>
      </c>
      <c r="D47" s="150">
        <f>IF(C46=Tabla7[[#This Row],[Codigo]],D46+0.1,Tabla7[[#This Row],[Codigo]]+0.1)</f>
        <v>46.1</v>
      </c>
      <c r="E47" s="150"/>
      <c r="F47" s="90" t="s">
        <v>436</v>
      </c>
      <c r="G47" s="90" t="s">
        <v>436</v>
      </c>
      <c r="H47" s="81">
        <v>1</v>
      </c>
      <c r="I47" s="90">
        <v>80</v>
      </c>
      <c r="J47" s="90">
        <v>145</v>
      </c>
      <c r="K47" s="90">
        <v>75</v>
      </c>
      <c r="L47" s="90">
        <v>24</v>
      </c>
      <c r="M47" s="90">
        <f>VLOOKUP(Tabla7[[#This Row],[Nombre_ficticio]],'Base de datos'!S:T,2,0)</f>
        <v>3</v>
      </c>
      <c r="N47" s="127" t="s">
        <v>388</v>
      </c>
      <c r="P47" s="142" t="str">
        <f t="shared" si="0"/>
        <v>insert into logistica values(NULL,"Mody56",46,"46.1","","Sofa 2 cuerpos","Sofa 2 cuerpos",1,80,145,75,24,3);</v>
      </c>
    </row>
    <row r="48" spans="1:16" x14ac:dyDescent="0.2">
      <c r="A48" s="1" t="s">
        <v>581</v>
      </c>
      <c r="B48" s="81" t="s">
        <v>582</v>
      </c>
      <c r="C48" s="2">
        <f>VLOOKUP(Tabla7[[#This Row],[skuproveedor-web]],Tabla6[[sku proveedor-web]:[codigo]],2,0)</f>
        <v>47</v>
      </c>
      <c r="D48" s="150">
        <f>IF(C47=Tabla7[[#This Row],[Codigo]],D47+0.1,Tabla7[[#This Row],[Codigo]]+0.1)</f>
        <v>47.1</v>
      </c>
      <c r="E48" s="150"/>
      <c r="F48" s="90" t="s">
        <v>436</v>
      </c>
      <c r="G48" s="90" t="s">
        <v>436</v>
      </c>
      <c r="H48" s="81">
        <v>1</v>
      </c>
      <c r="I48" s="90">
        <v>80</v>
      </c>
      <c r="J48" s="90">
        <v>145</v>
      </c>
      <c r="K48" s="90">
        <v>75</v>
      </c>
      <c r="L48" s="90">
        <v>22</v>
      </c>
      <c r="M48" s="90">
        <f>VLOOKUP(Tabla7[[#This Row],[Nombre_ficticio]],'Base de datos'!S:T,2,0)</f>
        <v>3</v>
      </c>
      <c r="N48" s="127" t="s">
        <v>388</v>
      </c>
      <c r="P48" s="142" t="str">
        <f t="shared" si="0"/>
        <v>insert into logistica values(NULL,"Mody57",47,"47.1","","Sofa 2 cuerpos","Sofa 2 cuerpos",1,80,145,75,22,3);</v>
      </c>
    </row>
    <row r="49" spans="1:16" x14ac:dyDescent="0.2">
      <c r="A49" s="1" t="s">
        <v>584</v>
      </c>
      <c r="B49" s="81" t="s">
        <v>585</v>
      </c>
      <c r="C49" s="2">
        <f>VLOOKUP(Tabla7[[#This Row],[skuproveedor-web]],Tabla6[[sku proveedor-web]:[codigo]],2,0)</f>
        <v>48</v>
      </c>
      <c r="D49" s="150">
        <f>IF(C48=Tabla7[[#This Row],[Codigo]],D48+0.1,Tabla7[[#This Row],[Codigo]]+0.1)</f>
        <v>48.1</v>
      </c>
      <c r="E49" s="150"/>
      <c r="F49" s="90" t="s">
        <v>436</v>
      </c>
      <c r="G49" s="90" t="s">
        <v>436</v>
      </c>
      <c r="H49" s="81">
        <v>1</v>
      </c>
      <c r="I49" s="90">
        <v>80</v>
      </c>
      <c r="J49" s="90">
        <v>150</v>
      </c>
      <c r="K49" s="90">
        <v>75</v>
      </c>
      <c r="L49" s="90">
        <v>24</v>
      </c>
      <c r="M49" s="90">
        <f>VLOOKUP(Tabla7[[#This Row],[Nombre_ficticio]],'Base de datos'!S:T,2,0)</f>
        <v>3</v>
      </c>
      <c r="N49" s="127" t="s">
        <v>388</v>
      </c>
      <c r="P49" s="142" t="str">
        <f t="shared" si="0"/>
        <v>insert into logistica values(NULL,"Mody58",48,"48.1","","Sofa 2 cuerpos","Sofa 2 cuerpos",1,80,150,75,24,3);</v>
      </c>
    </row>
    <row r="50" spans="1:16" x14ac:dyDescent="0.2">
      <c r="A50" s="1" t="s">
        <v>588</v>
      </c>
      <c r="B50" s="81" t="s">
        <v>589</v>
      </c>
      <c r="C50" s="2">
        <f>VLOOKUP(Tabla7[[#This Row],[skuproveedor-web]],Tabla6[[sku proveedor-web]:[codigo]],2,0)</f>
        <v>49</v>
      </c>
      <c r="D50" s="150">
        <f>IF(C49=Tabla7[[#This Row],[Codigo]],D49+0.1,Tabla7[[#This Row],[Codigo]]+0.1)</f>
        <v>49.1</v>
      </c>
      <c r="E50" s="150"/>
      <c r="F50" s="90" t="s">
        <v>866</v>
      </c>
      <c r="G50" s="90" t="s">
        <v>866</v>
      </c>
      <c r="H50" s="81">
        <v>1</v>
      </c>
      <c r="I50" s="90">
        <v>85</v>
      </c>
      <c r="J50" s="90">
        <v>65</v>
      </c>
      <c r="K50" s="90">
        <v>65</v>
      </c>
      <c r="L50" s="90">
        <v>20</v>
      </c>
      <c r="M50" s="90">
        <f>VLOOKUP(Tabla7[[#This Row],[Nombre_ficticio]],'Base de datos'!S:T,2,0)</f>
        <v>2</v>
      </c>
      <c r="N50" s="127" t="s">
        <v>413</v>
      </c>
      <c r="P50" s="142" t="str">
        <f t="shared" si="0"/>
        <v>insert into logistica values(NULL,"Mody59",49,"49.1","","Sillón   ","Sillón   ",1,85,65,65,20,2);</v>
      </c>
    </row>
    <row r="51" spans="1:16" x14ac:dyDescent="0.2">
      <c r="A51" s="1" t="s">
        <v>591</v>
      </c>
      <c r="B51" s="81" t="s">
        <v>592</v>
      </c>
      <c r="C51" s="2">
        <f>VLOOKUP(Tabla7[[#This Row],[skuproveedor-web]],Tabla6[[sku proveedor-web]:[codigo]],2,0)</f>
        <v>50</v>
      </c>
      <c r="D51" s="150">
        <f>IF(C50=Tabla7[[#This Row],[Codigo]],D50+0.1,Tabla7[[#This Row],[Codigo]]+0.1)</f>
        <v>50.1</v>
      </c>
      <c r="E51" s="150"/>
      <c r="F51" s="90" t="s">
        <v>865</v>
      </c>
      <c r="G51" s="90" t="s">
        <v>865</v>
      </c>
      <c r="H51" s="81">
        <v>1</v>
      </c>
      <c r="I51" s="90">
        <v>80</v>
      </c>
      <c r="J51" s="90">
        <v>180</v>
      </c>
      <c r="K51" s="90">
        <v>180</v>
      </c>
      <c r="L51" s="90">
        <v>44</v>
      </c>
      <c r="M51" s="90">
        <f>VLOOKUP(Tabla7[[#This Row],[Nombre_ficticio]],'Base de datos'!S:T,2,0)</f>
        <v>3</v>
      </c>
      <c r="N51" s="127" t="s">
        <v>388</v>
      </c>
      <c r="P51" s="142" t="str">
        <f t="shared" si="0"/>
        <v>insert into logistica values(NULL,"Mody60",50,"50.1","","Esquinero","Esquinero",1,80,180,180,44,3);</v>
      </c>
    </row>
    <row r="52" spans="1:16" x14ac:dyDescent="0.2">
      <c r="A52" s="1" t="s">
        <v>596</v>
      </c>
      <c r="B52" s="81" t="s">
        <v>595</v>
      </c>
      <c r="C52" s="2">
        <f>VLOOKUP(Tabla7[[#This Row],[skuproveedor-web]],Tabla6[[sku proveedor-web]:[codigo]],2,0)</f>
        <v>51</v>
      </c>
      <c r="D52" s="150">
        <f>IF(C51=Tabla7[[#This Row],[Codigo]],D51+0.1,Tabla7[[#This Row],[Codigo]]+0.1)</f>
        <v>51.1</v>
      </c>
      <c r="E52" s="150"/>
      <c r="F52" s="90" t="s">
        <v>440</v>
      </c>
      <c r="G52" s="90" t="s">
        <v>440</v>
      </c>
      <c r="H52" s="81">
        <v>1</v>
      </c>
      <c r="I52" s="90">
        <v>75</v>
      </c>
      <c r="J52" s="90">
        <v>185</v>
      </c>
      <c r="K52" s="90">
        <v>75</v>
      </c>
      <c r="L52" s="90">
        <v>38</v>
      </c>
      <c r="M52" s="90">
        <f>VLOOKUP(Tabla7[[#This Row],[Nombre_ficticio]],'Base de datos'!S:T,2,0)</f>
        <v>3</v>
      </c>
      <c r="N52" s="127" t="s">
        <v>388</v>
      </c>
      <c r="P52" s="142" t="str">
        <f t="shared" si="0"/>
        <v>insert into logistica values(NULL,"Mody61",51,"51.1","","Sofa 3 cuerpos","Sofa 3 cuerpos",1,75,185,75,38,3);</v>
      </c>
    </row>
    <row r="53" spans="1:16" x14ac:dyDescent="0.2">
      <c r="A53" s="1" t="s">
        <v>598</v>
      </c>
      <c r="B53" s="81" t="s">
        <v>599</v>
      </c>
      <c r="C53" s="2">
        <f>VLOOKUP(Tabla7[[#This Row],[skuproveedor-web]],Tabla6[[sku proveedor-web]:[codigo]],2,0)</f>
        <v>52</v>
      </c>
      <c r="D53" s="150">
        <f>IF(C52=Tabla7[[#This Row],[Codigo]],D52+0.1,Tabla7[[#This Row],[Codigo]]+0.1)</f>
        <v>52.1</v>
      </c>
      <c r="E53" s="150"/>
      <c r="F53" s="90" t="s">
        <v>600</v>
      </c>
      <c r="G53" s="90" t="s">
        <v>600</v>
      </c>
      <c r="H53" s="81">
        <v>1</v>
      </c>
      <c r="I53" s="90">
        <v>80</v>
      </c>
      <c r="J53" s="90">
        <v>210</v>
      </c>
      <c r="K53" s="90">
        <v>75</v>
      </c>
      <c r="L53" s="90">
        <v>45</v>
      </c>
      <c r="M53" s="90">
        <f>VLOOKUP(Tabla7[[#This Row],[Nombre_ficticio]],'Base de datos'!S:T,2,0)</f>
        <v>3</v>
      </c>
      <c r="N53" s="127" t="s">
        <v>388</v>
      </c>
      <c r="P53" s="142" t="str">
        <f t="shared" si="0"/>
        <v>insert into logistica values(NULL,"Mody62",52,"52.1","","Sofa 4 cuerpos","Sofa 4 cuerpos",1,80,210,75,45,3);</v>
      </c>
    </row>
    <row r="54" spans="1:16" x14ac:dyDescent="0.2">
      <c r="A54" s="1" t="s">
        <v>602</v>
      </c>
      <c r="B54" s="81" t="s">
        <v>603</v>
      </c>
      <c r="C54" s="2">
        <f>VLOOKUP(Tabla7[[#This Row],[skuproveedor-web]],Tabla6[[sku proveedor-web]:[codigo]],2,0)</f>
        <v>53</v>
      </c>
      <c r="D54" s="150">
        <f>IF(C53=Tabla7[[#This Row],[Codigo]],D53+0.1,Tabla7[[#This Row],[Codigo]]+0.1)</f>
        <v>53.1</v>
      </c>
      <c r="E54" s="150"/>
      <c r="F54" s="90" t="s">
        <v>600</v>
      </c>
      <c r="G54" s="90" t="s">
        <v>600</v>
      </c>
      <c r="H54" s="81">
        <v>1</v>
      </c>
      <c r="I54" s="90">
        <v>80</v>
      </c>
      <c r="J54" s="90">
        <v>190</v>
      </c>
      <c r="K54" s="90">
        <v>75</v>
      </c>
      <c r="L54" s="90">
        <v>38</v>
      </c>
      <c r="M54" s="90">
        <f>VLOOKUP(Tabla7[[#This Row],[Nombre_ficticio]],'Base de datos'!S:T,2,0)</f>
        <v>3</v>
      </c>
      <c r="N54" s="127" t="s">
        <v>388</v>
      </c>
      <c r="P54" s="142" t="str">
        <f t="shared" si="0"/>
        <v>insert into logistica values(NULL,"Mody63",53,"53.1","","Sofa 4 cuerpos","Sofa 4 cuerpos",1,80,190,75,38,3);</v>
      </c>
    </row>
    <row r="55" spans="1:16" x14ac:dyDescent="0.2">
      <c r="A55" s="1" t="s">
        <v>569</v>
      </c>
      <c r="B55" s="81" t="s">
        <v>605</v>
      </c>
      <c r="C55" s="2">
        <f>VLOOKUP(Tabla7[[#This Row],[skuproveedor-web]],Tabla6[[sku proveedor-web]:[codigo]],2,0)</f>
        <v>54</v>
      </c>
      <c r="D55" s="150">
        <f>IF(C54=Tabla7[[#This Row],[Codigo]],D54+0.1,Tabla7[[#This Row],[Codigo]]+0.1)</f>
        <v>54.1</v>
      </c>
      <c r="E55" s="150"/>
      <c r="F55" s="90" t="s">
        <v>600</v>
      </c>
      <c r="G55" s="90" t="s">
        <v>600</v>
      </c>
      <c r="H55" s="81">
        <v>1</v>
      </c>
      <c r="I55" s="90">
        <v>75</v>
      </c>
      <c r="J55" s="90">
        <v>190</v>
      </c>
      <c r="K55" s="90">
        <v>75</v>
      </c>
      <c r="L55" s="90">
        <v>38</v>
      </c>
      <c r="M55" s="90">
        <f>VLOOKUP(Tabla7[[#This Row],[Nombre_ficticio]],'Base de datos'!S:T,2,0)</f>
        <v>3</v>
      </c>
      <c r="N55" s="127" t="s">
        <v>388</v>
      </c>
      <c r="P55" s="142" t="str">
        <f t="shared" si="0"/>
        <v>insert into logistica values(NULL,"Mody64",54,"54.1","","Sofa 4 cuerpos","Sofa 4 cuerpos",1,75,190,75,38,3);</v>
      </c>
    </row>
    <row r="56" spans="1:16" x14ac:dyDescent="0.2">
      <c r="A56" s="1" t="s">
        <v>572</v>
      </c>
      <c r="B56" s="81" t="s">
        <v>608</v>
      </c>
      <c r="C56" s="2">
        <f>VLOOKUP(Tabla7[[#This Row],[skuproveedor-web]],Tabla6[[sku proveedor-web]:[codigo]],2,0)</f>
        <v>55</v>
      </c>
      <c r="D56" s="150">
        <f>IF(C55=Tabla7[[#This Row],[Codigo]],D55+0.1,Tabla7[[#This Row],[Codigo]]+0.1)</f>
        <v>55.1</v>
      </c>
      <c r="E56" s="150"/>
      <c r="F56" s="90" t="s">
        <v>863</v>
      </c>
      <c r="G56" s="90" t="s">
        <v>863</v>
      </c>
      <c r="H56" s="81">
        <v>1</v>
      </c>
      <c r="I56" s="90">
        <v>75</v>
      </c>
      <c r="J56" s="90">
        <v>180</v>
      </c>
      <c r="K56" s="90">
        <v>75</v>
      </c>
      <c r="L56" s="90">
        <v>35</v>
      </c>
      <c r="M56" s="90">
        <f>VLOOKUP(Tabla7[[#This Row],[Nombre_ficticio]],'Base de datos'!S:T,2,0)</f>
        <v>3</v>
      </c>
      <c r="N56" s="127" t="s">
        <v>388</v>
      </c>
      <c r="P56" s="142" t="str">
        <f t="shared" si="0"/>
        <v>insert into logistica values(NULL,"Mody65",55,"55.1","","sofa 3 cuerpos","sofa 3 cuerpos",1,75,180,75,35,3);</v>
      </c>
    </row>
    <row r="57" spans="1:16" x14ac:dyDescent="0.2">
      <c r="A57" s="1" t="s">
        <v>573</v>
      </c>
      <c r="B57" s="81" t="s">
        <v>610</v>
      </c>
      <c r="C57" s="2">
        <f>VLOOKUP(Tabla7[[#This Row],[skuproveedor-web]],Tabla6[[sku proveedor-web]:[codigo]],2,0)</f>
        <v>56</v>
      </c>
      <c r="D57" s="150">
        <f>IF(C56=Tabla7[[#This Row],[Codigo]],D56+0.1,Tabla7[[#This Row],[Codigo]]+0.1)</f>
        <v>56.1</v>
      </c>
      <c r="E57" s="150"/>
      <c r="F57" s="90" t="s">
        <v>440</v>
      </c>
      <c r="G57" s="90" t="s">
        <v>440</v>
      </c>
      <c r="H57" s="81">
        <v>1</v>
      </c>
      <c r="I57" s="90">
        <v>80</v>
      </c>
      <c r="J57" s="90">
        <v>145</v>
      </c>
      <c r="K57" s="90">
        <v>75</v>
      </c>
      <c r="L57" s="90">
        <v>24</v>
      </c>
      <c r="M57" s="90">
        <f>VLOOKUP(Tabla7[[#This Row],[Nombre_ficticio]],'Base de datos'!S:T,2,0)</f>
        <v>3</v>
      </c>
      <c r="N57" s="127" t="s">
        <v>388</v>
      </c>
      <c r="P57" s="142" t="str">
        <f t="shared" si="0"/>
        <v>insert into logistica values(NULL,"Mody66",56,"56.1","","Sofa 3 cuerpos","Sofa 3 cuerpos",1,80,145,75,24,3);</v>
      </c>
    </row>
    <row r="58" spans="1:16" x14ac:dyDescent="0.2">
      <c r="A58" s="1" t="s">
        <v>612</v>
      </c>
      <c r="B58" s="81" t="s">
        <v>613</v>
      </c>
      <c r="C58" s="2">
        <f>VLOOKUP(Tabla7[[#This Row],[skuproveedor-web]],Tabla6[[sku proveedor-web]:[codigo]],2,0)</f>
        <v>57</v>
      </c>
      <c r="D58" s="150">
        <f>IF(C57=Tabla7[[#This Row],[Codigo]],D57+0.1,Tabla7[[#This Row],[Codigo]]+0.1)</f>
        <v>57.1</v>
      </c>
      <c r="E58" s="150"/>
      <c r="F58" s="90" t="s">
        <v>462</v>
      </c>
      <c r="G58" s="90" t="s">
        <v>462</v>
      </c>
      <c r="H58" s="81">
        <v>1</v>
      </c>
      <c r="I58" s="90">
        <v>80</v>
      </c>
      <c r="J58" s="90">
        <v>50</v>
      </c>
      <c r="K58" s="90">
        <v>45</v>
      </c>
      <c r="L58" s="90">
        <v>9</v>
      </c>
      <c r="M58" s="90">
        <f>VLOOKUP(Tabla7[[#This Row],[Nombre_ficticio]],'Base de datos'!S:T,2,0)</f>
        <v>2</v>
      </c>
      <c r="N58" s="127" t="s">
        <v>413</v>
      </c>
      <c r="P58" s="142" t="str">
        <f t="shared" si="0"/>
        <v>insert into logistica values(NULL,"Mody67",57,"57.1","","Sillón","Sillón",1,80,50,45,9,2);</v>
      </c>
    </row>
    <row r="59" spans="1:16" x14ac:dyDescent="0.2">
      <c r="A59" s="1" t="s">
        <v>614</v>
      </c>
      <c r="B59" s="81" t="s">
        <v>619</v>
      </c>
      <c r="C59" s="2">
        <f>VLOOKUP(Tabla7[[#This Row],[skuproveedor-web]],Tabla6[[sku proveedor-web]:[codigo]],2,0)</f>
        <v>58</v>
      </c>
      <c r="D59" s="150">
        <f>IF(C58=Tabla7[[#This Row],[Codigo]],D58+0.1,Tabla7[[#This Row],[Codigo]]+0.1)</f>
        <v>58.1</v>
      </c>
      <c r="E59" s="150"/>
      <c r="F59" s="90" t="s">
        <v>389</v>
      </c>
      <c r="G59" s="90" t="s">
        <v>389</v>
      </c>
      <c r="H59" s="81">
        <v>1</v>
      </c>
      <c r="I59" s="90">
        <v>90</v>
      </c>
      <c r="J59" s="90">
        <v>45</v>
      </c>
      <c r="K59" s="90">
        <v>45</v>
      </c>
      <c r="L59" s="90">
        <v>6</v>
      </c>
      <c r="M59" s="90">
        <f>VLOOKUP(Tabla7[[#This Row],[Nombre_ficticio]],'Base de datos'!S:T,2,0)</f>
        <v>2</v>
      </c>
      <c r="N59" s="127" t="s">
        <v>413</v>
      </c>
      <c r="P59" s="142" t="str">
        <f t="shared" si="0"/>
        <v>insert into logistica values(NULL,"Mody68",58,"58.1","","Silla","Silla",1,90,45,45,6,2);</v>
      </c>
    </row>
    <row r="60" spans="1:16" x14ac:dyDescent="0.2">
      <c r="A60" s="1" t="s">
        <v>620</v>
      </c>
      <c r="B60" s="81" t="s">
        <v>618</v>
      </c>
      <c r="C60" s="2">
        <f>VLOOKUP(Tabla7[[#This Row],[skuproveedor-web]],Tabla6[[sku proveedor-web]:[codigo]],2,0)</f>
        <v>59</v>
      </c>
      <c r="D60" s="150">
        <f>IF(C59=Tabla7[[#This Row],[Codigo]],D59+0.1,Tabla7[[#This Row],[Codigo]]+0.1)</f>
        <v>59.1</v>
      </c>
      <c r="E60" s="150"/>
      <c r="F60" s="90" t="s">
        <v>389</v>
      </c>
      <c r="G60" s="90" t="s">
        <v>389</v>
      </c>
      <c r="H60" s="81">
        <v>1</v>
      </c>
      <c r="I60" s="90">
        <v>90</v>
      </c>
      <c r="J60" s="90">
        <v>45</v>
      </c>
      <c r="K60" s="90">
        <v>45</v>
      </c>
      <c r="L60" s="90">
        <v>6</v>
      </c>
      <c r="M60" s="90">
        <f>VLOOKUP(Tabla7[[#This Row],[Nombre_ficticio]],'Base de datos'!S:T,2,0)</f>
        <v>2</v>
      </c>
      <c r="N60" s="127" t="s">
        <v>413</v>
      </c>
      <c r="P60" s="142" t="str">
        <f t="shared" si="0"/>
        <v>insert into logistica values(NULL,"Mody69",59,"59.1","","Silla","Silla",1,90,45,45,6,2);</v>
      </c>
    </row>
    <row r="61" spans="1:16" x14ac:dyDescent="0.2">
      <c r="A61" s="1" t="s">
        <v>623</v>
      </c>
      <c r="B61" s="81" t="s">
        <v>622</v>
      </c>
      <c r="C61" s="2">
        <f>VLOOKUP(Tabla7[[#This Row],[skuproveedor-web]],Tabla6[[sku proveedor-web]:[codigo]],2,0)</f>
        <v>60</v>
      </c>
      <c r="D61" s="150">
        <f>IF(C60=Tabla7[[#This Row],[Codigo]],D60+0.1,Tabla7[[#This Row],[Codigo]]+0.1)</f>
        <v>60.1</v>
      </c>
      <c r="E61" s="150"/>
      <c r="F61" s="90" t="s">
        <v>389</v>
      </c>
      <c r="G61" s="90" t="s">
        <v>389</v>
      </c>
      <c r="H61" s="81">
        <v>1</v>
      </c>
      <c r="I61" s="90">
        <v>90</v>
      </c>
      <c r="J61" s="90">
        <v>45</v>
      </c>
      <c r="K61" s="90">
        <v>45</v>
      </c>
      <c r="L61" s="90">
        <v>6</v>
      </c>
      <c r="M61" s="90">
        <f>VLOOKUP(Tabla7[[#This Row],[Nombre_ficticio]],'Base de datos'!S:T,2,0)</f>
        <v>2</v>
      </c>
      <c r="N61" s="127" t="s">
        <v>413</v>
      </c>
      <c r="P61" s="142" t="str">
        <f t="shared" si="0"/>
        <v>insert into logistica values(NULL,"Mody70",60,"60.1","","Silla","Silla",1,90,45,45,6,2);</v>
      </c>
    </row>
    <row r="62" spans="1:16" x14ac:dyDescent="0.2">
      <c r="A62" s="1" t="s">
        <v>624</v>
      </c>
      <c r="B62" s="81" t="s">
        <v>625</v>
      </c>
      <c r="C62" s="2">
        <f>VLOOKUP(Tabla7[[#This Row],[skuproveedor-web]],Tabla6[[sku proveedor-web]:[codigo]],2,0)</f>
        <v>61</v>
      </c>
      <c r="D62" s="150">
        <f>IF(C61=Tabla7[[#This Row],[Codigo]],D61+0.1,Tabla7[[#This Row],[Codigo]]+0.1)</f>
        <v>61.1</v>
      </c>
      <c r="E62" s="150"/>
      <c r="F62" s="90" t="s">
        <v>389</v>
      </c>
      <c r="G62" s="90" t="s">
        <v>389</v>
      </c>
      <c r="H62" s="81">
        <v>1</v>
      </c>
      <c r="I62" s="90">
        <v>90</v>
      </c>
      <c r="J62" s="90">
        <v>45</v>
      </c>
      <c r="K62" s="90">
        <v>45</v>
      </c>
      <c r="L62" s="90">
        <v>6</v>
      </c>
      <c r="M62" s="90">
        <f>VLOOKUP(Tabla7[[#This Row],[Nombre_ficticio]],'Base de datos'!S:T,2,0)</f>
        <v>2</v>
      </c>
      <c r="N62" s="127" t="s">
        <v>413</v>
      </c>
      <c r="P62" s="142" t="str">
        <f t="shared" si="0"/>
        <v>insert into logistica values(NULL,"Mody71",61,"61.1","","Silla","Silla",1,90,45,45,6,2);</v>
      </c>
    </row>
    <row r="63" spans="1:16" x14ac:dyDescent="0.2">
      <c r="A63" s="1" t="s">
        <v>627</v>
      </c>
      <c r="B63" s="81" t="s">
        <v>628</v>
      </c>
      <c r="C63" s="2">
        <f>VLOOKUP(Tabla7[[#This Row],[skuproveedor-web]],Tabla6[[sku proveedor-web]:[codigo]],2,0)</f>
        <v>62</v>
      </c>
      <c r="D63" s="150">
        <f>IF(C62=Tabla7[[#This Row],[Codigo]],D62+0.1,Tabla7[[#This Row],[Codigo]]+0.1)</f>
        <v>62.1</v>
      </c>
      <c r="E63" s="150"/>
      <c r="F63" s="90" t="s">
        <v>389</v>
      </c>
      <c r="G63" s="90" t="s">
        <v>389</v>
      </c>
      <c r="H63" s="81">
        <v>1</v>
      </c>
      <c r="I63" s="90">
        <v>90</v>
      </c>
      <c r="J63" s="90">
        <v>45</v>
      </c>
      <c r="K63" s="90">
        <v>45</v>
      </c>
      <c r="L63" s="90">
        <v>6</v>
      </c>
      <c r="M63" s="90">
        <f>VLOOKUP(Tabla7[[#This Row],[Nombre_ficticio]],'Base de datos'!S:T,2,0)</f>
        <v>2</v>
      </c>
      <c r="N63" s="127" t="s">
        <v>413</v>
      </c>
      <c r="P63" s="142" t="str">
        <f t="shared" si="0"/>
        <v>insert into logistica values(NULL,"Mody72",62,"62.1","","Silla","Silla",1,90,45,45,6,2);</v>
      </c>
    </row>
    <row r="64" spans="1:16" x14ac:dyDescent="0.2">
      <c r="A64" s="1" t="s">
        <v>630</v>
      </c>
      <c r="B64" s="81" t="s">
        <v>631</v>
      </c>
      <c r="C64" s="2">
        <f>VLOOKUP(Tabla7[[#This Row],[skuproveedor-web]],Tabla6[[sku proveedor-web]:[codigo]],2,0)</f>
        <v>63</v>
      </c>
      <c r="D64" s="150">
        <f>IF(C63=Tabla7[[#This Row],[Codigo]],D63+0.1,Tabla7[[#This Row],[Codigo]]+0.1)</f>
        <v>63.1</v>
      </c>
      <c r="E64" s="150"/>
      <c r="F64" s="90" t="s">
        <v>389</v>
      </c>
      <c r="G64" s="90" t="s">
        <v>389</v>
      </c>
      <c r="H64" s="81">
        <v>1</v>
      </c>
      <c r="I64" s="90">
        <v>90</v>
      </c>
      <c r="J64" s="90">
        <v>45</v>
      </c>
      <c r="K64" s="90">
        <v>45</v>
      </c>
      <c r="L64" s="90">
        <v>6</v>
      </c>
      <c r="M64" s="90">
        <f>VLOOKUP(Tabla7[[#This Row],[Nombre_ficticio]],'Base de datos'!S:T,2,0)</f>
        <v>2</v>
      </c>
      <c r="N64" s="127" t="s">
        <v>413</v>
      </c>
      <c r="P64" s="142" t="str">
        <f t="shared" si="0"/>
        <v>insert into logistica values(NULL,"Mody73",63,"63.1","","Silla","Silla",1,90,45,45,6,2);</v>
      </c>
    </row>
    <row r="65" spans="1:16" x14ac:dyDescent="0.2">
      <c r="A65" s="1" t="s">
        <v>633</v>
      </c>
      <c r="B65" s="81" t="s">
        <v>634</v>
      </c>
      <c r="C65" s="2">
        <f>VLOOKUP(Tabla7[[#This Row],[skuproveedor-web]],Tabla6[[sku proveedor-web]:[codigo]],2,0)</f>
        <v>64</v>
      </c>
      <c r="D65" s="150">
        <f>IF(C64=Tabla7[[#This Row],[Codigo]],D64+0.1,Tabla7[[#This Row],[Codigo]]+0.1)</f>
        <v>64.099999999999994</v>
      </c>
      <c r="E65" s="150"/>
      <c r="F65" s="90" t="s">
        <v>389</v>
      </c>
      <c r="G65" s="90" t="s">
        <v>389</v>
      </c>
      <c r="H65" s="81">
        <v>1</v>
      </c>
      <c r="I65" s="90">
        <v>90</v>
      </c>
      <c r="J65" s="90">
        <v>65</v>
      </c>
      <c r="K65" s="90">
        <v>45</v>
      </c>
      <c r="L65" s="90">
        <v>6</v>
      </c>
      <c r="M65" s="90">
        <f>VLOOKUP(Tabla7[[#This Row],[Nombre_ficticio]],'Base de datos'!S:T,2,0)</f>
        <v>2</v>
      </c>
      <c r="N65" s="127" t="s">
        <v>413</v>
      </c>
      <c r="P65" s="142" t="str">
        <f t="shared" si="0"/>
        <v>insert into logistica values(NULL,"Mody74",64,"64.1","","Silla","Silla",1,90,65,45,6,2);</v>
      </c>
    </row>
    <row r="66" spans="1:16" x14ac:dyDescent="0.2">
      <c r="A66" s="1" t="s">
        <v>636</v>
      </c>
      <c r="B66" s="81" t="s">
        <v>637</v>
      </c>
      <c r="C66" s="2">
        <f>VLOOKUP(Tabla7[[#This Row],[skuproveedor-web]],Tabla6[[sku proveedor-web]:[codigo]],2,0)</f>
        <v>65</v>
      </c>
      <c r="D66" s="150">
        <f>IF(C65=Tabla7[[#This Row],[Codigo]],D65+0.1,Tabla7[[#This Row],[Codigo]]+0.1)</f>
        <v>65.099999999999994</v>
      </c>
      <c r="E66" s="150"/>
      <c r="F66" s="90" t="s">
        <v>462</v>
      </c>
      <c r="G66" s="90" t="s">
        <v>462</v>
      </c>
      <c r="H66" s="81">
        <v>1</v>
      </c>
      <c r="I66" s="90">
        <v>90</v>
      </c>
      <c r="J66" s="90">
        <v>65</v>
      </c>
      <c r="K66" s="90">
        <v>55</v>
      </c>
      <c r="L66" s="90">
        <v>15</v>
      </c>
      <c r="M66" s="90">
        <f>VLOOKUP(Tabla7[[#This Row],[Nombre_ficticio]],'Base de datos'!S:T,2,0)</f>
        <v>2</v>
      </c>
      <c r="N66" s="127" t="s">
        <v>413</v>
      </c>
      <c r="P66" s="142" t="str">
        <f t="shared" si="0"/>
        <v>insert into logistica values(NULL,"Mody75",65,"65.1","","Sillón","Sillón",1,90,65,55,15,2);</v>
      </c>
    </row>
    <row r="67" spans="1:16" x14ac:dyDescent="0.2">
      <c r="A67" s="1" t="s">
        <v>639</v>
      </c>
      <c r="B67" s="81" t="s">
        <v>640</v>
      </c>
      <c r="C67" s="2">
        <f>VLOOKUP(Tabla7[[#This Row],[skuproveedor-web]],Tabla6[[sku proveedor-web]:[codigo]],2,0)</f>
        <v>66</v>
      </c>
      <c r="D67" s="150">
        <f>IF(C66=Tabla7[[#This Row],[Codigo]],D66+0.1,Tabla7[[#This Row],[Codigo]]+0.1)</f>
        <v>66.099999999999994</v>
      </c>
      <c r="E67" s="150"/>
      <c r="F67" s="90" t="s">
        <v>462</v>
      </c>
      <c r="G67" s="90" t="s">
        <v>462</v>
      </c>
      <c r="H67" s="81">
        <v>1</v>
      </c>
      <c r="I67" s="90">
        <v>90</v>
      </c>
      <c r="J67" s="90">
        <v>65</v>
      </c>
      <c r="K67" s="90">
        <v>55</v>
      </c>
      <c r="L67" s="90">
        <v>15</v>
      </c>
      <c r="M67" s="90">
        <f>VLOOKUP(Tabla7[[#This Row],[Nombre_ficticio]],'Base de datos'!S:T,2,0)</f>
        <v>2</v>
      </c>
      <c r="N67" s="127" t="s">
        <v>413</v>
      </c>
      <c r="P67" s="142" t="str">
        <f t="shared" ref="P67:P130" si="1">CONCATENATE("insert into logistica values(NULL,",CHAR(34),A67,CHAR(34),",",IF(C67="",0,C67),",",CHAR(34),D67,CHAR(34),",",CHAR(34),E67,CHAR(34),",",CHAR(34),F67,CHAR(34),",",CHAR(34),G67,CHAR(34),",",IF(H67="",0,H67),",",IF(I67="",0,I67),",",IF(J67="",0,J67),",",IF(K67="",0,K67),",",IF(L67="",0,L67),",",IF(M67="",0,M67),");")</f>
        <v>insert into logistica values(NULL,"Mody76",66,"66.1","","Sillón","Sillón",1,90,65,55,15,2);</v>
      </c>
    </row>
    <row r="68" spans="1:16" x14ac:dyDescent="0.2">
      <c r="A68" s="1" t="s">
        <v>642</v>
      </c>
      <c r="B68" s="81" t="s">
        <v>643</v>
      </c>
      <c r="C68" s="2">
        <f>VLOOKUP(Tabla7[[#This Row],[skuproveedor-web]],Tabla6[[sku proveedor-web]:[codigo]],2,0)</f>
        <v>67</v>
      </c>
      <c r="D68" s="150">
        <f>IF(C67=Tabla7[[#This Row],[Codigo]],D67+0.1,Tabla7[[#This Row],[Codigo]]+0.1)</f>
        <v>67.099999999999994</v>
      </c>
      <c r="E68" s="150"/>
      <c r="F68" s="90" t="s">
        <v>646</v>
      </c>
      <c r="G68" s="90" t="s">
        <v>646</v>
      </c>
      <c r="H68" s="81">
        <v>1</v>
      </c>
      <c r="I68" s="90">
        <v>80</v>
      </c>
      <c r="J68" s="90">
        <v>65</v>
      </c>
      <c r="K68" s="90">
        <v>55</v>
      </c>
      <c r="L68" s="90">
        <v>15</v>
      </c>
      <c r="M68" s="90">
        <f>VLOOKUP(Tabla7[[#This Row],[Nombre_ficticio]],'Base de datos'!S:T,2,0)</f>
        <v>2</v>
      </c>
      <c r="N68" s="127" t="s">
        <v>413</v>
      </c>
      <c r="P68" s="142" t="str">
        <f t="shared" si="1"/>
        <v>insert into logistica values(NULL,"Mody77",67,"67.1","","Sillón Pelikan","Sillón Pelikan",1,80,65,55,15,2);</v>
      </c>
    </row>
    <row r="69" spans="1:16" x14ac:dyDescent="0.2">
      <c r="A69" s="1" t="s">
        <v>645</v>
      </c>
      <c r="B69" s="81" t="s">
        <v>646</v>
      </c>
      <c r="C69" s="2">
        <f>VLOOKUP(Tabla7[[#This Row],[skuproveedor-web]],Tabla6[[sku proveedor-web]:[codigo]],2,0)</f>
        <v>68</v>
      </c>
      <c r="D69" s="150">
        <f>IF(C68=Tabla7[[#This Row],[Codigo]],D68+0.1,Tabla7[[#This Row],[Codigo]]+0.1)</f>
        <v>68.099999999999994</v>
      </c>
      <c r="E69" s="150"/>
      <c r="F69" s="90" t="s">
        <v>462</v>
      </c>
      <c r="G69" s="90" t="s">
        <v>462</v>
      </c>
      <c r="H69" s="81">
        <v>1</v>
      </c>
      <c r="I69" s="90">
        <v>80</v>
      </c>
      <c r="J69" s="90">
        <v>65</v>
      </c>
      <c r="K69" s="90">
        <v>55</v>
      </c>
      <c r="L69" s="90">
        <v>15</v>
      </c>
      <c r="M69" s="90">
        <f>VLOOKUP(Tabla7[[#This Row],[Nombre_ficticio]],'Base de datos'!S:T,2,0)</f>
        <v>2</v>
      </c>
      <c r="N69" s="127" t="s">
        <v>413</v>
      </c>
      <c r="P69" s="142" t="str">
        <f t="shared" si="1"/>
        <v>insert into logistica values(NULL,"Mody78",68,"68.1","","Sillón","Sillón",1,80,65,55,15,2);</v>
      </c>
    </row>
    <row r="70" spans="1:16" x14ac:dyDescent="0.2">
      <c r="A70" s="1" t="s">
        <v>647</v>
      </c>
      <c r="B70" s="81" t="s">
        <v>648</v>
      </c>
      <c r="C70" s="2">
        <f>VLOOKUP(Tabla7[[#This Row],[skuproveedor-web]],Tabla6[[sku proveedor-web]:[codigo]],2,0)</f>
        <v>69</v>
      </c>
      <c r="D70" s="150">
        <f>IF(C69=Tabla7[[#This Row],[Codigo]],D69+0.1,Tabla7[[#This Row],[Codigo]]+0.1)</f>
        <v>69.099999999999994</v>
      </c>
      <c r="E70" s="150"/>
      <c r="F70" s="90" t="s">
        <v>462</v>
      </c>
      <c r="G70" s="90" t="s">
        <v>462</v>
      </c>
      <c r="H70" s="81">
        <v>1</v>
      </c>
      <c r="I70" s="90">
        <v>80</v>
      </c>
      <c r="J70" s="90">
        <v>65</v>
      </c>
      <c r="K70" s="90">
        <v>70</v>
      </c>
      <c r="L70" s="90">
        <v>15</v>
      </c>
      <c r="M70" s="90">
        <f>VLOOKUP(Tabla7[[#This Row],[Nombre_ficticio]],'Base de datos'!S:T,2,0)</f>
        <v>2</v>
      </c>
      <c r="N70" s="127" t="s">
        <v>413</v>
      </c>
      <c r="P70" s="142" t="str">
        <f t="shared" si="1"/>
        <v>insert into logistica values(NULL,"Mody79",69,"69.1","","Sillón","Sillón",1,80,65,70,15,2);</v>
      </c>
    </row>
    <row r="71" spans="1:16" x14ac:dyDescent="0.2">
      <c r="A71" s="1" t="s">
        <v>650</v>
      </c>
      <c r="B71" s="81" t="s">
        <v>651</v>
      </c>
      <c r="C71" s="2">
        <f>VLOOKUP(Tabla7[[#This Row],[skuproveedor-web]],Tabla6[[sku proveedor-web]:[codigo]],2,0)</f>
        <v>70</v>
      </c>
      <c r="D71" s="150">
        <f>IF(C70=Tabla7[[#This Row],[Codigo]],D70+0.1,Tabla7[[#This Row],[Codigo]]+0.1)</f>
        <v>70.099999999999994</v>
      </c>
      <c r="E71" s="150"/>
      <c r="F71" s="90" t="s">
        <v>462</v>
      </c>
      <c r="G71" s="90" t="s">
        <v>462</v>
      </c>
      <c r="H71" s="81">
        <v>1</v>
      </c>
      <c r="I71" s="90">
        <v>80</v>
      </c>
      <c r="J71" s="90">
        <v>65</v>
      </c>
      <c r="K71" s="90">
        <v>70</v>
      </c>
      <c r="L71" s="90">
        <v>15</v>
      </c>
      <c r="M71" s="90">
        <f>VLOOKUP(Tabla7[[#This Row],[Nombre_ficticio]],'Base de datos'!S:T,2,0)</f>
        <v>2</v>
      </c>
      <c r="N71" s="127" t="s">
        <v>413</v>
      </c>
      <c r="P71" s="142" t="str">
        <f t="shared" si="1"/>
        <v>insert into logistica values(NULL,"Mody80",70,"70.1","","Sillón","Sillón",1,80,65,70,15,2);</v>
      </c>
    </row>
    <row r="72" spans="1:16" x14ac:dyDescent="0.2">
      <c r="A72" s="1" t="s">
        <v>653</v>
      </c>
      <c r="B72" s="81" t="s">
        <v>654</v>
      </c>
      <c r="C72" s="2">
        <f>VLOOKUP(Tabla7[[#This Row],[skuproveedor-web]],Tabla6[[sku proveedor-web]:[codigo]],2,0)</f>
        <v>71</v>
      </c>
      <c r="D72" s="150">
        <f>IF(C71=Tabla7[[#This Row],[Codigo]],D71+0.1,Tabla7[[#This Row],[Codigo]]+0.1)</f>
        <v>71.099999999999994</v>
      </c>
      <c r="E72" s="150"/>
      <c r="F72" s="90" t="s">
        <v>462</v>
      </c>
      <c r="G72" s="90" t="s">
        <v>462</v>
      </c>
      <c r="H72" s="81">
        <v>1</v>
      </c>
      <c r="I72" s="90">
        <v>80</v>
      </c>
      <c r="J72" s="90">
        <v>65</v>
      </c>
      <c r="K72" s="90">
        <v>45</v>
      </c>
      <c r="L72" s="90">
        <v>9</v>
      </c>
      <c r="M72" s="90">
        <f>VLOOKUP(Tabla7[[#This Row],[Nombre_ficticio]],'Base de datos'!S:T,2,0)</f>
        <v>2</v>
      </c>
      <c r="N72" s="127" t="s">
        <v>413</v>
      </c>
      <c r="P72" s="142" t="str">
        <f t="shared" si="1"/>
        <v>insert into logistica values(NULL,"Mody82",71,"71.1","","Sillón","Sillón",1,80,65,45,9,2);</v>
      </c>
    </row>
    <row r="73" spans="1:16" x14ac:dyDescent="0.2">
      <c r="A73" s="1" t="s">
        <v>656</v>
      </c>
      <c r="B73" s="81" t="s">
        <v>657</v>
      </c>
      <c r="C73" s="2">
        <f>VLOOKUP(Tabla7[[#This Row],[skuproveedor-web]],Tabla6[[sku proveedor-web]:[codigo]],2,0)</f>
        <v>72</v>
      </c>
      <c r="D73" s="150">
        <f>IF(C72=Tabla7[[#This Row],[Codigo]],D72+0.1,Tabla7[[#This Row],[Codigo]]+0.1)</f>
        <v>72.099999999999994</v>
      </c>
      <c r="E73" s="150"/>
      <c r="F73" s="90" t="s">
        <v>462</v>
      </c>
      <c r="G73" s="90" t="s">
        <v>462</v>
      </c>
      <c r="H73" s="81">
        <v>1</v>
      </c>
      <c r="I73" s="90">
        <v>80</v>
      </c>
      <c r="J73" s="90">
        <v>65</v>
      </c>
      <c r="K73" s="90">
        <v>65</v>
      </c>
      <c r="L73" s="90">
        <v>12</v>
      </c>
      <c r="M73" s="90">
        <f>VLOOKUP(Tabla7[[#This Row],[Nombre_ficticio]],'Base de datos'!S:T,2,0)</f>
        <v>2</v>
      </c>
      <c r="N73" s="127" t="s">
        <v>413</v>
      </c>
      <c r="P73" s="142" t="str">
        <f t="shared" si="1"/>
        <v>insert into logistica values(NULL,"Mody83",72,"72.1","","Sillón","Sillón",1,80,65,65,12,2);</v>
      </c>
    </row>
    <row r="74" spans="1:16" x14ac:dyDescent="0.2">
      <c r="A74" s="1" t="s">
        <v>568</v>
      </c>
      <c r="B74" s="81" t="s">
        <v>659</v>
      </c>
      <c r="C74" s="2">
        <f>VLOOKUP(Tabla7[[#This Row],[skuproveedor-web]],Tabla6[[sku proveedor-web]:[codigo]],2,0)</f>
        <v>73</v>
      </c>
      <c r="D74" s="150">
        <f>IF(C73=Tabla7[[#This Row],[Codigo]],D73+0.1,Tabla7[[#This Row],[Codigo]]+0.1)</f>
        <v>73.099999999999994</v>
      </c>
      <c r="E74" s="150"/>
      <c r="F74" s="90" t="s">
        <v>462</v>
      </c>
      <c r="G74" s="90" t="s">
        <v>462</v>
      </c>
      <c r="H74" s="81">
        <v>1</v>
      </c>
      <c r="I74" s="90">
        <v>82</v>
      </c>
      <c r="J74" s="90">
        <v>65</v>
      </c>
      <c r="K74" s="90">
        <v>65</v>
      </c>
      <c r="L74" s="90">
        <v>12</v>
      </c>
      <c r="M74" s="90">
        <f>VLOOKUP(Tabla7[[#This Row],[Nombre_ficticio]],'Base de datos'!S:T,2,0)</f>
        <v>2</v>
      </c>
      <c r="N74" s="127" t="s">
        <v>413</v>
      </c>
      <c r="P74" s="142" t="str">
        <f t="shared" si="1"/>
        <v>insert into logistica values(NULL,"Mody84",73,"73.1","","Sillón","Sillón",1,82,65,65,12,2);</v>
      </c>
    </row>
    <row r="75" spans="1:16" x14ac:dyDescent="0.2">
      <c r="A75" s="1" t="s">
        <v>570</v>
      </c>
      <c r="B75" s="81" t="s">
        <v>661</v>
      </c>
      <c r="C75" s="2">
        <f>VLOOKUP(Tabla7[[#This Row],[skuproveedor-web]],Tabla6[[sku proveedor-web]:[codigo]],2,0)</f>
        <v>74</v>
      </c>
      <c r="D75" s="150">
        <f>IF(C74=Tabla7[[#This Row],[Codigo]],D74+0.1,Tabla7[[#This Row],[Codigo]]+0.1)</f>
        <v>74.099999999999994</v>
      </c>
      <c r="E75" s="150"/>
      <c r="F75" s="90" t="s">
        <v>462</v>
      </c>
      <c r="G75" s="90" t="s">
        <v>462</v>
      </c>
      <c r="H75" s="81">
        <v>1</v>
      </c>
      <c r="I75" s="90">
        <v>90</v>
      </c>
      <c r="J75" s="90">
        <v>65</v>
      </c>
      <c r="K75" s="90">
        <v>65</v>
      </c>
      <c r="L75" s="90">
        <v>15</v>
      </c>
      <c r="M75" s="90">
        <f>VLOOKUP(Tabla7[[#This Row],[Nombre_ficticio]],'Base de datos'!S:T,2,0)</f>
        <v>2</v>
      </c>
      <c r="N75" s="127" t="s">
        <v>413</v>
      </c>
      <c r="P75" s="142" t="str">
        <f t="shared" si="1"/>
        <v>insert into logistica values(NULL,"Mody85",74,"74.1","","Sillón","Sillón",1,90,65,65,15,2);</v>
      </c>
    </row>
    <row r="76" spans="1:16" x14ac:dyDescent="0.2">
      <c r="A76" s="1" t="s">
        <v>663</v>
      </c>
      <c r="B76" s="81" t="s">
        <v>664</v>
      </c>
      <c r="C76" s="2">
        <f>VLOOKUP(Tabla7[[#This Row],[skuproveedor-web]],Tabla6[[sku proveedor-web]:[codigo]],2,0)</f>
        <v>75</v>
      </c>
      <c r="D76" s="150">
        <f>IF(C75=Tabla7[[#This Row],[Codigo]],D75+0.1,Tabla7[[#This Row],[Codigo]]+0.1)</f>
        <v>75.099999999999994</v>
      </c>
      <c r="E76" s="150"/>
      <c r="F76" s="90" t="s">
        <v>462</v>
      </c>
      <c r="G76" s="90" t="s">
        <v>462</v>
      </c>
      <c r="H76" s="81">
        <v>1</v>
      </c>
      <c r="I76" s="90">
        <v>83</v>
      </c>
      <c r="J76" s="90">
        <v>65</v>
      </c>
      <c r="K76" s="90">
        <v>65</v>
      </c>
      <c r="L76" s="90">
        <v>15</v>
      </c>
      <c r="M76" s="90">
        <f>VLOOKUP(Tabla7[[#This Row],[Nombre_ficticio]],'Base de datos'!S:T,2,0)</f>
        <v>2</v>
      </c>
      <c r="N76" s="127" t="s">
        <v>413</v>
      </c>
      <c r="P76" s="142" t="str">
        <f t="shared" si="1"/>
        <v>insert into logistica values(NULL,"Mody96",75,"75.1","","Sillón","Sillón",1,83,65,65,15,2);</v>
      </c>
    </row>
    <row r="77" spans="1:16" x14ac:dyDescent="0.2">
      <c r="A77" s="1" t="s">
        <v>666</v>
      </c>
      <c r="B77" s="81" t="s">
        <v>667</v>
      </c>
      <c r="C77" s="2">
        <f>VLOOKUP(Tabla7[[#This Row],[skuproveedor-web]],Tabla6[[sku proveedor-web]:[codigo]],2,0)</f>
        <v>76</v>
      </c>
      <c r="D77" s="150">
        <f>IF(C76=Tabla7[[#This Row],[Codigo]],D76+0.1,Tabla7[[#This Row],[Codigo]]+0.1)</f>
        <v>76.099999999999994</v>
      </c>
      <c r="E77" s="150"/>
      <c r="F77" s="90" t="s">
        <v>668</v>
      </c>
      <c r="G77" s="90" t="s">
        <v>668</v>
      </c>
      <c r="H77" s="81">
        <v>1</v>
      </c>
      <c r="I77" s="90">
        <v>83</v>
      </c>
      <c r="J77" s="90">
        <v>190</v>
      </c>
      <c r="K77" s="90">
        <v>140</v>
      </c>
      <c r="L77" s="90">
        <v>37</v>
      </c>
      <c r="M77" s="90">
        <f>VLOOKUP(Tabla7[[#This Row],[Nombre_ficticio]],'Base de datos'!S:T,2,0)</f>
        <v>3</v>
      </c>
      <c r="N77" s="127" t="s">
        <v>388</v>
      </c>
      <c r="P77" s="142" t="str">
        <f t="shared" si="1"/>
        <v>insert into logistica values(NULL,"Mody97",76,"76.1","","Seccional","Seccional",1,83,190,140,37,3);</v>
      </c>
    </row>
    <row r="78" spans="1:16" x14ac:dyDescent="0.2">
      <c r="A78" s="1" t="s">
        <v>670</v>
      </c>
      <c r="B78" s="81" t="s">
        <v>671</v>
      </c>
      <c r="C78" s="2">
        <f>VLOOKUP(Tabla7[[#This Row],[skuproveedor-web]],Tabla6[[sku proveedor-web]:[codigo]],2,0)</f>
        <v>77</v>
      </c>
      <c r="D78" s="150">
        <f>IF(C77=Tabla7[[#This Row],[Codigo]],D77+0.1,Tabla7[[#This Row],[Codigo]]+0.1)</f>
        <v>77.099999999999994</v>
      </c>
      <c r="E78" s="150"/>
      <c r="F78" s="90" t="s">
        <v>668</v>
      </c>
      <c r="G78" s="90" t="s">
        <v>668</v>
      </c>
      <c r="H78" s="81">
        <v>1</v>
      </c>
      <c r="I78" s="90">
        <v>80</v>
      </c>
      <c r="J78" s="90">
        <v>180</v>
      </c>
      <c r="K78" s="90">
        <v>120</v>
      </c>
      <c r="L78" s="90">
        <v>40</v>
      </c>
      <c r="M78" s="90">
        <f>VLOOKUP(Tabla7[[#This Row],[Nombre_ficticio]],'Base de datos'!S:T,2,0)</f>
        <v>3</v>
      </c>
      <c r="N78" s="127" t="s">
        <v>388</v>
      </c>
      <c r="P78" s="142" t="str">
        <f t="shared" si="1"/>
        <v>insert into logistica values(NULL,"Mody98",77,"77.1","","Seccional","Seccional",1,80,180,120,40,3);</v>
      </c>
    </row>
    <row r="79" spans="1:16" x14ac:dyDescent="0.2">
      <c r="A79" s="1" t="s">
        <v>673</v>
      </c>
      <c r="B79" s="81" t="s">
        <v>674</v>
      </c>
      <c r="C79" s="2">
        <f>VLOOKUP(Tabla7[[#This Row],[skuproveedor-web]],Tabla6[[sku proveedor-web]:[codigo]],2,0)</f>
        <v>78</v>
      </c>
      <c r="D79" s="150">
        <f>IF(C78=Tabla7[[#This Row],[Codigo]],D78+0.1,Tabla7[[#This Row],[Codigo]]+0.1)</f>
        <v>78.099999999999994</v>
      </c>
      <c r="E79" s="150"/>
      <c r="F79" s="90" t="s">
        <v>668</v>
      </c>
      <c r="G79" s="90" t="s">
        <v>668</v>
      </c>
      <c r="H79" s="81">
        <v>1</v>
      </c>
      <c r="I79" s="90">
        <v>85</v>
      </c>
      <c r="J79" s="90">
        <v>190</v>
      </c>
      <c r="K79" s="90">
        <v>140</v>
      </c>
      <c r="L79" s="90">
        <v>40</v>
      </c>
      <c r="M79" s="90">
        <f>VLOOKUP(Tabla7[[#This Row],[Nombre_ficticio]],'Base de datos'!S:T,2,0)</f>
        <v>3</v>
      </c>
      <c r="N79" s="127" t="s">
        <v>388</v>
      </c>
      <c r="P79" s="142" t="str">
        <f t="shared" si="1"/>
        <v>insert into logistica values(NULL,"Mody99",78,"78.1","","Seccional","Seccional",1,85,190,140,40,3);</v>
      </c>
    </row>
    <row r="80" spans="1:16" x14ac:dyDescent="0.2">
      <c r="A80" s="1" t="s">
        <v>677</v>
      </c>
      <c r="B80" s="81" t="s">
        <v>676</v>
      </c>
      <c r="C80" s="2">
        <f>VLOOKUP(Tabla7[[#This Row],[skuproveedor-web]],Tabla6[[sku proveedor-web]:[codigo]],2,0)</f>
        <v>79</v>
      </c>
      <c r="D80" s="150">
        <f>IF(C79=Tabla7[[#This Row],[Codigo]],D79+0.1,Tabla7[[#This Row],[Codigo]]+0.1)</f>
        <v>79.099999999999994</v>
      </c>
      <c r="E80" s="150"/>
      <c r="F80" s="90" t="s">
        <v>668</v>
      </c>
      <c r="G80" s="90" t="s">
        <v>668</v>
      </c>
      <c r="H80" s="81">
        <v>1</v>
      </c>
      <c r="I80" s="90">
        <v>85</v>
      </c>
      <c r="J80" s="90">
        <v>190</v>
      </c>
      <c r="K80" s="90">
        <v>140</v>
      </c>
      <c r="L80" s="90">
        <v>40</v>
      </c>
      <c r="M80" s="90">
        <f>VLOOKUP(Tabla7[[#This Row],[Nombre_ficticio]],'Base de datos'!S:T,2,0)</f>
        <v>3</v>
      </c>
      <c r="N80" s="127" t="s">
        <v>388</v>
      </c>
      <c r="P80" s="142" t="str">
        <f t="shared" si="1"/>
        <v>insert into logistica values(NULL,"Mody102",79,"79.1","","Seccional","Seccional",1,85,190,140,40,3);</v>
      </c>
    </row>
    <row r="81" spans="1:16" x14ac:dyDescent="0.2">
      <c r="A81" s="1" t="s">
        <v>679</v>
      </c>
      <c r="B81" s="81" t="s">
        <v>680</v>
      </c>
      <c r="C81" s="2">
        <f>VLOOKUP(Tabla7[[#This Row],[skuproveedor-web]],Tabla6[[sku proveedor-web]:[codigo]],2,0)</f>
        <v>80</v>
      </c>
      <c r="D81" s="150">
        <f>IF(C80=Tabla7[[#This Row],[Codigo]],D80+0.1,Tabla7[[#This Row],[Codigo]]+0.1)</f>
        <v>80.099999999999994</v>
      </c>
      <c r="E81" s="150"/>
      <c r="F81" s="90" t="s">
        <v>440</v>
      </c>
      <c r="G81" s="90" t="s">
        <v>440</v>
      </c>
      <c r="H81" s="81">
        <v>1</v>
      </c>
      <c r="I81" s="90">
        <v>85</v>
      </c>
      <c r="J81" s="90">
        <v>190</v>
      </c>
      <c r="K81" s="90">
        <v>70</v>
      </c>
      <c r="L81" s="90">
        <v>33</v>
      </c>
      <c r="M81" s="90">
        <f>VLOOKUP(Tabla7[[#This Row],[Nombre_ficticio]],'Base de datos'!S:T,2,0)</f>
        <v>3</v>
      </c>
      <c r="N81" s="127" t="s">
        <v>388</v>
      </c>
      <c r="P81" s="142" t="str">
        <f t="shared" si="1"/>
        <v>insert into logistica values(NULL,"Mody103",80,"80.1","","Sofa 3 cuerpos","Sofa 3 cuerpos",1,85,190,70,33,3);</v>
      </c>
    </row>
    <row r="82" spans="1:16" x14ac:dyDescent="0.2">
      <c r="A82" s="1" t="s">
        <v>682</v>
      </c>
      <c r="B82" s="81" t="s">
        <v>683</v>
      </c>
      <c r="C82" s="2">
        <f>VLOOKUP(Tabla7[[#This Row],[skuproveedor-web]],Tabla6[[sku proveedor-web]:[codigo]],2,0)</f>
        <v>81</v>
      </c>
      <c r="D82" s="150">
        <f>IF(C81=Tabla7[[#This Row],[Codigo]],D81+0.1,Tabla7[[#This Row],[Codigo]]+0.1)</f>
        <v>81.099999999999994</v>
      </c>
      <c r="E82" s="150"/>
      <c r="F82" s="90" t="s">
        <v>440</v>
      </c>
      <c r="G82" s="90" t="s">
        <v>440</v>
      </c>
      <c r="H82" s="81">
        <v>1</v>
      </c>
      <c r="I82" s="90">
        <v>85</v>
      </c>
      <c r="J82" s="90">
        <v>185</v>
      </c>
      <c r="K82" s="90">
        <v>70</v>
      </c>
      <c r="L82" s="90">
        <v>35</v>
      </c>
      <c r="M82" s="90">
        <f>VLOOKUP(Tabla7[[#This Row],[Nombre_ficticio]],'Base de datos'!S:T,2,0)</f>
        <v>3</v>
      </c>
      <c r="N82" s="127" t="s">
        <v>388</v>
      </c>
      <c r="P82" s="142" t="str">
        <f t="shared" si="1"/>
        <v>insert into logistica values(NULL,"Mody104",81,"81.1","","Sofa 3 cuerpos","Sofa 3 cuerpos",1,85,185,70,35,3);</v>
      </c>
    </row>
    <row r="83" spans="1:16" x14ac:dyDescent="0.2">
      <c r="A83" s="1" t="s">
        <v>685</v>
      </c>
      <c r="B83" s="81" t="s">
        <v>698</v>
      </c>
      <c r="C83" s="2">
        <f>VLOOKUP(Tabla7[[#This Row],[skuproveedor-web]],Tabla6[[sku proveedor-web]:[codigo]],2,0)</f>
        <v>82</v>
      </c>
      <c r="D83" s="150">
        <f>IF(C82=Tabla7[[#This Row],[Codigo]],D82+0.1,Tabla7[[#This Row],[Codigo]]+0.1)</f>
        <v>82.1</v>
      </c>
      <c r="E83" s="150"/>
      <c r="F83" s="90" t="s">
        <v>440</v>
      </c>
      <c r="G83" s="90" t="s">
        <v>440</v>
      </c>
      <c r="H83" s="81">
        <v>1</v>
      </c>
      <c r="I83" s="90">
        <v>80</v>
      </c>
      <c r="J83" s="90">
        <v>185</v>
      </c>
      <c r="K83" s="90">
        <v>70</v>
      </c>
      <c r="L83" s="90">
        <v>35</v>
      </c>
      <c r="M83" s="90">
        <f>VLOOKUP(Tabla7[[#This Row],[Nombre_ficticio]],'Base de datos'!S:T,2,0)</f>
        <v>3</v>
      </c>
      <c r="N83" s="127" t="s">
        <v>388</v>
      </c>
      <c r="P83" s="142" t="str">
        <f t="shared" si="1"/>
        <v>insert into logistica values(NULL,"Mody105",82,"82.1","","Sofa 3 cuerpos","Sofa 3 cuerpos",1,80,185,70,35,3);</v>
      </c>
    </row>
    <row r="84" spans="1:16" x14ac:dyDescent="0.2">
      <c r="A84" s="1" t="s">
        <v>688</v>
      </c>
      <c r="B84" s="81" t="s">
        <v>700</v>
      </c>
      <c r="C84" s="2">
        <f>VLOOKUP(Tabla7[[#This Row],[skuproveedor-web]],Tabla6[[sku proveedor-web]:[codigo]],2,0)</f>
        <v>83</v>
      </c>
      <c r="D84" s="150">
        <f>IF(C83=Tabla7[[#This Row],[Codigo]],D83+0.1,Tabla7[[#This Row],[Codigo]]+0.1)</f>
        <v>83.1</v>
      </c>
      <c r="E84" s="150"/>
      <c r="F84" s="90" t="s">
        <v>440</v>
      </c>
      <c r="G84" s="90" t="s">
        <v>440</v>
      </c>
      <c r="H84" s="81">
        <v>1</v>
      </c>
      <c r="I84" s="90">
        <v>80</v>
      </c>
      <c r="J84" s="90">
        <v>185</v>
      </c>
      <c r="K84" s="90">
        <v>70</v>
      </c>
      <c r="L84" s="90">
        <v>35</v>
      </c>
      <c r="M84" s="90">
        <f>VLOOKUP(Tabla7[[#This Row],[Nombre_ficticio]],'Base de datos'!S:T,2,0)</f>
        <v>3</v>
      </c>
      <c r="N84" s="127" t="s">
        <v>388</v>
      </c>
      <c r="P84" s="142" t="str">
        <f t="shared" si="1"/>
        <v>insert into logistica values(NULL,"Mody106",83,"83.1","","Sofa 3 cuerpos","Sofa 3 cuerpos",1,80,185,70,35,3);</v>
      </c>
    </row>
    <row r="85" spans="1:16" x14ac:dyDescent="0.2">
      <c r="A85" s="1" t="s">
        <v>693</v>
      </c>
      <c r="B85" s="81" t="s">
        <v>699</v>
      </c>
      <c r="C85" s="2">
        <f>VLOOKUP(Tabla7[[#This Row],[skuproveedor-web]],Tabla6[[sku proveedor-web]:[codigo]],2,0)</f>
        <v>84</v>
      </c>
      <c r="D85" s="150">
        <f>IF(C84=Tabla7[[#This Row],[Codigo]],D84+0.1,Tabla7[[#This Row],[Codigo]]+0.1)</f>
        <v>84.1</v>
      </c>
      <c r="E85" s="150"/>
      <c r="F85" s="90" t="s">
        <v>440</v>
      </c>
      <c r="G85" s="90" t="s">
        <v>440</v>
      </c>
      <c r="H85" s="81">
        <v>1</v>
      </c>
      <c r="I85" s="90">
        <v>80</v>
      </c>
      <c r="J85" s="90">
        <v>185</v>
      </c>
      <c r="K85" s="90">
        <v>70</v>
      </c>
      <c r="L85" s="90">
        <v>35</v>
      </c>
      <c r="M85" s="90">
        <f>VLOOKUP(Tabla7[[#This Row],[Nombre_ficticio]],'Base de datos'!S:T,2,0)</f>
        <v>3</v>
      </c>
      <c r="N85" s="127" t="s">
        <v>388</v>
      </c>
      <c r="P85" s="142" t="str">
        <f t="shared" si="1"/>
        <v>insert into logistica values(NULL,"Mody107",84,"84.1","","Sofa 3 cuerpos","Sofa 3 cuerpos",1,80,185,70,35,3);</v>
      </c>
    </row>
    <row r="86" spans="1:16" x14ac:dyDescent="0.2">
      <c r="A86" s="1" t="s">
        <v>694</v>
      </c>
      <c r="B86" s="81" t="s">
        <v>701</v>
      </c>
      <c r="C86" s="2">
        <f>VLOOKUP(Tabla7[[#This Row],[skuproveedor-web]],Tabla6[[sku proveedor-web]:[codigo]],2,0)</f>
        <v>85</v>
      </c>
      <c r="D86" s="150">
        <f>IF(C85=Tabla7[[#This Row],[Codigo]],D85+0.1,Tabla7[[#This Row],[Codigo]]+0.1)</f>
        <v>85.1</v>
      </c>
      <c r="E86" s="150"/>
      <c r="F86" s="90" t="s">
        <v>462</v>
      </c>
      <c r="G86" s="90" t="s">
        <v>462</v>
      </c>
      <c r="H86" s="81">
        <v>1</v>
      </c>
      <c r="I86" s="90">
        <v>85</v>
      </c>
      <c r="J86" s="90">
        <v>80</v>
      </c>
      <c r="K86" s="90">
        <v>65</v>
      </c>
      <c r="L86" s="90">
        <v>13</v>
      </c>
      <c r="M86" s="90">
        <f>VLOOKUP(Tabla7[[#This Row],[Nombre_ficticio]],'Base de datos'!S:T,2,0)</f>
        <v>2</v>
      </c>
      <c r="N86" s="127" t="s">
        <v>413</v>
      </c>
      <c r="P86" s="142" t="str">
        <f t="shared" si="1"/>
        <v>insert into logistica values(NULL,"Mody108",85,"85.1","","Sillón","Sillón",1,85,80,65,13,2);</v>
      </c>
    </row>
    <row r="87" spans="1:16" x14ac:dyDescent="0.2">
      <c r="A87" s="1" t="s">
        <v>695</v>
      </c>
      <c r="B87" s="81" t="s">
        <v>707</v>
      </c>
      <c r="C87" s="2">
        <f>VLOOKUP(Tabla7[[#This Row],[skuproveedor-web]],Tabla6[[sku proveedor-web]:[codigo]],2,0)</f>
        <v>86</v>
      </c>
      <c r="D87" s="150">
        <f>IF(C86=Tabla7[[#This Row],[Codigo]],D86+0.1,Tabla7[[#This Row],[Codigo]]+0.1)</f>
        <v>86.1</v>
      </c>
      <c r="E87" s="150"/>
      <c r="F87" s="90" t="s">
        <v>462</v>
      </c>
      <c r="G87" s="90" t="s">
        <v>462</v>
      </c>
      <c r="H87" s="81">
        <v>1</v>
      </c>
      <c r="I87" s="90">
        <v>80</v>
      </c>
      <c r="J87" s="90">
        <v>80</v>
      </c>
      <c r="K87" s="90">
        <v>65</v>
      </c>
      <c r="L87" s="90">
        <v>13</v>
      </c>
      <c r="M87" s="90">
        <f>VLOOKUP(Tabla7[[#This Row],[Nombre_ficticio]],'Base de datos'!S:T,2,0)</f>
        <v>2</v>
      </c>
      <c r="N87" s="127" t="s">
        <v>413</v>
      </c>
      <c r="P87" s="142" t="str">
        <f t="shared" si="1"/>
        <v>insert into logistica values(NULL,"Mody109",86,"86.1","","Sillón","Sillón",1,80,80,65,13,2);</v>
      </c>
    </row>
    <row r="88" spans="1:16" x14ac:dyDescent="0.2">
      <c r="A88" s="1" t="s">
        <v>696</v>
      </c>
      <c r="B88" s="81" t="s">
        <v>702</v>
      </c>
      <c r="C88" s="2">
        <f>VLOOKUP(Tabla7[[#This Row],[skuproveedor-web]],Tabla6[[sku proveedor-web]:[codigo]],2,0)</f>
        <v>87</v>
      </c>
      <c r="D88" s="150">
        <f>IF(C87=Tabla7[[#This Row],[Codigo]],D87+0.1,Tabla7[[#This Row],[Codigo]]+0.1)</f>
        <v>87.1</v>
      </c>
      <c r="E88" s="150"/>
      <c r="F88" s="90" t="s">
        <v>706</v>
      </c>
      <c r="G88" s="90" t="s">
        <v>706</v>
      </c>
      <c r="H88" s="81">
        <v>1</v>
      </c>
      <c r="I88" s="90">
        <v>80</v>
      </c>
      <c r="J88" s="90">
        <v>140</v>
      </c>
      <c r="K88" s="90">
        <v>60</v>
      </c>
      <c r="L88" s="90">
        <v>20</v>
      </c>
      <c r="M88" s="90">
        <f>VLOOKUP(Tabla7[[#This Row],[Nombre_ficticio]],'Base de datos'!S:T,2,0)</f>
        <v>3</v>
      </c>
      <c r="N88" s="127" t="s">
        <v>388</v>
      </c>
      <c r="P88" s="142" t="str">
        <f t="shared" si="1"/>
        <v>insert into logistica values(NULL,"Mody110",87,"87.1","","Sofá 2 cuerpos","Sofá 2 cuerpos",1,80,140,60,20,3);</v>
      </c>
    </row>
    <row r="89" spans="1:16" x14ac:dyDescent="0.2">
      <c r="A89" s="1" t="s">
        <v>697</v>
      </c>
      <c r="B89" s="81" t="s">
        <v>704</v>
      </c>
      <c r="C89" s="2">
        <f>VLOOKUP(Tabla7[[#This Row],[skuproveedor-web]],Tabla6[[sku proveedor-web]:[codigo]],2,0)</f>
        <v>88</v>
      </c>
      <c r="D89" s="150">
        <f>IF(C88=Tabla7[[#This Row],[Codigo]],D88+0.1,Tabla7[[#This Row],[Codigo]]+0.1)</f>
        <v>88.1</v>
      </c>
      <c r="E89" s="150"/>
      <c r="F89" s="90" t="s">
        <v>462</v>
      </c>
      <c r="G89" s="90" t="s">
        <v>462</v>
      </c>
      <c r="H89" s="81">
        <v>1</v>
      </c>
      <c r="I89" s="90">
        <v>80</v>
      </c>
      <c r="J89" s="90">
        <v>65</v>
      </c>
      <c r="K89" s="90">
        <v>65</v>
      </c>
      <c r="L89" s="90">
        <v>15</v>
      </c>
      <c r="M89" s="90">
        <f>VLOOKUP(Tabla7[[#This Row],[Nombre_ficticio]],'Base de datos'!S:T,2,0)</f>
        <v>2</v>
      </c>
      <c r="N89" s="127" t="s">
        <v>413</v>
      </c>
      <c r="P89" s="142" t="str">
        <f t="shared" si="1"/>
        <v>insert into logistica values(NULL,"Mody111",88,"88.1","","Sillón","Sillón",1,80,65,65,15,2);</v>
      </c>
    </row>
    <row r="90" spans="1:16" x14ac:dyDescent="0.2">
      <c r="A90" s="1" t="s">
        <v>709</v>
      </c>
      <c r="B90" s="81" t="s">
        <v>703</v>
      </c>
      <c r="C90" s="2">
        <f>VLOOKUP(Tabla7[[#This Row],[skuproveedor-web]],Tabla6[[sku proveedor-web]:[codigo]],2,0)</f>
        <v>89</v>
      </c>
      <c r="D90" s="150">
        <f>IF(C89=Tabla7[[#This Row],[Codigo]],D89+0.1,Tabla7[[#This Row],[Codigo]]+0.1)</f>
        <v>89.1</v>
      </c>
      <c r="E90" s="150"/>
      <c r="F90" s="90" t="s">
        <v>462</v>
      </c>
      <c r="G90" s="90" t="s">
        <v>462</v>
      </c>
      <c r="H90" s="81">
        <v>1</v>
      </c>
      <c r="I90" s="90">
        <v>80</v>
      </c>
      <c r="J90" s="90">
        <v>65</v>
      </c>
      <c r="K90" s="90">
        <v>65</v>
      </c>
      <c r="L90" s="90">
        <v>15</v>
      </c>
      <c r="M90" s="90">
        <f>VLOOKUP(Tabla7[[#This Row],[Nombre_ficticio]],'Base de datos'!S:T,2,0)</f>
        <v>2</v>
      </c>
      <c r="N90" s="127" t="s">
        <v>413</v>
      </c>
      <c r="P90" s="142" t="str">
        <f t="shared" si="1"/>
        <v>insert into logistica values(NULL,"Mody112",89,"89.1","","Sillón","Sillón",1,80,65,65,15,2);</v>
      </c>
    </row>
    <row r="91" spans="1:16" x14ac:dyDescent="0.2">
      <c r="A91" s="1" t="s">
        <v>710</v>
      </c>
      <c r="B91" s="81" t="s">
        <v>711</v>
      </c>
      <c r="C91" s="2">
        <f>VLOOKUP(Tabla7[[#This Row],[skuproveedor-web]],Tabla6[[sku proveedor-web]:[codigo]],2,0)</f>
        <v>90</v>
      </c>
      <c r="D91" s="150">
        <f>IF(C90=Tabla7[[#This Row],[Codigo]],D90+0.1,Tabla7[[#This Row],[Codigo]]+0.1)</f>
        <v>90.1</v>
      </c>
      <c r="E91" s="150"/>
      <c r="F91" s="90" t="s">
        <v>389</v>
      </c>
      <c r="G91" s="90" t="s">
        <v>389</v>
      </c>
      <c r="H91" s="81">
        <v>1</v>
      </c>
      <c r="I91" s="90">
        <v>85</v>
      </c>
      <c r="J91" s="90">
        <v>45</v>
      </c>
      <c r="K91" s="90">
        <v>45</v>
      </c>
      <c r="L91" s="90">
        <v>85</v>
      </c>
      <c r="M91" s="90">
        <f>VLOOKUP(Tabla7[[#This Row],[Nombre_ficticio]],'Base de datos'!S:T,2,0)</f>
        <v>1</v>
      </c>
      <c r="N91" s="127" t="s">
        <v>389</v>
      </c>
      <c r="P91" s="142" t="str">
        <f t="shared" si="1"/>
        <v>insert into logistica values(NULL,"Mody113",90,"90.1","","Silla","Silla",1,85,45,45,85,1);</v>
      </c>
    </row>
    <row r="92" spans="1:16" x14ac:dyDescent="0.2">
      <c r="A92" s="1" t="s">
        <v>713</v>
      </c>
      <c r="B92" s="81" t="s">
        <v>386</v>
      </c>
      <c r="C92" s="2">
        <f>VLOOKUP(Tabla7[[#This Row],[skuproveedor-web]],Tabla6[[sku proveedor-web]:[codigo]],2,0)</f>
        <v>91</v>
      </c>
      <c r="D92" s="150">
        <f>IF(C91=Tabla7[[#This Row],[Codigo]],D91+0.1,Tabla7[[#This Row],[Codigo]]+0.1)</f>
        <v>91.1</v>
      </c>
      <c r="E92" s="150"/>
      <c r="F92" s="90" t="s">
        <v>386</v>
      </c>
      <c r="G92" s="90" t="s">
        <v>386</v>
      </c>
      <c r="H92" s="81">
        <v>1</v>
      </c>
      <c r="I92" s="90">
        <v>45</v>
      </c>
      <c r="J92" s="90">
        <v>100</v>
      </c>
      <c r="K92" s="90">
        <v>45</v>
      </c>
      <c r="L92" s="90">
        <v>15</v>
      </c>
      <c r="M92" s="90">
        <f>VLOOKUP(Tabla7[[#This Row],[Nombre_ficticio]],'Base de datos'!S:T,2,0)</f>
        <v>4</v>
      </c>
      <c r="N92" s="127" t="s">
        <v>386</v>
      </c>
      <c r="P92" s="142" t="str">
        <f t="shared" si="1"/>
        <v>insert into logistica values(NULL,"Mody114",91,"91.1","","Banqueta","Banqueta",1,45,100,45,15,4);</v>
      </c>
    </row>
    <row r="93" spans="1:16" x14ac:dyDescent="0.2">
      <c r="A93" s="1" t="s">
        <v>714</v>
      </c>
      <c r="B93" s="81" t="s">
        <v>386</v>
      </c>
      <c r="C93" s="2">
        <f>VLOOKUP(Tabla7[[#This Row],[skuproveedor-web]],Tabla6[[sku proveedor-web]:[codigo]],2,0)</f>
        <v>92</v>
      </c>
      <c r="D93" s="150">
        <f>IF(C92=Tabla7[[#This Row],[Codigo]],D92+0.1,Tabla7[[#This Row],[Codigo]]+0.1)</f>
        <v>92.1</v>
      </c>
      <c r="E93" s="150"/>
      <c r="F93" s="90" t="s">
        <v>386</v>
      </c>
      <c r="G93" s="90" t="s">
        <v>386</v>
      </c>
      <c r="H93" s="81">
        <v>1</v>
      </c>
      <c r="I93" s="90">
        <v>40</v>
      </c>
      <c r="J93" s="90">
        <v>100</v>
      </c>
      <c r="K93" s="90">
        <v>45</v>
      </c>
      <c r="L93" s="90">
        <v>15</v>
      </c>
      <c r="M93" s="90">
        <f>VLOOKUP(Tabla7[[#This Row],[Nombre_ficticio]],'Base de datos'!S:T,2,0)</f>
        <v>4</v>
      </c>
      <c r="N93" s="127" t="s">
        <v>386</v>
      </c>
      <c r="P93" s="142" t="str">
        <f t="shared" si="1"/>
        <v>insert into logistica values(NULL,"Mody115",92,"92.1","","Banqueta","Banqueta",1,40,100,45,15,4);</v>
      </c>
    </row>
    <row r="94" spans="1:16" x14ac:dyDescent="0.2">
      <c r="A94" s="1" t="s">
        <v>717</v>
      </c>
      <c r="B94" s="81" t="s">
        <v>739</v>
      </c>
      <c r="C94" s="2">
        <f>VLOOKUP(Tabla7[[#This Row],[skuproveedor-web]],Tabla6[[sku proveedor-web]:[codigo]],2,0)</f>
        <v>93</v>
      </c>
      <c r="D94" s="150">
        <f>IF(C93=Tabla7[[#This Row],[Codigo]],D93+0.1,Tabla7[[#This Row],[Codigo]]+0.1)</f>
        <v>93.1</v>
      </c>
      <c r="E94" s="150"/>
      <c r="F94" s="90" t="s">
        <v>386</v>
      </c>
      <c r="G94" s="90" t="s">
        <v>386</v>
      </c>
      <c r="H94" s="81">
        <v>1</v>
      </c>
      <c r="I94" s="90">
        <v>45</v>
      </c>
      <c r="J94" s="90">
        <v>100</v>
      </c>
      <c r="K94" s="90">
        <v>45</v>
      </c>
      <c r="L94" s="90">
        <v>15</v>
      </c>
      <c r="M94" s="90">
        <f>VLOOKUP(Tabla7[[#This Row],[Nombre_ficticio]],'Base de datos'!S:T,2,0)</f>
        <v>4</v>
      </c>
      <c r="N94" s="127" t="s">
        <v>386</v>
      </c>
      <c r="P94" s="142" t="str">
        <f t="shared" si="1"/>
        <v>insert into logistica values(NULL,"Mody116",93,"93.1","","Banqueta","Banqueta",1,45,100,45,15,4);</v>
      </c>
    </row>
    <row r="95" spans="1:16" x14ac:dyDescent="0.2">
      <c r="A95" s="1" t="s">
        <v>718</v>
      </c>
      <c r="B95" s="81" t="s">
        <v>741</v>
      </c>
      <c r="C95" s="2">
        <f>VLOOKUP(Tabla7[[#This Row],[skuproveedor-web]],Tabla6[[sku proveedor-web]:[codigo]],2,0)</f>
        <v>94</v>
      </c>
      <c r="D95" s="150">
        <f>IF(C94=Tabla7[[#This Row],[Codigo]],D94+0.1,Tabla7[[#This Row],[Codigo]]+0.1)</f>
        <v>94.1</v>
      </c>
      <c r="E95" s="150"/>
      <c r="F95" s="90" t="s">
        <v>386</v>
      </c>
      <c r="G95" s="90" t="s">
        <v>386</v>
      </c>
      <c r="H95" s="81">
        <v>1</v>
      </c>
      <c r="I95" s="90">
        <v>40</v>
      </c>
      <c r="J95" s="90">
        <v>100</v>
      </c>
      <c r="K95" s="90">
        <v>45</v>
      </c>
      <c r="L95" s="90">
        <v>15</v>
      </c>
      <c r="M95" s="90">
        <f>VLOOKUP(Tabla7[[#This Row],[Nombre_ficticio]],'Base de datos'!S:T,2,0)</f>
        <v>4</v>
      </c>
      <c r="N95" s="127" t="s">
        <v>386</v>
      </c>
      <c r="P95" s="142" t="str">
        <f t="shared" si="1"/>
        <v>insert into logistica values(NULL,"Mody117",94,"94.1","","Banqueta","Banqueta",1,40,100,45,15,4);</v>
      </c>
    </row>
    <row r="96" spans="1:16" x14ac:dyDescent="0.2">
      <c r="A96" s="1" t="s">
        <v>719</v>
      </c>
      <c r="B96" s="81" t="s">
        <v>743</v>
      </c>
      <c r="C96" s="2">
        <f>VLOOKUP(Tabla7[[#This Row],[skuproveedor-web]],Tabla6[[sku proveedor-web]:[codigo]],2,0)</f>
        <v>95</v>
      </c>
      <c r="D96" s="150">
        <f>IF(C95=Tabla7[[#This Row],[Codigo]],D95+0.1,Tabla7[[#This Row],[Codigo]]+0.1)</f>
        <v>95.1</v>
      </c>
      <c r="E96" s="150"/>
      <c r="F96" s="90" t="s">
        <v>744</v>
      </c>
      <c r="G96" s="90" t="s">
        <v>744</v>
      </c>
      <c r="H96" s="81">
        <v>1</v>
      </c>
      <c r="I96" s="90">
        <v>35</v>
      </c>
      <c r="J96" s="90">
        <v>70</v>
      </c>
      <c r="K96" s="90">
        <v>45</v>
      </c>
      <c r="L96" s="90">
        <v>10</v>
      </c>
      <c r="M96" s="90">
        <f>VLOOKUP(Tabla7[[#This Row],[Nombre_ficticio]],'Base de datos'!S:T,2,0)</f>
        <v>4</v>
      </c>
      <c r="N96" s="127" t="s">
        <v>386</v>
      </c>
      <c r="P96" s="142" t="str">
        <f t="shared" si="1"/>
        <v>insert into logistica values(NULL,"Mody118",95,"95.1","","Taburete","Taburete",1,35,70,45,10,4);</v>
      </c>
    </row>
    <row r="97" spans="1:16" x14ac:dyDescent="0.2">
      <c r="A97" s="1" t="s">
        <v>720</v>
      </c>
      <c r="B97" s="81" t="s">
        <v>746</v>
      </c>
      <c r="C97" s="2">
        <f>VLOOKUP(Tabla7[[#This Row],[skuproveedor-web]],Tabla6[[sku proveedor-web]:[codigo]],2,0)</f>
        <v>96</v>
      </c>
      <c r="D97" s="150">
        <f>IF(C96=Tabla7[[#This Row],[Codigo]],D96+0.1,Tabla7[[#This Row],[Codigo]]+0.1)</f>
        <v>96.1</v>
      </c>
      <c r="E97" s="150"/>
      <c r="F97" s="90" t="s">
        <v>744</v>
      </c>
      <c r="G97" s="90" t="s">
        <v>744</v>
      </c>
      <c r="H97" s="81">
        <v>1</v>
      </c>
      <c r="I97" s="90">
        <v>35</v>
      </c>
      <c r="J97" s="90">
        <v>70</v>
      </c>
      <c r="K97" s="90">
        <v>45</v>
      </c>
      <c r="L97" s="90">
        <v>10</v>
      </c>
      <c r="M97" s="90">
        <f>VLOOKUP(Tabla7[[#This Row],[Nombre_ficticio]],'Base de datos'!S:T,2,0)</f>
        <v>4</v>
      </c>
      <c r="N97" s="127" t="s">
        <v>386</v>
      </c>
      <c r="P97" s="142" t="str">
        <f t="shared" si="1"/>
        <v>insert into logistica values(NULL,"Mody119",96,"96.1","","Taburete","Taburete",1,35,70,45,10,4);</v>
      </c>
    </row>
    <row r="98" spans="1:16" x14ac:dyDescent="0.2">
      <c r="A98" s="1" t="s">
        <v>721</v>
      </c>
      <c r="B98" s="81" t="s">
        <v>748</v>
      </c>
      <c r="C98" s="2">
        <f>VLOOKUP(Tabla7[[#This Row],[skuproveedor-web]],Tabla6[[sku proveedor-web]:[codigo]],2,0)</f>
        <v>97</v>
      </c>
      <c r="D98" s="150">
        <f>IF(C97=Tabla7[[#This Row],[Codigo]],D97+0.1,Tabla7[[#This Row],[Codigo]]+0.1)</f>
        <v>97.1</v>
      </c>
      <c r="E98" s="150"/>
      <c r="F98" s="90" t="s">
        <v>744</v>
      </c>
      <c r="G98" s="90" t="s">
        <v>744</v>
      </c>
      <c r="H98" s="81">
        <v>1</v>
      </c>
      <c r="I98" s="90">
        <v>35</v>
      </c>
      <c r="J98" s="90">
        <v>70</v>
      </c>
      <c r="K98" s="90">
        <v>45</v>
      </c>
      <c r="L98" s="90">
        <v>10</v>
      </c>
      <c r="M98" s="90">
        <f>VLOOKUP(Tabla7[[#This Row],[Nombre_ficticio]],'Base de datos'!S:T,2,0)</f>
        <v>4</v>
      </c>
      <c r="N98" s="127" t="s">
        <v>386</v>
      </c>
      <c r="P98" s="142" t="str">
        <f t="shared" si="1"/>
        <v>insert into logistica values(NULL,"Mody120",97,"97.1","","Taburete","Taburete",1,35,70,45,10,4);</v>
      </c>
    </row>
    <row r="99" spans="1:16" x14ac:dyDescent="0.2">
      <c r="A99" s="1" t="s">
        <v>722</v>
      </c>
      <c r="B99" s="81" t="s">
        <v>750</v>
      </c>
      <c r="C99" s="2">
        <f>VLOOKUP(Tabla7[[#This Row],[skuproveedor-web]],Tabla6[[sku proveedor-web]:[codigo]],2,0)</f>
        <v>98</v>
      </c>
      <c r="D99" s="150">
        <f>IF(C98=Tabla7[[#This Row],[Codigo]],D98+0.1,Tabla7[[#This Row],[Codigo]]+0.1)</f>
        <v>98.1</v>
      </c>
      <c r="E99" s="150"/>
      <c r="F99" s="90" t="s">
        <v>744</v>
      </c>
      <c r="G99" s="90" t="s">
        <v>744</v>
      </c>
      <c r="H99" s="81">
        <v>1</v>
      </c>
      <c r="I99" s="90">
        <v>45</v>
      </c>
      <c r="J99" s="90">
        <v>40</v>
      </c>
      <c r="K99" s="90">
        <v>40</v>
      </c>
      <c r="L99" s="90">
        <v>6</v>
      </c>
      <c r="M99" s="90">
        <f>VLOOKUP(Tabla7[[#This Row],[Nombre_ficticio]],'Base de datos'!S:T,2,0)</f>
        <v>4</v>
      </c>
      <c r="N99" s="127" t="s">
        <v>386</v>
      </c>
      <c r="P99" s="142" t="str">
        <f t="shared" si="1"/>
        <v>insert into logistica values(NULL,"Mody121",98,"98.1","","Taburete","Taburete",1,45,40,40,6,4);</v>
      </c>
    </row>
    <row r="100" spans="1:16" x14ac:dyDescent="0.2">
      <c r="A100" s="1" t="s">
        <v>723</v>
      </c>
      <c r="B100" s="81" t="s">
        <v>752</v>
      </c>
      <c r="C100" s="2">
        <f>VLOOKUP(Tabla7[[#This Row],[skuproveedor-web]],Tabla6[[sku proveedor-web]:[codigo]],2,0)</f>
        <v>99</v>
      </c>
      <c r="D100" s="150">
        <f>IF(C99=Tabla7[[#This Row],[Codigo]],D99+0.1,Tabla7[[#This Row],[Codigo]]+0.1)</f>
        <v>99.1</v>
      </c>
      <c r="E100" s="150"/>
      <c r="F100" s="90" t="s">
        <v>391</v>
      </c>
      <c r="G100" s="90" t="s">
        <v>391</v>
      </c>
      <c r="H100" s="81">
        <v>1</v>
      </c>
      <c r="I100" s="126">
        <v>110</v>
      </c>
      <c r="J100" s="126">
        <v>140</v>
      </c>
      <c r="K100" s="126">
        <v>190</v>
      </c>
      <c r="L100" s="126">
        <v>19</v>
      </c>
      <c r="M100" s="90">
        <f>VLOOKUP(Tabla7[[#This Row],[Nombre_ficticio]],'Base de datos'!S:T,2,0)</f>
        <v>12</v>
      </c>
      <c r="N100" s="127" t="s">
        <v>391</v>
      </c>
      <c r="P100" s="142" t="str">
        <f t="shared" si="1"/>
        <v>insert into logistica values(NULL,"Mody122",99,"99.1","","Cama","Cama",1,110,140,190,19,12);</v>
      </c>
    </row>
    <row r="101" spans="1:16" x14ac:dyDescent="0.2">
      <c r="A101" s="1" t="s">
        <v>724</v>
      </c>
      <c r="B101" s="81" t="s">
        <v>755</v>
      </c>
      <c r="C101" s="2">
        <f>VLOOKUP(Tabla7[[#This Row],[skuproveedor-web]],Tabla6[[sku proveedor-web]:[codigo]],2,0)</f>
        <v>100</v>
      </c>
      <c r="D101" s="150">
        <f>IF(C100=Tabla7[[#This Row],[Codigo]],D100+0.1,Tabla7[[#This Row],[Codigo]]+0.1)</f>
        <v>100.1</v>
      </c>
      <c r="E101" s="150"/>
      <c r="F101" s="90" t="s">
        <v>391</v>
      </c>
      <c r="G101" s="90" t="s">
        <v>391</v>
      </c>
      <c r="H101" s="81">
        <v>1</v>
      </c>
      <c r="I101" s="126">
        <v>110</v>
      </c>
      <c r="J101" s="126">
        <v>140</v>
      </c>
      <c r="K101" s="126">
        <v>190</v>
      </c>
      <c r="L101" s="126">
        <v>19</v>
      </c>
      <c r="M101" s="90">
        <f>VLOOKUP(Tabla7[[#This Row],[Nombre_ficticio]],'Base de datos'!S:T,2,0)</f>
        <v>12</v>
      </c>
      <c r="N101" s="127" t="s">
        <v>391</v>
      </c>
      <c r="P101" s="142" t="str">
        <f t="shared" si="1"/>
        <v>insert into logistica values(NULL,"Mody123",100,"100.1","","Cama","Cama",1,110,140,190,19,12);</v>
      </c>
    </row>
    <row r="102" spans="1:16" x14ac:dyDescent="0.2">
      <c r="A102" s="1" t="s">
        <v>725</v>
      </c>
      <c r="B102" s="81" t="s">
        <v>755</v>
      </c>
      <c r="C102" s="2">
        <f>VLOOKUP(Tabla7[[#This Row],[skuproveedor-web]],Tabla6[[sku proveedor-web]:[codigo]],2,0)</f>
        <v>101</v>
      </c>
      <c r="D102" s="150">
        <f>IF(C101=Tabla7[[#This Row],[Codigo]],D101+0.1,Tabla7[[#This Row],[Codigo]]+0.1)</f>
        <v>101.1</v>
      </c>
      <c r="E102" s="150"/>
      <c r="F102" s="90" t="s">
        <v>391</v>
      </c>
      <c r="G102" s="90" t="s">
        <v>391</v>
      </c>
      <c r="H102" s="81">
        <v>1</v>
      </c>
      <c r="I102" s="126">
        <v>120</v>
      </c>
      <c r="J102" s="126">
        <v>140</v>
      </c>
      <c r="K102" s="126">
        <v>190</v>
      </c>
      <c r="L102" s="126">
        <v>19</v>
      </c>
      <c r="M102" s="90">
        <f>VLOOKUP(Tabla7[[#This Row],[Nombre_ficticio]],'Base de datos'!S:T,2,0)</f>
        <v>12</v>
      </c>
      <c r="N102" s="127" t="s">
        <v>391</v>
      </c>
      <c r="P102" s="142" t="str">
        <f t="shared" si="1"/>
        <v>insert into logistica values(NULL,"Mody124",101,"101.1","","Cama","Cama",1,120,140,190,19,12);</v>
      </c>
    </row>
    <row r="103" spans="1:16" x14ac:dyDescent="0.2">
      <c r="A103" s="1" t="s">
        <v>726</v>
      </c>
      <c r="B103" s="81" t="s">
        <v>755</v>
      </c>
      <c r="C103" s="2">
        <f>VLOOKUP(Tabla7[[#This Row],[skuproveedor-web]],Tabla6[[sku proveedor-web]:[codigo]],2,0)</f>
        <v>102</v>
      </c>
      <c r="D103" s="150">
        <f>IF(C102=Tabla7[[#This Row],[Codigo]],D102+0.1,Tabla7[[#This Row],[Codigo]]+0.1)</f>
        <v>102.1</v>
      </c>
      <c r="E103" s="150"/>
      <c r="F103" s="90" t="s">
        <v>391</v>
      </c>
      <c r="G103" s="90" t="s">
        <v>391</v>
      </c>
      <c r="H103" s="81">
        <v>1</v>
      </c>
      <c r="I103" s="126">
        <v>120</v>
      </c>
      <c r="J103" s="126">
        <v>140</v>
      </c>
      <c r="K103" s="126">
        <v>190</v>
      </c>
      <c r="L103" s="126">
        <v>19</v>
      </c>
      <c r="M103" s="90">
        <f>VLOOKUP(Tabla7[[#This Row],[Nombre_ficticio]],'Base de datos'!S:T,2,0)</f>
        <v>12</v>
      </c>
      <c r="N103" s="127" t="s">
        <v>391</v>
      </c>
      <c r="P103" s="142" t="str">
        <f t="shared" si="1"/>
        <v>insert into logistica values(NULL,"Mody125",102,"102.1","","Cama","Cama",1,120,140,190,19,12);</v>
      </c>
    </row>
    <row r="104" spans="1:16" x14ac:dyDescent="0.2">
      <c r="A104" s="1" t="s">
        <v>727</v>
      </c>
      <c r="B104" s="81" t="s">
        <v>755</v>
      </c>
      <c r="C104" s="2">
        <f>VLOOKUP(Tabla7[[#This Row],[skuproveedor-web]],Tabla6[[sku proveedor-web]:[codigo]],2,0)</f>
        <v>103</v>
      </c>
      <c r="D104" s="150">
        <f>IF(C103=Tabla7[[#This Row],[Codigo]],D103+0.1,Tabla7[[#This Row],[Codigo]]+0.1)</f>
        <v>103.1</v>
      </c>
      <c r="E104" s="150"/>
      <c r="F104" s="90" t="s">
        <v>391</v>
      </c>
      <c r="G104" s="90" t="s">
        <v>391</v>
      </c>
      <c r="H104" s="81">
        <v>1</v>
      </c>
      <c r="I104" s="126">
        <v>130</v>
      </c>
      <c r="J104" s="126">
        <v>140</v>
      </c>
      <c r="K104" s="126">
        <v>190</v>
      </c>
      <c r="L104" s="126">
        <v>19</v>
      </c>
      <c r="M104" s="90">
        <f>VLOOKUP(Tabla7[[#This Row],[Nombre_ficticio]],'Base de datos'!S:T,2,0)</f>
        <v>12</v>
      </c>
      <c r="N104" s="127" t="s">
        <v>391</v>
      </c>
      <c r="P104" s="142" t="str">
        <f t="shared" si="1"/>
        <v>insert into logistica values(NULL,"Mody126",103,"103.1","","Cama","Cama",1,130,140,190,19,12);</v>
      </c>
    </row>
    <row r="105" spans="1:16" x14ac:dyDescent="0.2">
      <c r="A105" s="1" t="s">
        <v>728</v>
      </c>
      <c r="B105" s="81" t="s">
        <v>755</v>
      </c>
      <c r="C105" s="2">
        <f>VLOOKUP(Tabla7[[#This Row],[skuproveedor-web]],Tabla6[[sku proveedor-web]:[codigo]],2,0)</f>
        <v>104</v>
      </c>
      <c r="D105" s="150">
        <f>IF(C104=Tabla7[[#This Row],[Codigo]],D104+0.1,Tabla7[[#This Row],[Codigo]]+0.1)</f>
        <v>104.1</v>
      </c>
      <c r="E105" s="150"/>
      <c r="F105" s="90" t="s">
        <v>391</v>
      </c>
      <c r="G105" s="90" t="s">
        <v>391</v>
      </c>
      <c r="H105" s="81">
        <v>1</v>
      </c>
      <c r="I105" s="126">
        <v>120</v>
      </c>
      <c r="J105" s="126">
        <v>140</v>
      </c>
      <c r="K105" s="126">
        <v>190</v>
      </c>
      <c r="L105" s="126">
        <v>19</v>
      </c>
      <c r="M105" s="90">
        <f>VLOOKUP(Tabla7[[#This Row],[Nombre_ficticio]],'Base de datos'!S:T,2,0)</f>
        <v>12</v>
      </c>
      <c r="N105" s="127" t="s">
        <v>391</v>
      </c>
      <c r="P105" s="142" t="str">
        <f t="shared" si="1"/>
        <v>insert into logistica values(NULL,"Mody127",104,"104.1","","Cama","Cama",1,120,140,190,19,12);</v>
      </c>
    </row>
    <row r="106" spans="1:16" x14ac:dyDescent="0.2">
      <c r="A106" s="1" t="s">
        <v>729</v>
      </c>
      <c r="B106" s="81" t="s">
        <v>755</v>
      </c>
      <c r="C106" s="2">
        <f>VLOOKUP(Tabla7[[#This Row],[skuproveedor-web]],Tabla6[[sku proveedor-web]:[codigo]],2,0)</f>
        <v>105</v>
      </c>
      <c r="D106" s="150">
        <f>IF(C105=Tabla7[[#This Row],[Codigo]],D105+0.1,Tabla7[[#This Row],[Codigo]]+0.1)</f>
        <v>105.1</v>
      </c>
      <c r="E106" s="150"/>
      <c r="F106" s="90" t="s">
        <v>391</v>
      </c>
      <c r="G106" s="90" t="s">
        <v>391</v>
      </c>
      <c r="H106" s="81">
        <v>1</v>
      </c>
      <c r="I106" s="126">
        <v>130</v>
      </c>
      <c r="J106" s="126">
        <v>140</v>
      </c>
      <c r="K106" s="126">
        <v>190</v>
      </c>
      <c r="L106" s="126">
        <v>19</v>
      </c>
      <c r="M106" s="90">
        <f>VLOOKUP(Tabla7[[#This Row],[Nombre_ficticio]],'Base de datos'!S:T,2,0)</f>
        <v>12</v>
      </c>
      <c r="N106" s="127" t="s">
        <v>391</v>
      </c>
      <c r="P106" s="142" t="str">
        <f t="shared" si="1"/>
        <v>insert into logistica values(NULL,"Mody128",105,"105.1","","Cama","Cama",1,130,140,190,19,12);</v>
      </c>
    </row>
    <row r="107" spans="1:16" x14ac:dyDescent="0.2">
      <c r="A107" s="1" t="s">
        <v>730</v>
      </c>
      <c r="B107" s="81" t="s">
        <v>755</v>
      </c>
      <c r="C107" s="2">
        <f>VLOOKUP(Tabla7[[#This Row],[skuproveedor-web]],Tabla6[[sku proveedor-web]:[codigo]],2,0)</f>
        <v>106</v>
      </c>
      <c r="D107" s="150">
        <f>IF(C106=Tabla7[[#This Row],[Codigo]],D106+0.1,Tabla7[[#This Row],[Codigo]]+0.1)</f>
        <v>106.1</v>
      </c>
      <c r="E107" s="150"/>
      <c r="F107" s="90" t="s">
        <v>391</v>
      </c>
      <c r="G107" s="90" t="s">
        <v>391</v>
      </c>
      <c r="H107" s="81">
        <v>1</v>
      </c>
      <c r="I107" s="126">
        <v>90</v>
      </c>
      <c r="J107" s="126">
        <v>140</v>
      </c>
      <c r="K107" s="126">
        <v>190</v>
      </c>
      <c r="L107" s="126">
        <v>19</v>
      </c>
      <c r="M107" s="90">
        <f>VLOOKUP(Tabla7[[#This Row],[Nombre_ficticio]],'Base de datos'!S:T,2,0)</f>
        <v>12</v>
      </c>
      <c r="N107" s="127" t="s">
        <v>391</v>
      </c>
      <c r="P107" s="142" t="str">
        <f t="shared" si="1"/>
        <v>insert into logistica values(NULL,"Mody129",106,"106.1","","Cama","Cama",1,90,140,190,19,12);</v>
      </c>
    </row>
    <row r="108" spans="1:16" x14ac:dyDescent="0.2">
      <c r="A108" s="1" t="s">
        <v>731</v>
      </c>
      <c r="B108" s="81" t="s">
        <v>755</v>
      </c>
      <c r="C108" s="2">
        <f>VLOOKUP(Tabla7[[#This Row],[skuproveedor-web]],Tabla6[[sku proveedor-web]:[codigo]],2,0)</f>
        <v>107</v>
      </c>
      <c r="D108" s="150">
        <f>IF(C107=Tabla7[[#This Row],[Codigo]],D107+0.1,Tabla7[[#This Row],[Codigo]]+0.1)</f>
        <v>107.1</v>
      </c>
      <c r="E108" s="150"/>
      <c r="F108" s="90" t="s">
        <v>391</v>
      </c>
      <c r="G108" s="90" t="s">
        <v>391</v>
      </c>
      <c r="H108" s="81">
        <v>1</v>
      </c>
      <c r="I108" s="126">
        <v>100</v>
      </c>
      <c r="J108" s="126">
        <v>140</v>
      </c>
      <c r="K108" s="126">
        <v>190</v>
      </c>
      <c r="L108" s="126">
        <v>19</v>
      </c>
      <c r="M108" s="90">
        <f>VLOOKUP(Tabla7[[#This Row],[Nombre_ficticio]],'Base de datos'!S:T,2,0)</f>
        <v>12</v>
      </c>
      <c r="N108" s="127" t="s">
        <v>391</v>
      </c>
      <c r="P108" s="142" t="str">
        <f t="shared" si="1"/>
        <v>insert into logistica values(NULL,"Mody130",107,"107.1","","Cama","Cama",1,100,140,190,19,12);</v>
      </c>
    </row>
    <row r="109" spans="1:16" x14ac:dyDescent="0.2">
      <c r="A109" s="1" t="s">
        <v>732</v>
      </c>
      <c r="B109" s="81" t="s">
        <v>755</v>
      </c>
      <c r="C109" s="2">
        <f>VLOOKUP(Tabla7[[#This Row],[skuproveedor-web]],Tabla6[[sku proveedor-web]:[codigo]],2,0)</f>
        <v>108</v>
      </c>
      <c r="D109" s="150">
        <f>IF(C108=Tabla7[[#This Row],[Codigo]],D108+0.1,Tabla7[[#This Row],[Codigo]]+0.1)</f>
        <v>108.1</v>
      </c>
      <c r="E109" s="150"/>
      <c r="F109" s="90" t="s">
        <v>391</v>
      </c>
      <c r="G109" s="90" t="s">
        <v>391</v>
      </c>
      <c r="H109" s="81">
        <v>1</v>
      </c>
      <c r="I109" s="126">
        <v>120</v>
      </c>
      <c r="J109" s="126">
        <v>140</v>
      </c>
      <c r="K109" s="126">
        <v>190</v>
      </c>
      <c r="L109" s="126">
        <v>19</v>
      </c>
      <c r="M109" s="90">
        <f>VLOOKUP(Tabla7[[#This Row],[Nombre_ficticio]],'Base de datos'!S:T,2,0)</f>
        <v>12</v>
      </c>
      <c r="N109" s="127" t="s">
        <v>391</v>
      </c>
      <c r="P109" s="142" t="str">
        <f t="shared" si="1"/>
        <v>insert into logistica values(NULL,"Mody131",108,"108.1","","Cama","Cama",1,120,140,190,19,12);</v>
      </c>
    </row>
    <row r="110" spans="1:16" x14ac:dyDescent="0.2">
      <c r="A110" s="1" t="s">
        <v>733</v>
      </c>
      <c r="B110" s="81" t="s">
        <v>755</v>
      </c>
      <c r="C110" s="2">
        <f>VLOOKUP(Tabla7[[#This Row],[skuproveedor-web]],Tabla6[[sku proveedor-web]:[codigo]],2,0)</f>
        <v>109</v>
      </c>
      <c r="D110" s="150">
        <f>IF(C109=Tabla7[[#This Row],[Codigo]],D109+0.1,Tabla7[[#This Row],[Codigo]]+0.1)</f>
        <v>109.1</v>
      </c>
      <c r="E110" s="150"/>
      <c r="F110" s="90" t="s">
        <v>391</v>
      </c>
      <c r="G110" s="90" t="s">
        <v>391</v>
      </c>
      <c r="H110" s="81">
        <v>1</v>
      </c>
      <c r="I110" s="126">
        <v>110</v>
      </c>
      <c r="J110" s="126">
        <v>140</v>
      </c>
      <c r="K110" s="126">
        <v>190</v>
      </c>
      <c r="L110" s="126">
        <v>19</v>
      </c>
      <c r="M110" s="90">
        <f>VLOOKUP(Tabla7[[#This Row],[Nombre_ficticio]],'Base de datos'!S:T,2,0)</f>
        <v>12</v>
      </c>
      <c r="N110" s="127" t="s">
        <v>391</v>
      </c>
      <c r="P110" s="142" t="str">
        <f t="shared" si="1"/>
        <v>insert into logistica values(NULL,"Mody132",109,"109.1","","Cama","Cama",1,110,140,190,19,12);</v>
      </c>
    </row>
    <row r="111" spans="1:16" x14ac:dyDescent="0.2">
      <c r="A111" s="1" t="s">
        <v>734</v>
      </c>
      <c r="B111" s="81" t="s">
        <v>755</v>
      </c>
      <c r="C111" s="2">
        <f>VLOOKUP(Tabla7[[#This Row],[skuproveedor-web]],Tabla6[[sku proveedor-web]:[codigo]],2,0)</f>
        <v>110</v>
      </c>
      <c r="D111" s="150">
        <f>IF(C110=Tabla7[[#This Row],[Codigo]],D110+0.1,Tabla7[[#This Row],[Codigo]]+0.1)</f>
        <v>110.1</v>
      </c>
      <c r="E111" s="150"/>
      <c r="F111" s="90" t="s">
        <v>391</v>
      </c>
      <c r="G111" s="90" t="s">
        <v>391</v>
      </c>
      <c r="H111" s="81">
        <v>1</v>
      </c>
      <c r="I111" s="126">
        <v>30</v>
      </c>
      <c r="J111" s="126">
        <v>140</v>
      </c>
      <c r="K111" s="126">
        <v>190</v>
      </c>
      <c r="L111" s="126">
        <v>19</v>
      </c>
      <c r="M111" s="90">
        <f>VLOOKUP(Tabla7[[#This Row],[Nombre_ficticio]],'Base de datos'!S:T,2,0)</f>
        <v>12</v>
      </c>
      <c r="N111" s="127" t="s">
        <v>391</v>
      </c>
      <c r="P111" s="142" t="str">
        <f t="shared" si="1"/>
        <v>insert into logistica values(NULL,"Mody133",110,"110.1","","Cama","Cama",1,30,140,190,19,12);</v>
      </c>
    </row>
    <row r="112" spans="1:16" x14ac:dyDescent="0.2">
      <c r="A112" s="1" t="s">
        <v>735</v>
      </c>
      <c r="B112" s="81" t="s">
        <v>771</v>
      </c>
      <c r="C112" s="2">
        <f>VLOOKUP(Tabla7[[#This Row],[skuproveedor-web]],Tabla6[[sku proveedor-web]:[codigo]],2,0)</f>
        <v>111</v>
      </c>
      <c r="D112" s="150">
        <f>IF(C111=Tabla7[[#This Row],[Codigo]],D111+0.1,Tabla7[[#This Row],[Codigo]]+0.1)</f>
        <v>111.1</v>
      </c>
      <c r="E112" s="150"/>
      <c r="F112" s="90" t="s">
        <v>415</v>
      </c>
      <c r="G112" s="90" t="s">
        <v>415</v>
      </c>
      <c r="H112" s="81">
        <v>1</v>
      </c>
      <c r="I112" s="126">
        <v>50</v>
      </c>
      <c r="J112" s="126">
        <v>50</v>
      </c>
      <c r="K112" s="126">
        <v>40</v>
      </c>
      <c r="L112" s="126">
        <v>5</v>
      </c>
      <c r="M112" s="90">
        <f>VLOOKUP(Tabla7[[#This Row],[Nombre_ficticio]],'Base de datos'!S:T,2,0)</f>
        <v>7</v>
      </c>
      <c r="N112" s="127" t="s">
        <v>415</v>
      </c>
      <c r="P112" s="142" t="str">
        <f t="shared" si="1"/>
        <v>insert into logistica values(NULL,"Mody134",111,"111.1","","Velador","Velador",1,50,50,40,5,7);</v>
      </c>
    </row>
    <row r="113" spans="1:16" x14ac:dyDescent="0.2">
      <c r="A113" s="1" t="s">
        <v>736</v>
      </c>
      <c r="B113" s="81" t="s">
        <v>771</v>
      </c>
      <c r="C113" s="2">
        <f>VLOOKUP(Tabla7[[#This Row],[skuproveedor-web]],Tabla6[[sku proveedor-web]:[codigo]],2,0)</f>
        <v>112</v>
      </c>
      <c r="D113" s="150">
        <f>IF(C112=Tabla7[[#This Row],[Codigo]],D112+0.1,Tabla7[[#This Row],[Codigo]]+0.1)</f>
        <v>112.1</v>
      </c>
      <c r="E113" s="150"/>
      <c r="F113" s="90" t="s">
        <v>415</v>
      </c>
      <c r="G113" s="90" t="s">
        <v>415</v>
      </c>
      <c r="H113" s="81">
        <v>1</v>
      </c>
      <c r="I113" s="126">
        <v>50</v>
      </c>
      <c r="J113" s="126">
        <v>50</v>
      </c>
      <c r="K113" s="126">
        <v>40</v>
      </c>
      <c r="L113" s="126">
        <v>5</v>
      </c>
      <c r="M113" s="90">
        <f>VLOOKUP(Tabla7[[#This Row],[Nombre_ficticio]],'Base de datos'!S:T,2,0)</f>
        <v>7</v>
      </c>
      <c r="N113" s="127" t="s">
        <v>415</v>
      </c>
      <c r="P113" s="142" t="str">
        <f t="shared" si="1"/>
        <v>insert into logistica values(NULL,"Mody135",112,"112.1","","Velador","Velador",1,50,50,40,5,7);</v>
      </c>
    </row>
    <row r="114" spans="1:16" x14ac:dyDescent="0.2">
      <c r="A114" s="1" t="s">
        <v>737</v>
      </c>
      <c r="B114" s="81" t="s">
        <v>771</v>
      </c>
      <c r="C114" s="2">
        <f>VLOOKUP(Tabla7[[#This Row],[skuproveedor-web]],Tabla6[[sku proveedor-web]:[codigo]],2,0)</f>
        <v>113</v>
      </c>
      <c r="D114" s="150">
        <f>IF(C113=Tabla7[[#This Row],[Codigo]],D113+0.1,Tabla7[[#This Row],[Codigo]]+0.1)</f>
        <v>113.1</v>
      </c>
      <c r="E114" s="150"/>
      <c r="F114" s="90" t="s">
        <v>415</v>
      </c>
      <c r="G114" s="90" t="s">
        <v>415</v>
      </c>
      <c r="H114" s="81">
        <v>1</v>
      </c>
      <c r="I114" s="126">
        <v>50</v>
      </c>
      <c r="J114" s="126">
        <v>50</v>
      </c>
      <c r="K114" s="126">
        <v>40</v>
      </c>
      <c r="L114" s="126">
        <v>5</v>
      </c>
      <c r="M114" s="90">
        <f>VLOOKUP(Tabla7[[#This Row],[Nombre_ficticio]],'Base de datos'!S:T,2,0)</f>
        <v>7</v>
      </c>
      <c r="N114" s="127" t="s">
        <v>415</v>
      </c>
      <c r="P114" s="142" t="str">
        <f t="shared" si="1"/>
        <v>insert into logistica values(NULL,"Mody136",113,"113.1","","Velador","Velador",1,50,50,40,5,7);</v>
      </c>
    </row>
    <row r="115" spans="1:16" x14ac:dyDescent="0.2">
      <c r="A115" s="1" t="s">
        <v>738</v>
      </c>
      <c r="B115" s="81" t="s">
        <v>772</v>
      </c>
      <c r="C115" s="2">
        <f>VLOOKUP(Tabla7[[#This Row],[skuproveedor-web]],Tabla6[[sku proveedor-web]:[codigo]],2,0)</f>
        <v>114</v>
      </c>
      <c r="D115" s="150">
        <f>IF(C114=Tabla7[[#This Row],[Codigo]],D114+0.1,Tabla7[[#This Row],[Codigo]]+0.1)</f>
        <v>114.1</v>
      </c>
      <c r="E115" s="150"/>
      <c r="F115" s="90" t="s">
        <v>415</v>
      </c>
      <c r="G115" s="90" t="s">
        <v>415</v>
      </c>
      <c r="H115" s="81">
        <v>1</v>
      </c>
      <c r="I115" s="126">
        <v>60</v>
      </c>
      <c r="J115" s="126">
        <v>50</v>
      </c>
      <c r="K115" s="126">
        <v>40</v>
      </c>
      <c r="L115" s="126">
        <v>8</v>
      </c>
      <c r="M115" s="90">
        <f>VLOOKUP(Tabla7[[#This Row],[Nombre_ficticio]],'Base de datos'!S:T,2,0)</f>
        <v>7</v>
      </c>
      <c r="N115" s="127" t="s">
        <v>415</v>
      </c>
      <c r="P115" s="142" t="str">
        <f t="shared" si="1"/>
        <v>insert into logistica values(NULL,"Mody137",114,"114.1","","Velador","Velador",1,60,50,40,8,7);</v>
      </c>
    </row>
    <row r="116" spans="1:16" x14ac:dyDescent="0.2">
      <c r="A116" s="1" t="s">
        <v>778</v>
      </c>
      <c r="B116" s="122" t="s">
        <v>773</v>
      </c>
      <c r="C116" s="2">
        <f>VLOOKUP(Tabla7[[#This Row],[skuproveedor-web]],Tabla6[[sku proveedor-web]:[codigo]],2,0)</f>
        <v>115</v>
      </c>
      <c r="D116" s="150">
        <f>IF(C115=Tabla7[[#This Row],[Codigo]],D115+0.1,Tabla7[[#This Row],[Codigo]]+0.1)</f>
        <v>115.1</v>
      </c>
      <c r="E116" s="150"/>
      <c r="F116" s="90" t="s">
        <v>415</v>
      </c>
      <c r="G116" s="90" t="s">
        <v>415</v>
      </c>
      <c r="H116" s="81">
        <v>1</v>
      </c>
      <c r="I116" s="126">
        <v>80</v>
      </c>
      <c r="J116" s="126">
        <v>50</v>
      </c>
      <c r="K116" s="126">
        <v>40</v>
      </c>
      <c r="L116" s="126">
        <v>9</v>
      </c>
      <c r="M116" s="90">
        <f>VLOOKUP(Tabla7[[#This Row],[Nombre_ficticio]],'Base de datos'!S:T,2,0)</f>
        <v>7</v>
      </c>
      <c r="N116" s="127" t="s">
        <v>415</v>
      </c>
      <c r="P116" s="142" t="str">
        <f t="shared" si="1"/>
        <v>insert into logistica values(NULL,"Mody138",115,"115.1","","Velador","Velador",1,80,50,40,9,7);</v>
      </c>
    </row>
    <row r="117" spans="1:16" x14ac:dyDescent="0.2">
      <c r="A117" s="1" t="s">
        <v>779</v>
      </c>
      <c r="B117" s="122" t="s">
        <v>774</v>
      </c>
      <c r="C117" s="2">
        <f>VLOOKUP(Tabla7[[#This Row],[skuproveedor-web]],Tabla6[[sku proveedor-web]:[codigo]],2,0)</f>
        <v>116</v>
      </c>
      <c r="D117" s="150">
        <f>IF(C116=Tabla7[[#This Row],[Codigo]],D116+0.1,Tabla7[[#This Row],[Codigo]]+0.1)</f>
        <v>116.1</v>
      </c>
      <c r="E117" s="150"/>
      <c r="F117" s="90" t="s">
        <v>415</v>
      </c>
      <c r="G117" s="90" t="s">
        <v>415</v>
      </c>
      <c r="H117" s="81">
        <v>1</v>
      </c>
      <c r="I117" s="126">
        <v>60</v>
      </c>
      <c r="J117" s="126">
        <v>50</v>
      </c>
      <c r="K117" s="126">
        <v>40</v>
      </c>
      <c r="L117" s="126">
        <v>11</v>
      </c>
      <c r="M117" s="90">
        <f>VLOOKUP(Tabla7[[#This Row],[Nombre_ficticio]],'Base de datos'!S:T,2,0)</f>
        <v>7</v>
      </c>
      <c r="N117" s="127" t="s">
        <v>415</v>
      </c>
      <c r="P117" s="142" t="str">
        <f t="shared" si="1"/>
        <v>insert into logistica values(NULL,"Mody139",116,"116.1","","Velador","Velador",1,60,50,40,11,7);</v>
      </c>
    </row>
    <row r="118" spans="1:16" x14ac:dyDescent="0.2">
      <c r="A118" s="1" t="s">
        <v>780</v>
      </c>
      <c r="B118" s="122" t="s">
        <v>753</v>
      </c>
      <c r="C118" s="2">
        <f>VLOOKUP(Tabla7[[#This Row],[skuproveedor-web]],Tabla6[[sku proveedor-web]:[codigo]],2,0)</f>
        <v>117</v>
      </c>
      <c r="D118" s="150">
        <f>IF(C117=Tabla7[[#This Row],[Codigo]],D117+0.1,Tabla7[[#This Row],[Codigo]]+0.1)</f>
        <v>117.1</v>
      </c>
      <c r="E118" s="150"/>
      <c r="F118" s="90" t="s">
        <v>391</v>
      </c>
      <c r="G118" s="90" t="s">
        <v>391</v>
      </c>
      <c r="H118" s="81">
        <v>1</v>
      </c>
      <c r="I118" s="126">
        <v>110</v>
      </c>
      <c r="J118" s="126">
        <v>140</v>
      </c>
      <c r="K118" s="126">
        <v>190</v>
      </c>
      <c r="L118" s="126">
        <v>19</v>
      </c>
      <c r="M118" s="90">
        <f>VLOOKUP(Tabla7[[#This Row],[Nombre_ficticio]],'Base de datos'!S:T,2,0)</f>
        <v>12</v>
      </c>
      <c r="N118" s="127" t="s">
        <v>391</v>
      </c>
      <c r="P118" s="142" t="str">
        <f t="shared" si="1"/>
        <v>insert into logistica values(NULL,"Mody140",117,"117.1","","Cama","Cama",1,110,140,190,19,12);</v>
      </c>
    </row>
    <row r="119" spans="1:16" x14ac:dyDescent="0.2">
      <c r="A119" s="1" t="s">
        <v>781</v>
      </c>
      <c r="B119" s="122" t="s">
        <v>753</v>
      </c>
      <c r="C119" s="2">
        <f>VLOOKUP(Tabla7[[#This Row],[skuproveedor-web]],Tabla6[[sku proveedor-web]:[codigo]],2,0)</f>
        <v>118</v>
      </c>
      <c r="D119" s="150">
        <f>IF(C118=Tabla7[[#This Row],[Codigo]],D118+0.1,Tabla7[[#This Row],[Codigo]]+0.1)</f>
        <v>118.1</v>
      </c>
      <c r="E119" s="150"/>
      <c r="F119" s="90" t="s">
        <v>391</v>
      </c>
      <c r="G119" s="90" t="s">
        <v>391</v>
      </c>
      <c r="H119" s="81">
        <v>1</v>
      </c>
      <c r="I119" s="126">
        <v>110</v>
      </c>
      <c r="J119" s="126">
        <v>140</v>
      </c>
      <c r="K119" s="126">
        <v>190</v>
      </c>
      <c r="L119" s="126">
        <v>19</v>
      </c>
      <c r="M119" s="90">
        <f>VLOOKUP(Tabla7[[#This Row],[Nombre_ficticio]],'Base de datos'!S:T,2,0)</f>
        <v>12</v>
      </c>
      <c r="N119" s="127" t="s">
        <v>391</v>
      </c>
      <c r="P119" s="142" t="str">
        <f t="shared" si="1"/>
        <v>insert into logistica values(NULL,"Mody141",118,"118.1","","Cama","Cama",1,110,140,190,19,12);</v>
      </c>
    </row>
    <row r="120" spans="1:16" x14ac:dyDescent="0.2">
      <c r="A120" s="1" t="s">
        <v>782</v>
      </c>
      <c r="B120" s="122" t="s">
        <v>753</v>
      </c>
      <c r="C120" s="2">
        <f>VLOOKUP(Tabla7[[#This Row],[skuproveedor-web]],Tabla6[[sku proveedor-web]:[codigo]],2,0)</f>
        <v>119</v>
      </c>
      <c r="D120" s="150">
        <f>IF(C119=Tabla7[[#This Row],[Codigo]],D119+0.1,Tabla7[[#This Row],[Codigo]]+0.1)</f>
        <v>119.1</v>
      </c>
      <c r="E120" s="150"/>
      <c r="F120" s="90" t="s">
        <v>391</v>
      </c>
      <c r="G120" s="90" t="s">
        <v>391</v>
      </c>
      <c r="H120" s="81">
        <v>1</v>
      </c>
      <c r="I120" s="126">
        <v>110</v>
      </c>
      <c r="J120" s="126">
        <v>140</v>
      </c>
      <c r="K120" s="126">
        <v>190</v>
      </c>
      <c r="L120" s="126">
        <v>19</v>
      </c>
      <c r="M120" s="90">
        <f>VLOOKUP(Tabla7[[#This Row],[Nombre_ficticio]],'Base de datos'!S:T,2,0)</f>
        <v>12</v>
      </c>
      <c r="N120" s="127" t="s">
        <v>391</v>
      </c>
      <c r="P120" s="142" t="str">
        <f t="shared" si="1"/>
        <v>insert into logistica values(NULL,"Mody142",119,"119.1","","Cama","Cama",1,110,140,190,19,12);</v>
      </c>
    </row>
    <row r="121" spans="1:16" x14ac:dyDescent="0.2">
      <c r="A121" s="1" t="s">
        <v>783</v>
      </c>
      <c r="B121" s="122" t="s">
        <v>753</v>
      </c>
      <c r="C121" s="2">
        <f>VLOOKUP(Tabla7[[#This Row],[skuproveedor-web]],Tabla6[[sku proveedor-web]:[codigo]],2,0)</f>
        <v>120</v>
      </c>
      <c r="D121" s="150">
        <f>IF(C120=Tabla7[[#This Row],[Codigo]],D120+0.1,Tabla7[[#This Row],[Codigo]]+0.1)</f>
        <v>120.1</v>
      </c>
      <c r="E121" s="150"/>
      <c r="F121" s="90" t="s">
        <v>391</v>
      </c>
      <c r="G121" s="90" t="s">
        <v>391</v>
      </c>
      <c r="H121" s="81">
        <v>1</v>
      </c>
      <c r="I121" s="126">
        <v>110</v>
      </c>
      <c r="J121" s="126">
        <v>140</v>
      </c>
      <c r="K121" s="126">
        <v>190</v>
      </c>
      <c r="L121" s="126">
        <v>19</v>
      </c>
      <c r="M121" s="90">
        <f>VLOOKUP(Tabla7[[#This Row],[Nombre_ficticio]],'Base de datos'!S:T,2,0)</f>
        <v>12</v>
      </c>
      <c r="N121" s="127" t="s">
        <v>391</v>
      </c>
      <c r="P121" s="142" t="str">
        <f t="shared" si="1"/>
        <v>insert into logistica values(NULL,"Mody143",120,"120.1","","Cama","Cama",1,110,140,190,19,12);</v>
      </c>
    </row>
    <row r="122" spans="1:16" x14ac:dyDescent="0.2">
      <c r="A122" s="1" t="s">
        <v>784</v>
      </c>
      <c r="B122" s="122" t="s">
        <v>753</v>
      </c>
      <c r="C122" s="2">
        <f>VLOOKUP(Tabla7[[#This Row],[skuproveedor-web]],Tabla6[[sku proveedor-web]:[codigo]],2,0)</f>
        <v>121</v>
      </c>
      <c r="D122" s="150">
        <f>IF(C121=Tabla7[[#This Row],[Codigo]],D121+0.1,Tabla7[[#This Row],[Codigo]]+0.1)</f>
        <v>121.1</v>
      </c>
      <c r="E122" s="150"/>
      <c r="F122" s="90" t="s">
        <v>391</v>
      </c>
      <c r="G122" s="90" t="s">
        <v>391</v>
      </c>
      <c r="H122" s="81">
        <v>1</v>
      </c>
      <c r="I122" s="126">
        <v>110</v>
      </c>
      <c r="J122" s="126">
        <v>140</v>
      </c>
      <c r="K122" s="126">
        <v>190</v>
      </c>
      <c r="L122" s="126">
        <v>19</v>
      </c>
      <c r="M122" s="90">
        <f>VLOOKUP(Tabla7[[#This Row],[Nombre_ficticio]],'Base de datos'!S:T,2,0)</f>
        <v>12</v>
      </c>
      <c r="N122" s="127" t="s">
        <v>391</v>
      </c>
      <c r="P122" s="142" t="str">
        <f t="shared" si="1"/>
        <v>insert into logistica values(NULL,"Mody144",121,"121.1","","Cama","Cama",1,110,140,190,19,12);</v>
      </c>
    </row>
    <row r="123" spans="1:16" x14ac:dyDescent="0.2">
      <c r="A123" s="1" t="s">
        <v>785</v>
      </c>
      <c r="B123" s="122" t="s">
        <v>753</v>
      </c>
      <c r="C123" s="2">
        <f>VLOOKUP(Tabla7[[#This Row],[skuproveedor-web]],Tabla6[[sku proveedor-web]:[codigo]],2,0)</f>
        <v>122</v>
      </c>
      <c r="D123" s="150">
        <f>IF(C122=Tabla7[[#This Row],[Codigo]],D122+0.1,Tabla7[[#This Row],[Codigo]]+0.1)</f>
        <v>122.1</v>
      </c>
      <c r="E123" s="150"/>
      <c r="F123" s="90" t="s">
        <v>391</v>
      </c>
      <c r="G123" s="90" t="s">
        <v>391</v>
      </c>
      <c r="H123" s="81">
        <v>1</v>
      </c>
      <c r="I123" s="126">
        <v>110</v>
      </c>
      <c r="J123" s="126">
        <v>140</v>
      </c>
      <c r="K123" s="126">
        <v>190</v>
      </c>
      <c r="L123" s="126">
        <v>19</v>
      </c>
      <c r="M123" s="90">
        <f>VLOOKUP(Tabla7[[#This Row],[Nombre_ficticio]],'Base de datos'!S:T,2,0)</f>
        <v>12</v>
      </c>
      <c r="N123" s="127" t="s">
        <v>391</v>
      </c>
      <c r="P123" s="142" t="str">
        <f t="shared" si="1"/>
        <v>insert into logistica values(NULL,"Mody145",122,"122.1","","Cama","Cama",1,110,140,190,19,12);</v>
      </c>
    </row>
    <row r="124" spans="1:16" x14ac:dyDescent="0.2">
      <c r="A124" s="1" t="s">
        <v>786</v>
      </c>
      <c r="B124" s="122" t="s">
        <v>753</v>
      </c>
      <c r="C124" s="2">
        <f>VLOOKUP(Tabla7[[#This Row],[skuproveedor-web]],Tabla6[[sku proveedor-web]:[codigo]],2,0)</f>
        <v>123</v>
      </c>
      <c r="D124" s="150">
        <f>IF(C123=Tabla7[[#This Row],[Codigo]],D123+0.1,Tabla7[[#This Row],[Codigo]]+0.1)</f>
        <v>123.1</v>
      </c>
      <c r="E124" s="150"/>
      <c r="F124" s="90" t="s">
        <v>391</v>
      </c>
      <c r="G124" s="90" t="s">
        <v>391</v>
      </c>
      <c r="H124" s="81">
        <v>1</v>
      </c>
      <c r="I124" s="126">
        <v>130</v>
      </c>
      <c r="J124" s="126">
        <v>140</v>
      </c>
      <c r="K124" s="126">
        <v>190</v>
      </c>
      <c r="L124" s="126">
        <v>19</v>
      </c>
      <c r="M124" s="90">
        <f>VLOOKUP(Tabla7[[#This Row],[Nombre_ficticio]],'Base de datos'!S:T,2,0)</f>
        <v>12</v>
      </c>
      <c r="N124" s="127" t="s">
        <v>391</v>
      </c>
      <c r="P124" s="142" t="str">
        <f t="shared" si="1"/>
        <v>insert into logistica values(NULL,"Mody146",123,"123.1","","Cama","Cama",1,130,140,190,19,12);</v>
      </c>
    </row>
    <row r="125" spans="1:16" x14ac:dyDescent="0.2">
      <c r="A125" s="1" t="s">
        <v>787</v>
      </c>
      <c r="B125" s="122" t="s">
        <v>753</v>
      </c>
      <c r="C125" s="2">
        <f>VLOOKUP(Tabla7[[#This Row],[skuproveedor-web]],Tabla6[[sku proveedor-web]:[codigo]],2,0)</f>
        <v>124</v>
      </c>
      <c r="D125" s="150">
        <f>IF(C124=Tabla7[[#This Row],[Codigo]],D124+0.1,Tabla7[[#This Row],[Codigo]]+0.1)</f>
        <v>124.1</v>
      </c>
      <c r="E125" s="150"/>
      <c r="F125" s="90" t="s">
        <v>391</v>
      </c>
      <c r="G125" s="90" t="s">
        <v>391</v>
      </c>
      <c r="H125" s="81">
        <v>1</v>
      </c>
      <c r="I125" s="126">
        <v>120</v>
      </c>
      <c r="J125" s="126">
        <v>140</v>
      </c>
      <c r="K125" s="126">
        <v>190</v>
      </c>
      <c r="L125" s="126">
        <v>19</v>
      </c>
      <c r="M125" s="90">
        <f>VLOOKUP(Tabla7[[#This Row],[Nombre_ficticio]],'Base de datos'!S:T,2,0)</f>
        <v>12</v>
      </c>
      <c r="N125" s="127" t="s">
        <v>391</v>
      </c>
      <c r="P125" s="142" t="str">
        <f t="shared" si="1"/>
        <v>insert into logistica values(NULL,"Mody147",124,"124.1","","Cama","Cama",1,120,140,190,19,12);</v>
      </c>
    </row>
    <row r="126" spans="1:16" x14ac:dyDescent="0.2">
      <c r="A126" s="1" t="s">
        <v>788</v>
      </c>
      <c r="B126" s="122" t="s">
        <v>811</v>
      </c>
      <c r="C126" s="2">
        <f>VLOOKUP(Tabla7[[#This Row],[skuproveedor-web]],Tabla6[[sku proveedor-web]:[codigo]],2,0)</f>
        <v>125</v>
      </c>
      <c r="D126" s="150">
        <f>IF(C125=Tabla7[[#This Row],[Codigo]],D125+0.1,Tabla7[[#This Row],[Codigo]]+0.1)</f>
        <v>125.1</v>
      </c>
      <c r="E126" s="150"/>
      <c r="F126" s="90" t="s">
        <v>867</v>
      </c>
      <c r="G126" s="90" t="s">
        <v>867</v>
      </c>
      <c r="H126" s="81">
        <v>1</v>
      </c>
      <c r="I126" s="126">
        <v>60</v>
      </c>
      <c r="J126" s="126">
        <v>140</v>
      </c>
      <c r="K126" s="126">
        <v>60</v>
      </c>
      <c r="L126" s="126">
        <v>25</v>
      </c>
      <c r="M126" s="90">
        <f>VLOOKUP(Tabla7[[#This Row],[Nombre_ficticio]],'Base de datos'!S:T,2,0)</f>
        <v>3</v>
      </c>
      <c r="N126" s="127" t="s">
        <v>388</v>
      </c>
      <c r="P126" s="142" t="str">
        <f t="shared" si="1"/>
        <v>insert into logistica values(NULL,"Mody148",125,"125.1","","Sofa tántrico","Sofa tántrico",1,60,140,60,25,3);</v>
      </c>
    </row>
    <row r="127" spans="1:16" x14ac:dyDescent="0.2">
      <c r="A127" s="1" t="s">
        <v>789</v>
      </c>
      <c r="B127" s="122" t="s">
        <v>806</v>
      </c>
      <c r="C127" s="2">
        <f>VLOOKUP(Tabla7[[#This Row],[skuproveedor-web]],Tabla6[[sku proveedor-web]:[codigo]],2,0)</f>
        <v>126</v>
      </c>
      <c r="D127" s="150">
        <f>IF(C126=Tabla7[[#This Row],[Codigo]],D126+0.1,Tabla7[[#This Row],[Codigo]]+0.1)</f>
        <v>126.1</v>
      </c>
      <c r="E127" s="150"/>
      <c r="F127" s="90" t="s">
        <v>867</v>
      </c>
      <c r="G127" s="90" t="s">
        <v>867</v>
      </c>
      <c r="H127" s="81">
        <v>1</v>
      </c>
      <c r="I127" s="126">
        <v>60</v>
      </c>
      <c r="J127" s="126">
        <v>140</v>
      </c>
      <c r="K127" s="126">
        <v>60</v>
      </c>
      <c r="L127" s="126">
        <v>25</v>
      </c>
      <c r="M127" s="90">
        <f>VLOOKUP(Tabla7[[#This Row],[Nombre_ficticio]],'Base de datos'!S:T,2,0)</f>
        <v>3</v>
      </c>
      <c r="N127" s="127" t="s">
        <v>388</v>
      </c>
      <c r="P127" s="142" t="str">
        <f t="shared" si="1"/>
        <v>insert into logistica values(NULL,"Mody149",126,"126.1","","Sofa tántrico","Sofa tántrico",1,60,140,60,25,3);</v>
      </c>
    </row>
    <row r="128" spans="1:16" x14ac:dyDescent="0.2">
      <c r="A128" s="1" t="s">
        <v>790</v>
      </c>
      <c r="B128" s="122" t="s">
        <v>807</v>
      </c>
      <c r="C128" s="2">
        <f>VLOOKUP(Tabla7[[#This Row],[skuproveedor-web]],Tabla6[[sku proveedor-web]:[codigo]],2,0)</f>
        <v>127</v>
      </c>
      <c r="D128" s="150">
        <f>IF(C127=Tabla7[[#This Row],[Codigo]],D127+0.1,Tabla7[[#This Row],[Codigo]]+0.1)</f>
        <v>127.1</v>
      </c>
      <c r="E128" s="150"/>
      <c r="F128" s="90" t="s">
        <v>867</v>
      </c>
      <c r="G128" s="90" t="s">
        <v>867</v>
      </c>
      <c r="H128" s="81">
        <v>1</v>
      </c>
      <c r="I128" s="126">
        <v>45</v>
      </c>
      <c r="J128" s="126">
        <v>90</v>
      </c>
      <c r="K128" s="126">
        <v>60</v>
      </c>
      <c r="L128" s="126">
        <v>25</v>
      </c>
      <c r="M128" s="90">
        <f>VLOOKUP(Tabla7[[#This Row],[Nombre_ficticio]],'Base de datos'!S:T,2,0)</f>
        <v>3</v>
      </c>
      <c r="N128" s="127" t="s">
        <v>388</v>
      </c>
      <c r="P128" s="142" t="str">
        <f t="shared" si="1"/>
        <v>insert into logistica values(NULL,"Mody150",127,"127.1","","Sofa tántrico","Sofa tántrico",1,45,90,60,25,3);</v>
      </c>
    </row>
    <row r="129" spans="1:16" x14ac:dyDescent="0.2">
      <c r="A129" s="1" t="s">
        <v>791</v>
      </c>
      <c r="B129" s="122" t="s">
        <v>808</v>
      </c>
      <c r="C129" s="2">
        <f>VLOOKUP(Tabla7[[#This Row],[skuproveedor-web]],Tabla6[[sku proveedor-web]:[codigo]],2,0)</f>
        <v>128</v>
      </c>
      <c r="D129" s="150">
        <f>IF(C128=Tabla7[[#This Row],[Codigo]],D128+0.1,Tabla7[[#This Row],[Codigo]]+0.1)</f>
        <v>128.1</v>
      </c>
      <c r="E129" s="150"/>
      <c r="F129" s="90" t="s">
        <v>867</v>
      </c>
      <c r="G129" s="90" t="s">
        <v>867</v>
      </c>
      <c r="H129" s="81">
        <v>1</v>
      </c>
      <c r="I129" s="126">
        <v>60</v>
      </c>
      <c r="J129" s="126">
        <v>140</v>
      </c>
      <c r="K129" s="126">
        <v>60</v>
      </c>
      <c r="L129" s="126">
        <v>25</v>
      </c>
      <c r="M129" s="90">
        <f>VLOOKUP(Tabla7[[#This Row],[Nombre_ficticio]],'Base de datos'!S:T,2,0)</f>
        <v>3</v>
      </c>
      <c r="N129" s="127" t="s">
        <v>388</v>
      </c>
      <c r="P129" s="142" t="str">
        <f t="shared" si="1"/>
        <v>insert into logistica values(NULL,"Mody151",128,"128.1","","Sofa tántrico","Sofa tántrico",1,60,140,60,25,3);</v>
      </c>
    </row>
    <row r="130" spans="1:16" x14ac:dyDescent="0.2">
      <c r="A130" s="1" t="s">
        <v>792</v>
      </c>
      <c r="B130" s="122" t="s">
        <v>809</v>
      </c>
      <c r="C130" s="2">
        <f>VLOOKUP(Tabla7[[#This Row],[skuproveedor-web]],Tabla6[[sku proveedor-web]:[codigo]],2,0)</f>
        <v>129</v>
      </c>
      <c r="D130" s="150">
        <f>IF(C129=Tabla7[[#This Row],[Codigo]],D129+0.1,Tabla7[[#This Row],[Codigo]]+0.1)</f>
        <v>129.1</v>
      </c>
      <c r="E130" s="150"/>
      <c r="F130" s="90" t="s">
        <v>867</v>
      </c>
      <c r="G130" s="90" t="s">
        <v>867</v>
      </c>
      <c r="H130" s="81">
        <v>1</v>
      </c>
      <c r="I130" s="126">
        <v>50</v>
      </c>
      <c r="J130" s="126">
        <v>140</v>
      </c>
      <c r="K130" s="126">
        <v>60</v>
      </c>
      <c r="L130" s="126">
        <v>25</v>
      </c>
      <c r="M130" s="90">
        <f>VLOOKUP(Tabla7[[#This Row],[Nombre_ficticio]],'Base de datos'!S:T,2,0)</f>
        <v>3</v>
      </c>
      <c r="N130" s="127" t="s">
        <v>388</v>
      </c>
      <c r="P130" s="142" t="str">
        <f t="shared" si="1"/>
        <v>insert into logistica values(NULL,"Mody152",129,"129.1","","Sofa tántrico","Sofa tántrico",1,50,140,60,25,3);</v>
      </c>
    </row>
    <row r="131" spans="1:16" x14ac:dyDescent="0.2">
      <c r="A131" s="1" t="s">
        <v>793</v>
      </c>
      <c r="B131" s="122" t="s">
        <v>810</v>
      </c>
      <c r="C131" s="2">
        <f>VLOOKUP(Tabla7[[#This Row],[skuproveedor-web]],Tabla6[[sku proveedor-web]:[codigo]],2,0)</f>
        <v>130</v>
      </c>
      <c r="D131" s="150">
        <f>IF(C130=Tabla7[[#This Row],[Codigo]],D130+0.1,Tabla7[[#This Row],[Codigo]]+0.1)</f>
        <v>130.1</v>
      </c>
      <c r="E131" s="150"/>
      <c r="F131" s="90" t="s">
        <v>867</v>
      </c>
      <c r="G131" s="90" t="s">
        <v>867</v>
      </c>
      <c r="H131" s="81">
        <v>1</v>
      </c>
      <c r="I131" s="126">
        <v>70</v>
      </c>
      <c r="J131" s="126">
        <v>140</v>
      </c>
      <c r="K131" s="126">
        <v>60</v>
      </c>
      <c r="L131" s="126">
        <v>25</v>
      </c>
      <c r="M131" s="90">
        <f>VLOOKUP(Tabla7[[#This Row],[Nombre_ficticio]],'Base de datos'!S:T,2,0)</f>
        <v>3</v>
      </c>
      <c r="N131" s="127" t="s">
        <v>388</v>
      </c>
      <c r="P131" s="142" t="str">
        <f t="shared" ref="P131:P194" si="2">CONCATENATE("insert into logistica values(NULL,",CHAR(34),A131,CHAR(34),",",IF(C131="",0,C131),",",CHAR(34),D131,CHAR(34),",",CHAR(34),E131,CHAR(34),",",CHAR(34),F131,CHAR(34),",",CHAR(34),G131,CHAR(34),",",IF(H131="",0,H131),",",IF(I131="",0,I131),",",IF(J131="",0,J131),",",IF(K131="",0,K131),",",IF(L131="",0,L131),",",IF(M131="",0,M131),");")</f>
        <v>insert into logistica values(NULL,"Mody153",130,"130.1","","Sofa tántrico","Sofa tántrico",1,70,140,60,25,3);</v>
      </c>
    </row>
    <row r="132" spans="1:16" x14ac:dyDescent="0.2">
      <c r="A132" s="1" t="s">
        <v>794</v>
      </c>
      <c r="B132" s="122" t="s">
        <v>753</v>
      </c>
      <c r="C132" s="2">
        <f>VLOOKUP(Tabla7[[#This Row],[skuproveedor-web]],Tabla6[[sku proveedor-web]:[codigo]],2,0)</f>
        <v>131</v>
      </c>
      <c r="D132" s="150">
        <f>IF(C131=Tabla7[[#This Row],[Codigo]],D131+0.1,Tabla7[[#This Row],[Codigo]]+0.1)</f>
        <v>131.1</v>
      </c>
      <c r="E132" s="150"/>
      <c r="F132" s="126" t="s">
        <v>387</v>
      </c>
      <c r="G132" s="126" t="s">
        <v>387</v>
      </c>
      <c r="H132" s="81">
        <v>1</v>
      </c>
      <c r="I132" s="126">
        <v>160</v>
      </c>
      <c r="J132" s="126">
        <v>140</v>
      </c>
      <c r="K132" s="126">
        <v>190</v>
      </c>
      <c r="L132" s="126">
        <v>19</v>
      </c>
      <c r="M132" s="90">
        <f>VLOOKUP(Tabla7[[#This Row],[Nombre_ficticio]],'Base de datos'!S:T,2,0)</f>
        <v>6</v>
      </c>
      <c r="N132" s="127" t="s">
        <v>387</v>
      </c>
      <c r="P132" s="142" t="str">
        <f t="shared" si="2"/>
        <v>insert into logistica values(NULL,"Mody154",131,"131.1","","Cabecera","Cabecera",1,160,140,190,19,6);</v>
      </c>
    </row>
    <row r="133" spans="1:16" x14ac:dyDescent="0.2">
      <c r="A133" s="1" t="s">
        <v>795</v>
      </c>
      <c r="B133" s="122" t="s">
        <v>753</v>
      </c>
      <c r="C133" s="2">
        <f>VLOOKUP(Tabla7[[#This Row],[skuproveedor-web]],Tabla6[[sku proveedor-web]:[codigo]],2,0)</f>
        <v>132</v>
      </c>
      <c r="D133" s="150">
        <f>IF(C132=Tabla7[[#This Row],[Codigo]],D132+0.1,Tabla7[[#This Row],[Codigo]]+0.1)</f>
        <v>132.1</v>
      </c>
      <c r="E133" s="150"/>
      <c r="F133" s="126" t="s">
        <v>387</v>
      </c>
      <c r="G133" s="126" t="s">
        <v>387</v>
      </c>
      <c r="H133" s="81">
        <v>1</v>
      </c>
      <c r="I133" s="126">
        <v>140</v>
      </c>
      <c r="J133" s="126">
        <v>140</v>
      </c>
      <c r="K133" s="126">
        <v>190</v>
      </c>
      <c r="L133" s="126">
        <v>19</v>
      </c>
      <c r="M133" s="90">
        <f>VLOOKUP(Tabla7[[#This Row],[Nombre_ficticio]],'Base de datos'!S:T,2,0)</f>
        <v>6</v>
      </c>
      <c r="N133" s="127" t="s">
        <v>387</v>
      </c>
      <c r="P133" s="142" t="str">
        <f t="shared" si="2"/>
        <v>insert into logistica values(NULL,"Mody155",132,"132.1","","Cabecera","Cabecera",1,140,140,190,19,6);</v>
      </c>
    </row>
    <row r="134" spans="1:16" x14ac:dyDescent="0.2">
      <c r="A134" s="1" t="s">
        <v>796</v>
      </c>
      <c r="B134" s="122" t="s">
        <v>753</v>
      </c>
      <c r="C134" s="2">
        <f>VLOOKUP(Tabla7[[#This Row],[skuproveedor-web]],Tabla6[[sku proveedor-web]:[codigo]],2,0)</f>
        <v>133</v>
      </c>
      <c r="D134" s="150">
        <f>IF(C133=Tabla7[[#This Row],[Codigo]],D133+0.1,Tabla7[[#This Row],[Codigo]]+0.1)</f>
        <v>133.1</v>
      </c>
      <c r="E134" s="150"/>
      <c r="F134" s="126" t="s">
        <v>387</v>
      </c>
      <c r="G134" s="126" t="s">
        <v>387</v>
      </c>
      <c r="H134" s="81">
        <v>1</v>
      </c>
      <c r="I134" s="126">
        <v>90</v>
      </c>
      <c r="J134" s="126">
        <v>140</v>
      </c>
      <c r="K134" s="126">
        <v>190</v>
      </c>
      <c r="L134" s="126">
        <v>19</v>
      </c>
      <c r="M134" s="90">
        <f>VLOOKUP(Tabla7[[#This Row],[Nombre_ficticio]],'Base de datos'!S:T,2,0)</f>
        <v>6</v>
      </c>
      <c r="N134" s="127" t="s">
        <v>387</v>
      </c>
      <c r="P134" s="142" t="str">
        <f t="shared" si="2"/>
        <v>insert into logistica values(NULL,"Mody156",133,"133.1","","Cabecera","Cabecera",1,90,140,190,19,6);</v>
      </c>
    </row>
    <row r="135" spans="1:16" x14ac:dyDescent="0.2">
      <c r="A135" s="1" t="s">
        <v>797</v>
      </c>
      <c r="B135" s="122" t="s">
        <v>820</v>
      </c>
      <c r="C135" s="2">
        <f>VLOOKUP(Tabla7[[#This Row],[skuproveedor-web]],Tabla6[[sku proveedor-web]:[codigo]],2,0)</f>
        <v>134</v>
      </c>
      <c r="D135" s="150">
        <f>IF(C134=Tabla7[[#This Row],[Codigo]],D134+0.1,Tabla7[[#This Row],[Codigo]]+0.1)</f>
        <v>134.1</v>
      </c>
      <c r="E135" s="150"/>
      <c r="F135" s="126" t="s">
        <v>387</v>
      </c>
      <c r="G135" s="126" t="s">
        <v>387</v>
      </c>
      <c r="H135" s="81">
        <v>1</v>
      </c>
      <c r="I135" s="126">
        <v>120</v>
      </c>
      <c r="J135" s="126">
        <v>250</v>
      </c>
      <c r="K135" s="126">
        <v>8</v>
      </c>
      <c r="L135" s="126">
        <v>15</v>
      </c>
      <c r="M135" s="90">
        <f>VLOOKUP(Tabla7[[#This Row],[Nombre_ficticio]],'Base de datos'!S:T,2,0)</f>
        <v>6</v>
      </c>
      <c r="N135" s="127" t="s">
        <v>387</v>
      </c>
      <c r="P135" s="142" t="str">
        <f t="shared" si="2"/>
        <v>insert into logistica values(NULL,"Mody157",134,"134.1","","Cabecera","Cabecera",1,120,250,8,15,6);</v>
      </c>
    </row>
    <row r="136" spans="1:16" x14ac:dyDescent="0.2">
      <c r="A136" s="1" t="s">
        <v>798</v>
      </c>
      <c r="B136" s="122" t="s">
        <v>820</v>
      </c>
      <c r="C136" s="2">
        <f>VLOOKUP(Tabla7[[#This Row],[skuproveedor-web]],Tabla6[[sku proveedor-web]:[codigo]],2,0)</f>
        <v>135</v>
      </c>
      <c r="D136" s="150">
        <f>IF(C135=Tabla7[[#This Row],[Codigo]],D135+0.1,Tabla7[[#This Row],[Codigo]]+0.1)</f>
        <v>135.1</v>
      </c>
      <c r="E136" s="150"/>
      <c r="F136" s="126" t="s">
        <v>387</v>
      </c>
      <c r="G136" s="126" t="s">
        <v>387</v>
      </c>
      <c r="H136" s="81">
        <v>1</v>
      </c>
      <c r="I136" s="126">
        <v>100</v>
      </c>
      <c r="J136" s="126">
        <v>170</v>
      </c>
      <c r="K136" s="126">
        <v>8</v>
      </c>
      <c r="L136" s="126">
        <v>15</v>
      </c>
      <c r="M136" s="90">
        <f>VLOOKUP(Tabla7[[#This Row],[Nombre_ficticio]],'Base de datos'!S:T,2,0)</f>
        <v>6</v>
      </c>
      <c r="N136" s="127" t="s">
        <v>387</v>
      </c>
      <c r="P136" s="142" t="str">
        <f t="shared" si="2"/>
        <v>insert into logistica values(NULL,"Mody158",135,"135.1","","Cabecera","Cabecera",1,100,170,8,15,6);</v>
      </c>
    </row>
    <row r="137" spans="1:16" x14ac:dyDescent="0.2">
      <c r="A137" s="1" t="s">
        <v>799</v>
      </c>
      <c r="B137" s="122" t="s">
        <v>820</v>
      </c>
      <c r="C137" s="2">
        <f>VLOOKUP(Tabla7[[#This Row],[skuproveedor-web]],Tabla6[[sku proveedor-web]:[codigo]],2,0)</f>
        <v>136</v>
      </c>
      <c r="D137" s="150">
        <f>IF(C136=Tabla7[[#This Row],[Codigo]],D136+0.1,Tabla7[[#This Row],[Codigo]]+0.1)</f>
        <v>136.1</v>
      </c>
      <c r="E137" s="150"/>
      <c r="F137" s="126" t="s">
        <v>387</v>
      </c>
      <c r="G137" s="126" t="s">
        <v>387</v>
      </c>
      <c r="H137" s="81">
        <v>1</v>
      </c>
      <c r="I137" s="126">
        <v>120</v>
      </c>
      <c r="J137" s="126">
        <v>140</v>
      </c>
      <c r="K137" s="126">
        <v>8</v>
      </c>
      <c r="L137" s="126">
        <v>16</v>
      </c>
      <c r="M137" s="90">
        <f>VLOOKUP(Tabla7[[#This Row],[Nombre_ficticio]],'Base de datos'!S:T,2,0)</f>
        <v>6</v>
      </c>
      <c r="N137" s="127" t="s">
        <v>387</v>
      </c>
      <c r="P137" s="142" t="str">
        <f t="shared" si="2"/>
        <v>insert into logistica values(NULL,"Mody159",136,"136.1","","Cabecera","Cabecera",1,120,140,8,16,6);</v>
      </c>
    </row>
    <row r="138" spans="1:16" x14ac:dyDescent="0.2">
      <c r="A138" s="1" t="s">
        <v>800</v>
      </c>
      <c r="B138" s="122" t="s">
        <v>820</v>
      </c>
      <c r="C138" s="2">
        <f>VLOOKUP(Tabla7[[#This Row],[skuproveedor-web]],Tabla6[[sku proveedor-web]:[codigo]],2,0)</f>
        <v>137</v>
      </c>
      <c r="D138" s="150">
        <f>IF(C137=Tabla7[[#This Row],[Codigo]],D137+0.1,Tabla7[[#This Row],[Codigo]]+0.1)</f>
        <v>137.1</v>
      </c>
      <c r="E138" s="150"/>
      <c r="F138" s="126" t="s">
        <v>387</v>
      </c>
      <c r="G138" s="126" t="s">
        <v>387</v>
      </c>
      <c r="H138" s="81">
        <v>1</v>
      </c>
      <c r="I138" s="126">
        <v>120</v>
      </c>
      <c r="J138" s="126">
        <v>140</v>
      </c>
      <c r="K138" s="126">
        <v>8</v>
      </c>
      <c r="L138" s="126">
        <v>14</v>
      </c>
      <c r="M138" s="90">
        <f>VLOOKUP(Tabla7[[#This Row],[Nombre_ficticio]],'Base de datos'!S:T,2,0)</f>
        <v>6</v>
      </c>
      <c r="N138" s="127" t="s">
        <v>387</v>
      </c>
      <c r="P138" s="142" t="str">
        <f t="shared" si="2"/>
        <v>insert into logistica values(NULL,"Mody160",137,"137.1","","Cabecera","Cabecera",1,120,140,8,14,6);</v>
      </c>
    </row>
    <row r="139" spans="1:16" x14ac:dyDescent="0.2">
      <c r="A139" s="1" t="s">
        <v>801</v>
      </c>
      <c r="B139" s="122" t="s">
        <v>820</v>
      </c>
      <c r="C139" s="2">
        <f>VLOOKUP(Tabla7[[#This Row],[skuproveedor-web]],Tabla6[[sku proveedor-web]:[codigo]],2,0)</f>
        <v>138</v>
      </c>
      <c r="D139" s="150">
        <f>IF(C138=Tabla7[[#This Row],[Codigo]],D138+0.1,Tabla7[[#This Row],[Codigo]]+0.1)</f>
        <v>138.1</v>
      </c>
      <c r="E139" s="150"/>
      <c r="F139" s="126" t="s">
        <v>387</v>
      </c>
      <c r="G139" s="126" t="s">
        <v>387</v>
      </c>
      <c r="H139" s="81">
        <v>1</v>
      </c>
      <c r="I139" s="126">
        <v>120</v>
      </c>
      <c r="J139" s="126">
        <v>140</v>
      </c>
      <c r="K139" s="126">
        <v>8</v>
      </c>
      <c r="L139" s="126">
        <v>13</v>
      </c>
      <c r="M139" s="90">
        <f>VLOOKUP(Tabla7[[#This Row],[Nombre_ficticio]],'Base de datos'!S:T,2,0)</f>
        <v>6</v>
      </c>
      <c r="N139" s="127" t="s">
        <v>387</v>
      </c>
      <c r="P139" s="142" t="str">
        <f t="shared" si="2"/>
        <v>insert into logistica values(NULL,"Mody161",138,"138.1","","Cabecera","Cabecera",1,120,140,8,13,6);</v>
      </c>
    </row>
    <row r="140" spans="1:16" x14ac:dyDescent="0.2">
      <c r="A140" s="1" t="s">
        <v>802</v>
      </c>
      <c r="B140" s="122" t="s">
        <v>820</v>
      </c>
      <c r="C140" s="2">
        <f>VLOOKUP(Tabla7[[#This Row],[skuproveedor-web]],Tabla6[[sku proveedor-web]:[codigo]],2,0)</f>
        <v>139</v>
      </c>
      <c r="D140" s="150">
        <f>IF(C139=Tabla7[[#This Row],[Codigo]],D139+0.1,Tabla7[[#This Row],[Codigo]]+0.1)</f>
        <v>139.1</v>
      </c>
      <c r="E140" s="150"/>
      <c r="F140" s="126" t="s">
        <v>387</v>
      </c>
      <c r="G140" s="126" t="s">
        <v>387</v>
      </c>
      <c r="H140" s="81">
        <v>1</v>
      </c>
      <c r="I140" s="126">
        <v>120</v>
      </c>
      <c r="J140" s="126">
        <v>140</v>
      </c>
      <c r="K140" s="126">
        <v>8</v>
      </c>
      <c r="L140" s="126">
        <v>15</v>
      </c>
      <c r="M140" s="90">
        <f>VLOOKUP(Tabla7[[#This Row],[Nombre_ficticio]],'Base de datos'!S:T,2,0)</f>
        <v>6</v>
      </c>
      <c r="N140" s="127" t="s">
        <v>387</v>
      </c>
      <c r="P140" s="142" t="str">
        <f t="shared" si="2"/>
        <v>insert into logistica values(NULL,"Mody162",139,"139.1","","Cabecera","Cabecera",1,120,140,8,15,6);</v>
      </c>
    </row>
    <row r="141" spans="1:16" x14ac:dyDescent="0.2">
      <c r="A141" s="1" t="s">
        <v>803</v>
      </c>
      <c r="B141" s="122" t="s">
        <v>820</v>
      </c>
      <c r="C141" s="2">
        <f>VLOOKUP(Tabla7[[#This Row],[skuproveedor-web]],Tabla6[[sku proveedor-web]:[codigo]],2,0)</f>
        <v>140</v>
      </c>
      <c r="D141" s="150">
        <f>IF(C140=Tabla7[[#This Row],[Codigo]],D140+0.1,Tabla7[[#This Row],[Codigo]]+0.1)</f>
        <v>140.1</v>
      </c>
      <c r="E141" s="150"/>
      <c r="F141" s="126" t="s">
        <v>387</v>
      </c>
      <c r="G141" s="126" t="s">
        <v>387</v>
      </c>
      <c r="H141" s="81">
        <v>1</v>
      </c>
      <c r="I141" s="126">
        <v>120</v>
      </c>
      <c r="J141" s="126">
        <v>140</v>
      </c>
      <c r="K141" s="126">
        <v>8</v>
      </c>
      <c r="L141" s="126">
        <v>14</v>
      </c>
      <c r="M141" s="90">
        <f>VLOOKUP(Tabla7[[#This Row],[Nombre_ficticio]],'Base de datos'!S:T,2,0)</f>
        <v>6</v>
      </c>
      <c r="N141" s="127" t="s">
        <v>387</v>
      </c>
      <c r="P141" s="142" t="str">
        <f t="shared" si="2"/>
        <v>insert into logistica values(NULL,"Mody163",140,"140.1","","Cabecera","Cabecera",1,120,140,8,14,6);</v>
      </c>
    </row>
    <row r="142" spans="1:16" x14ac:dyDescent="0.2">
      <c r="A142" s="1" t="s">
        <v>804</v>
      </c>
      <c r="B142" s="122" t="s">
        <v>820</v>
      </c>
      <c r="C142" s="2">
        <f>VLOOKUP(Tabla7[[#This Row],[skuproveedor-web]],Tabla6[[sku proveedor-web]:[codigo]],2,0)</f>
        <v>141</v>
      </c>
      <c r="D142" s="150">
        <f>IF(C141=Tabla7[[#This Row],[Codigo]],D141+0.1,Tabla7[[#This Row],[Codigo]]+0.1)</f>
        <v>141.1</v>
      </c>
      <c r="E142" s="150"/>
      <c r="F142" s="126" t="s">
        <v>387</v>
      </c>
      <c r="G142" s="126" t="s">
        <v>387</v>
      </c>
      <c r="H142" s="81">
        <v>1</v>
      </c>
      <c r="I142" s="126">
        <v>120</v>
      </c>
      <c r="J142" s="126">
        <v>140</v>
      </c>
      <c r="K142" s="126">
        <v>8</v>
      </c>
      <c r="L142" s="126">
        <v>14</v>
      </c>
      <c r="M142" s="90">
        <f>VLOOKUP(Tabla7[[#This Row],[Nombre_ficticio]],'Base de datos'!S:T,2,0)</f>
        <v>6</v>
      </c>
      <c r="N142" s="127" t="s">
        <v>387</v>
      </c>
      <c r="P142" s="142" t="str">
        <f t="shared" si="2"/>
        <v>insert into logistica values(NULL,"Mody164",141,"141.1","","Cabecera","Cabecera",1,120,140,8,14,6);</v>
      </c>
    </row>
    <row r="143" spans="1:16" x14ac:dyDescent="0.2">
      <c r="A143" s="1" t="s">
        <v>805</v>
      </c>
      <c r="B143" s="122" t="s">
        <v>753</v>
      </c>
      <c r="C143" s="2">
        <f>VLOOKUP(Tabla7[[#This Row],[skuproveedor-web]],Tabla6[[sku proveedor-web]:[codigo]],2,0)</f>
        <v>142</v>
      </c>
      <c r="D143" s="150">
        <f>IF(C142=Tabla7[[#This Row],[Codigo]],D142+0.1,Tabla7[[#This Row],[Codigo]]+0.1)</f>
        <v>142.1</v>
      </c>
      <c r="E143" s="150"/>
      <c r="F143" s="126" t="s">
        <v>391</v>
      </c>
      <c r="G143" s="126" t="s">
        <v>391</v>
      </c>
      <c r="H143" s="81">
        <v>1</v>
      </c>
      <c r="I143" s="126">
        <v>130</v>
      </c>
      <c r="J143" s="126">
        <v>140</v>
      </c>
      <c r="K143" s="126">
        <v>190</v>
      </c>
      <c r="L143" s="126">
        <v>19</v>
      </c>
      <c r="M143" s="90">
        <f>VLOOKUP(Tabla7[[#This Row],[Nombre_ficticio]],'Base de datos'!S:T,2,0)</f>
        <v>12</v>
      </c>
      <c r="N143" s="127" t="s">
        <v>391</v>
      </c>
      <c r="P143" s="142" t="str">
        <f t="shared" si="2"/>
        <v>insert into logistica values(NULL,"Mody165",142,"142.1","","Cama","Cama",1,130,140,190,19,12);</v>
      </c>
    </row>
    <row r="144" spans="1:16" x14ac:dyDescent="0.2">
      <c r="A144" s="1" t="s">
        <v>813</v>
      </c>
      <c r="B144" s="122" t="s">
        <v>753</v>
      </c>
      <c r="C144" s="2">
        <f>VLOOKUP(Tabla7[[#This Row],[skuproveedor-web]],Tabla6[[sku proveedor-web]:[codigo]],2,0)</f>
        <v>143</v>
      </c>
      <c r="D144" s="150">
        <f>IF(C143=Tabla7[[#This Row],[Codigo]],D143+0.1,Tabla7[[#This Row],[Codigo]]+0.1)</f>
        <v>143.1</v>
      </c>
      <c r="E144" s="150"/>
      <c r="F144" s="126" t="s">
        <v>391</v>
      </c>
      <c r="G144" s="126" t="s">
        <v>391</v>
      </c>
      <c r="H144" s="81">
        <v>1</v>
      </c>
      <c r="I144" s="126">
        <v>130</v>
      </c>
      <c r="J144" s="126">
        <v>140</v>
      </c>
      <c r="K144" s="126">
        <v>190</v>
      </c>
      <c r="L144" s="126">
        <v>19</v>
      </c>
      <c r="M144" s="90">
        <f>VLOOKUP(Tabla7[[#This Row],[Nombre_ficticio]],'Base de datos'!S:T,2,0)</f>
        <v>12</v>
      </c>
      <c r="N144" s="127" t="s">
        <v>391</v>
      </c>
      <c r="P144" s="142" t="str">
        <f t="shared" si="2"/>
        <v>insert into logistica values(NULL,"Mody166",143,"143.1","","Cama","Cama",1,130,140,190,19,12);</v>
      </c>
    </row>
    <row r="145" spans="1:16" x14ac:dyDescent="0.2">
      <c r="A145" s="1" t="s">
        <v>814</v>
      </c>
      <c r="B145" s="122" t="s">
        <v>753</v>
      </c>
      <c r="C145" s="2">
        <f>VLOOKUP(Tabla7[[#This Row],[skuproveedor-web]],Tabla6[[sku proveedor-web]:[codigo]],2,0)</f>
        <v>144</v>
      </c>
      <c r="D145" s="150">
        <f>IF(C144=Tabla7[[#This Row],[Codigo]],D144+0.1,Tabla7[[#This Row],[Codigo]]+0.1)</f>
        <v>144.1</v>
      </c>
      <c r="E145" s="150"/>
      <c r="F145" s="126" t="s">
        <v>391</v>
      </c>
      <c r="G145" s="126" t="s">
        <v>391</v>
      </c>
      <c r="H145" s="81">
        <v>1</v>
      </c>
      <c r="I145" s="126">
        <v>130</v>
      </c>
      <c r="J145" s="126">
        <v>140</v>
      </c>
      <c r="K145" s="126">
        <v>190</v>
      </c>
      <c r="L145" s="126">
        <v>19</v>
      </c>
      <c r="M145" s="90">
        <f>VLOOKUP(Tabla7[[#This Row],[Nombre_ficticio]],'Base de datos'!S:T,2,0)</f>
        <v>12</v>
      </c>
      <c r="N145" s="127" t="s">
        <v>391</v>
      </c>
      <c r="P145" s="142" t="str">
        <f t="shared" si="2"/>
        <v>insert into logistica values(NULL,"Mody167",144,"144.1","","Cama","Cama",1,130,140,190,19,12);</v>
      </c>
    </row>
    <row r="146" spans="1:16" x14ac:dyDescent="0.2">
      <c r="A146" s="1" t="s">
        <v>815</v>
      </c>
      <c r="B146" s="122" t="s">
        <v>753</v>
      </c>
      <c r="C146" s="2">
        <f>VLOOKUP(Tabla7[[#This Row],[skuproveedor-web]],Tabla6[[sku proveedor-web]:[codigo]],2,0)</f>
        <v>145</v>
      </c>
      <c r="D146" s="150">
        <f>IF(C145=Tabla7[[#This Row],[Codigo]],D145+0.1,Tabla7[[#This Row],[Codigo]]+0.1)</f>
        <v>145.1</v>
      </c>
      <c r="E146" s="150"/>
      <c r="F146" s="126" t="s">
        <v>391</v>
      </c>
      <c r="G146" s="126" t="s">
        <v>391</v>
      </c>
      <c r="H146" s="81">
        <v>1</v>
      </c>
      <c r="I146" s="126">
        <v>130</v>
      </c>
      <c r="J146" s="126">
        <v>140</v>
      </c>
      <c r="K146" s="126">
        <v>190</v>
      </c>
      <c r="L146" s="126">
        <v>19</v>
      </c>
      <c r="M146" s="90">
        <f>VLOOKUP(Tabla7[[#This Row],[Nombre_ficticio]],'Base de datos'!S:T,2,0)</f>
        <v>12</v>
      </c>
      <c r="N146" s="127" t="s">
        <v>391</v>
      </c>
      <c r="P146" s="142" t="str">
        <f t="shared" si="2"/>
        <v>insert into logistica values(NULL,"Mody168",145,"145.1","","Cama","Cama",1,130,140,190,19,12);</v>
      </c>
    </row>
    <row r="147" spans="1:16" x14ac:dyDescent="0.2">
      <c r="A147" s="1" t="s">
        <v>816</v>
      </c>
      <c r="B147" s="122" t="s">
        <v>753</v>
      </c>
      <c r="C147" s="2">
        <f>VLOOKUP(Tabla7[[#This Row],[skuproveedor-web]],Tabla6[[sku proveedor-web]:[codigo]],2,0)</f>
        <v>146</v>
      </c>
      <c r="D147" s="150">
        <f>IF(C146=Tabla7[[#This Row],[Codigo]],D146+0.1,Tabla7[[#This Row],[Codigo]]+0.1)</f>
        <v>146.1</v>
      </c>
      <c r="E147" s="150"/>
      <c r="F147" s="126" t="s">
        <v>391</v>
      </c>
      <c r="G147" s="126" t="s">
        <v>391</v>
      </c>
      <c r="H147" s="81">
        <v>1</v>
      </c>
      <c r="I147" s="126">
        <v>100</v>
      </c>
      <c r="J147" s="126">
        <v>140</v>
      </c>
      <c r="K147" s="126">
        <v>190</v>
      </c>
      <c r="L147" s="126">
        <v>19</v>
      </c>
      <c r="M147" s="90">
        <f>VLOOKUP(Tabla7[[#This Row],[Nombre_ficticio]],'Base de datos'!S:T,2,0)</f>
        <v>12</v>
      </c>
      <c r="N147" s="127" t="s">
        <v>391</v>
      </c>
      <c r="P147" s="142" t="str">
        <f t="shared" si="2"/>
        <v>insert into logistica values(NULL,"Mody169",146,"146.1","","Cama","Cama",1,100,140,190,19,12);</v>
      </c>
    </row>
    <row r="148" spans="1:16" x14ac:dyDescent="0.2">
      <c r="A148" s="1" t="s">
        <v>817</v>
      </c>
      <c r="B148" s="122" t="s">
        <v>753</v>
      </c>
      <c r="C148" s="2">
        <f>VLOOKUP(Tabla7[[#This Row],[skuproveedor-web]],Tabla6[[sku proveedor-web]:[codigo]],2,0)</f>
        <v>147</v>
      </c>
      <c r="D148" s="150">
        <f>IF(C147=Tabla7[[#This Row],[Codigo]],D147+0.1,Tabla7[[#This Row],[Codigo]]+0.1)</f>
        <v>147.1</v>
      </c>
      <c r="E148" s="150"/>
      <c r="F148" s="126" t="s">
        <v>391</v>
      </c>
      <c r="G148" s="126" t="s">
        <v>391</v>
      </c>
      <c r="H148" s="81">
        <v>1</v>
      </c>
      <c r="I148" s="126">
        <v>110</v>
      </c>
      <c r="J148" s="126">
        <v>140</v>
      </c>
      <c r="K148" s="126">
        <v>190</v>
      </c>
      <c r="L148" s="126">
        <v>19</v>
      </c>
      <c r="M148" s="90">
        <f>VLOOKUP(Tabla7[[#This Row],[Nombre_ficticio]],'Base de datos'!S:T,2,0)</f>
        <v>12</v>
      </c>
      <c r="N148" s="127" t="s">
        <v>391</v>
      </c>
      <c r="P148" s="142" t="str">
        <f t="shared" si="2"/>
        <v>insert into logistica values(NULL,"Mody170",147,"147.1","","Cama","Cama",1,110,140,190,19,12);</v>
      </c>
    </row>
    <row r="149" spans="1:16" x14ac:dyDescent="0.2">
      <c r="A149" s="1" t="s">
        <v>818</v>
      </c>
      <c r="B149" s="122" t="s">
        <v>753</v>
      </c>
      <c r="C149" s="2">
        <f>VLOOKUP(Tabla7[[#This Row],[skuproveedor-web]],Tabla6[[sku proveedor-web]:[codigo]],2,0)</f>
        <v>148</v>
      </c>
      <c r="D149" s="150">
        <f>IF(C148=Tabla7[[#This Row],[Codigo]],D148+0.1,Tabla7[[#This Row],[Codigo]]+0.1)</f>
        <v>148.1</v>
      </c>
      <c r="E149" s="150"/>
      <c r="F149" s="126" t="s">
        <v>391</v>
      </c>
      <c r="G149" s="126" t="s">
        <v>391</v>
      </c>
      <c r="H149" s="81">
        <v>1</v>
      </c>
      <c r="I149" s="126">
        <v>110</v>
      </c>
      <c r="J149" s="126">
        <v>140</v>
      </c>
      <c r="K149" s="126">
        <v>190</v>
      </c>
      <c r="L149" s="126">
        <v>19</v>
      </c>
      <c r="M149" s="90">
        <f>VLOOKUP(Tabla7[[#This Row],[Nombre_ficticio]],'Base de datos'!S:T,2,0)</f>
        <v>12</v>
      </c>
      <c r="N149" s="127" t="s">
        <v>391</v>
      </c>
      <c r="P149" s="142" t="str">
        <f t="shared" si="2"/>
        <v>insert into logistica values(NULL,"Mody171",148,"148.1","","Cama","Cama",1,110,140,190,19,12);</v>
      </c>
    </row>
    <row r="150" spans="1:16" x14ac:dyDescent="0.2">
      <c r="A150" s="1" t="s">
        <v>819</v>
      </c>
      <c r="B150" s="122" t="s">
        <v>753</v>
      </c>
      <c r="C150" s="2">
        <f>VLOOKUP(Tabla7[[#This Row],[skuproveedor-web]],Tabla6[[sku proveedor-web]:[codigo]],2,0)</f>
        <v>149</v>
      </c>
      <c r="D150" s="150">
        <f>IF(C149=Tabla7[[#This Row],[Codigo]],D149+0.1,Tabla7[[#This Row],[Codigo]]+0.1)</f>
        <v>149.1</v>
      </c>
      <c r="E150" s="150"/>
      <c r="F150" s="126" t="s">
        <v>391</v>
      </c>
      <c r="G150" s="126" t="s">
        <v>391</v>
      </c>
      <c r="H150" s="81">
        <v>1</v>
      </c>
      <c r="I150" s="126">
        <v>120</v>
      </c>
      <c r="J150" s="126">
        <v>140</v>
      </c>
      <c r="K150" s="126">
        <v>190</v>
      </c>
      <c r="L150" s="126">
        <v>19</v>
      </c>
      <c r="M150" s="90">
        <f>VLOOKUP(Tabla7[[#This Row],[Nombre_ficticio]],'Base de datos'!S:T,2,0)</f>
        <v>12</v>
      </c>
      <c r="N150" s="127" t="s">
        <v>391</v>
      </c>
      <c r="P150" s="142" t="str">
        <f t="shared" si="2"/>
        <v>insert into logistica values(NULL,"Mody172",149,"149.1","","Cama","Cama",1,120,140,190,19,12);</v>
      </c>
    </row>
    <row r="151" spans="1:16" x14ac:dyDescent="0.2">
      <c r="A151" s="1" t="s">
        <v>896</v>
      </c>
      <c r="B151" s="125" t="s">
        <v>907</v>
      </c>
      <c r="C151" s="2">
        <f>VLOOKUP(Tabla7[[#This Row],[skuproveedor-web]],Tabla6[[sku proveedor-web]:[codigo]],2,0)</f>
        <v>150</v>
      </c>
      <c r="D151" s="150">
        <f>IF(C150=Tabla7[[#This Row],[Codigo]],D150+0.1,Tabla7[[#This Row],[Codigo]]+0.1)</f>
        <v>150.1</v>
      </c>
      <c r="E151" s="150"/>
      <c r="F151" s="125" t="s">
        <v>907</v>
      </c>
      <c r="G151" s="125" t="s">
        <v>907</v>
      </c>
      <c r="H151" s="81">
        <v>1</v>
      </c>
      <c r="I151" s="126">
        <v>140</v>
      </c>
      <c r="J151" s="126">
        <v>100</v>
      </c>
      <c r="K151" s="126">
        <v>40</v>
      </c>
      <c r="L151" s="126">
        <v>8</v>
      </c>
      <c r="M151" s="90">
        <f>VLOOKUP(Tabla7[[#This Row],[Nombre_ficticio]],'Base de datos'!S:T,2,0)</f>
        <v>8</v>
      </c>
      <c r="N151" s="128" t="s">
        <v>390</v>
      </c>
      <c r="P151" s="142" t="str">
        <f t="shared" si="2"/>
        <v>insert into logistica values(NULL,"Mody173",150,"150.1","","Comoda vintage","Comoda vintage",1,140,100,40,8,8);</v>
      </c>
    </row>
    <row r="152" spans="1:16" x14ac:dyDescent="0.2">
      <c r="A152" s="1" t="s">
        <v>897</v>
      </c>
      <c r="B152" s="125" t="s">
        <v>907</v>
      </c>
      <c r="C152" s="2">
        <f>VLOOKUP(Tabla7[[#This Row],[skuproveedor-web]],Tabla6[[sku proveedor-web]:[codigo]],2,0)</f>
        <v>151</v>
      </c>
      <c r="D152" s="150">
        <f>IF(C151=Tabla7[[#This Row],[Codigo]],D151+0.1,Tabla7[[#This Row],[Codigo]]+0.1)</f>
        <v>151.1</v>
      </c>
      <c r="E152" s="150"/>
      <c r="F152" s="125" t="s">
        <v>907</v>
      </c>
      <c r="G152" s="125" t="s">
        <v>907</v>
      </c>
      <c r="H152" s="81">
        <v>1</v>
      </c>
      <c r="I152" s="126">
        <v>45</v>
      </c>
      <c r="J152" s="126">
        <v>130</v>
      </c>
      <c r="K152" s="126">
        <v>40</v>
      </c>
      <c r="L152" s="126">
        <v>8</v>
      </c>
      <c r="M152" s="90">
        <f>VLOOKUP(Tabla7[[#This Row],[Nombre_ficticio]],'Base de datos'!S:T,2,0)</f>
        <v>8</v>
      </c>
      <c r="N152" s="128" t="s">
        <v>390</v>
      </c>
      <c r="P152" s="142" t="str">
        <f t="shared" si="2"/>
        <v>insert into logistica values(NULL,"Mody174",151,"151.1","","Comoda vintage","Comoda vintage",1,45,130,40,8,8);</v>
      </c>
    </row>
    <row r="153" spans="1:16" x14ac:dyDescent="0.2">
      <c r="A153" s="1" t="s">
        <v>898</v>
      </c>
      <c r="B153" s="125" t="s">
        <v>907</v>
      </c>
      <c r="C153" s="2">
        <f>VLOOKUP(Tabla7[[#This Row],[skuproveedor-web]],Tabla6[[sku proveedor-web]:[codigo]],2,0)</f>
        <v>152</v>
      </c>
      <c r="D153" s="150">
        <f>IF(C152=Tabla7[[#This Row],[Codigo]],D152+0.1,Tabla7[[#This Row],[Codigo]]+0.1)</f>
        <v>152.1</v>
      </c>
      <c r="E153" s="150"/>
      <c r="F153" s="125" t="s">
        <v>907</v>
      </c>
      <c r="G153" s="125" t="s">
        <v>907</v>
      </c>
      <c r="H153" s="81">
        <v>1</v>
      </c>
      <c r="I153" s="126">
        <v>140</v>
      </c>
      <c r="J153" s="126">
        <v>130</v>
      </c>
      <c r="K153" s="126">
        <v>40</v>
      </c>
      <c r="L153" s="126">
        <v>12</v>
      </c>
      <c r="M153" s="90">
        <f>VLOOKUP(Tabla7[[#This Row],[Nombre_ficticio]],'Base de datos'!S:T,2,0)</f>
        <v>8</v>
      </c>
      <c r="N153" s="128" t="s">
        <v>390</v>
      </c>
      <c r="P153" s="142" t="str">
        <f t="shared" si="2"/>
        <v>insert into logistica values(NULL,"Mody175",152,"152.1","","Comoda vintage","Comoda vintage",1,140,130,40,12,8);</v>
      </c>
    </row>
    <row r="154" spans="1:16" x14ac:dyDescent="0.2">
      <c r="A154" s="1" t="s">
        <v>899</v>
      </c>
      <c r="B154" s="125" t="s">
        <v>907</v>
      </c>
      <c r="C154" s="2">
        <f>VLOOKUP(Tabla7[[#This Row],[skuproveedor-web]],Tabla6[[sku proveedor-web]:[codigo]],2,0)</f>
        <v>153</v>
      </c>
      <c r="D154" s="150">
        <f>IF(C153=Tabla7[[#This Row],[Codigo]],D153+0.1,Tabla7[[#This Row],[Codigo]]+0.1)</f>
        <v>153.1</v>
      </c>
      <c r="E154" s="150"/>
      <c r="F154" s="125" t="s">
        <v>907</v>
      </c>
      <c r="G154" s="125" t="s">
        <v>907</v>
      </c>
      <c r="H154" s="81">
        <v>1</v>
      </c>
      <c r="I154" s="126">
        <v>135</v>
      </c>
      <c r="J154" s="126">
        <v>160</v>
      </c>
      <c r="K154" s="126">
        <v>40</v>
      </c>
      <c r="L154" s="126">
        <v>20</v>
      </c>
      <c r="M154" s="90">
        <f>VLOOKUP(Tabla7[[#This Row],[Nombre_ficticio]],'Base de datos'!S:T,2,0)</f>
        <v>8</v>
      </c>
      <c r="N154" s="128" t="s">
        <v>390</v>
      </c>
      <c r="P154" s="142" t="str">
        <f t="shared" si="2"/>
        <v>insert into logistica values(NULL,"Mody176",153,"153.1","","Comoda vintage","Comoda vintage",1,135,160,40,20,8);</v>
      </c>
    </row>
    <row r="155" spans="1:16" x14ac:dyDescent="0.2">
      <c r="A155" s="1" t="s">
        <v>900</v>
      </c>
      <c r="B155" s="125" t="s">
        <v>908</v>
      </c>
      <c r="C155" s="2">
        <f>VLOOKUP(Tabla7[[#This Row],[skuproveedor-web]],Tabla6[[sku proveedor-web]:[codigo]],2,0)</f>
        <v>154</v>
      </c>
      <c r="D155" s="150">
        <f>IF(C154=Tabla7[[#This Row],[Codigo]],D154+0.1,Tabla7[[#This Row],[Codigo]]+0.1)</f>
        <v>154.1</v>
      </c>
      <c r="E155" s="150"/>
      <c r="F155" s="125" t="s">
        <v>908</v>
      </c>
      <c r="G155" s="125" t="s">
        <v>908</v>
      </c>
      <c r="H155" s="81">
        <v>1</v>
      </c>
      <c r="I155" s="126">
        <v>160</v>
      </c>
      <c r="J155" s="126">
        <v>80</v>
      </c>
      <c r="K155" s="126">
        <v>40</v>
      </c>
      <c r="L155" s="126">
        <v>24</v>
      </c>
      <c r="M155" s="90">
        <f>VLOOKUP(Tabla7[[#This Row],[Nombre_ficticio]],'Base de datos'!S:T,2,0)</f>
        <v>8</v>
      </c>
      <c r="N155" s="128" t="s">
        <v>390</v>
      </c>
      <c r="P155" s="142" t="str">
        <f t="shared" si="2"/>
        <v>insert into logistica values(NULL,"Mody177",154,"154.1","","Ropero vintage","Ropero vintage",1,160,80,40,24,8);</v>
      </c>
    </row>
    <row r="156" spans="1:16" x14ac:dyDescent="0.2">
      <c r="A156" s="1" t="s">
        <v>901</v>
      </c>
      <c r="B156" s="125" t="s">
        <v>908</v>
      </c>
      <c r="C156" s="2">
        <f>VLOOKUP(Tabla7[[#This Row],[skuproveedor-web]],Tabla6[[sku proveedor-web]:[codigo]],2,0)</f>
        <v>155</v>
      </c>
      <c r="D156" s="150">
        <f>IF(C155=Tabla7[[#This Row],[Codigo]],D155+0.1,Tabla7[[#This Row],[Codigo]]+0.1)</f>
        <v>155.1</v>
      </c>
      <c r="E156" s="150"/>
      <c r="F156" s="125" t="s">
        <v>908</v>
      </c>
      <c r="G156" s="125" t="s">
        <v>908</v>
      </c>
      <c r="H156" s="81">
        <v>1</v>
      </c>
      <c r="I156" s="126">
        <v>190</v>
      </c>
      <c r="J156" s="126">
        <v>80</v>
      </c>
      <c r="K156" s="126">
        <v>40</v>
      </c>
      <c r="L156" s="126">
        <v>23</v>
      </c>
      <c r="M156" s="90">
        <f>VLOOKUP(Tabla7[[#This Row],[Nombre_ficticio]],'Base de datos'!S:T,2,0)</f>
        <v>11</v>
      </c>
      <c r="N156" s="128" t="s">
        <v>45</v>
      </c>
      <c r="P156" s="142" t="str">
        <f t="shared" si="2"/>
        <v>insert into logistica values(NULL,"Mody178",155,"155.1","","Ropero vintage","Ropero vintage",1,190,80,40,23,11);</v>
      </c>
    </row>
    <row r="157" spans="1:16" x14ac:dyDescent="0.2">
      <c r="A157" s="1" t="s">
        <v>902</v>
      </c>
      <c r="B157" s="125" t="s">
        <v>908</v>
      </c>
      <c r="C157" s="2">
        <f>VLOOKUP(Tabla7[[#This Row],[skuproveedor-web]],Tabla6[[sku proveedor-web]:[codigo]],2,0)</f>
        <v>156</v>
      </c>
      <c r="D157" s="150">
        <f>IF(C156=Tabla7[[#This Row],[Codigo]],D156+0.1,Tabla7[[#This Row],[Codigo]]+0.1)</f>
        <v>156.1</v>
      </c>
      <c r="E157" s="150"/>
      <c r="F157" s="125" t="s">
        <v>908</v>
      </c>
      <c r="G157" s="125" t="s">
        <v>908</v>
      </c>
      <c r="H157" s="81">
        <v>1</v>
      </c>
      <c r="I157" s="126">
        <v>200</v>
      </c>
      <c r="J157" s="126">
        <v>80</v>
      </c>
      <c r="K157" s="126">
        <v>40</v>
      </c>
      <c r="L157" s="126">
        <v>25</v>
      </c>
      <c r="M157" s="90">
        <f>VLOOKUP(Tabla7[[#This Row],[Nombre_ficticio]],'Base de datos'!S:T,2,0)</f>
        <v>11</v>
      </c>
      <c r="N157" s="128" t="s">
        <v>45</v>
      </c>
      <c r="P157" s="142" t="str">
        <f t="shared" si="2"/>
        <v>insert into logistica values(NULL,"Mody179",156,"156.1","","Ropero vintage","Ropero vintage",1,200,80,40,25,11);</v>
      </c>
    </row>
    <row r="158" spans="1:16" x14ac:dyDescent="0.2">
      <c r="A158" s="1" t="s">
        <v>903</v>
      </c>
      <c r="B158" s="125" t="s">
        <v>908</v>
      </c>
      <c r="C158" s="2">
        <f>VLOOKUP(Tabla7[[#This Row],[skuproveedor-web]],Tabla6[[sku proveedor-web]:[codigo]],2,0)</f>
        <v>157</v>
      </c>
      <c r="D158" s="150">
        <f>IF(C157=Tabla7[[#This Row],[Codigo]],D157+0.1,Tabla7[[#This Row],[Codigo]]+0.1)</f>
        <v>157.1</v>
      </c>
      <c r="E158" s="150"/>
      <c r="F158" s="125" t="s">
        <v>908</v>
      </c>
      <c r="G158" s="125" t="s">
        <v>908</v>
      </c>
      <c r="H158" s="81">
        <v>1</v>
      </c>
      <c r="I158" s="126">
        <v>200</v>
      </c>
      <c r="J158" s="126">
        <v>80</v>
      </c>
      <c r="K158" s="126">
        <v>40</v>
      </c>
      <c r="L158" s="126">
        <v>25</v>
      </c>
      <c r="M158" s="90">
        <f>VLOOKUP(Tabla7[[#This Row],[Nombre_ficticio]],'Base de datos'!S:T,2,0)</f>
        <v>11</v>
      </c>
      <c r="N158" s="128" t="s">
        <v>45</v>
      </c>
      <c r="P158" s="142" t="str">
        <f t="shared" si="2"/>
        <v>insert into logistica values(NULL,"Mody180",157,"157.1","","Ropero vintage","Ropero vintage",1,200,80,40,25,11);</v>
      </c>
    </row>
    <row r="159" spans="1:16" x14ac:dyDescent="0.2">
      <c r="A159" s="1" t="s">
        <v>904</v>
      </c>
      <c r="B159" s="125" t="s">
        <v>908</v>
      </c>
      <c r="C159" s="2">
        <f>VLOOKUP(Tabla7[[#This Row],[skuproveedor-web]],Tabla6[[sku proveedor-web]:[codigo]],2,0)</f>
        <v>158</v>
      </c>
      <c r="D159" s="150">
        <f>IF(C158=Tabla7[[#This Row],[Codigo]],D158+0.1,Tabla7[[#This Row],[Codigo]]+0.1)</f>
        <v>158.1</v>
      </c>
      <c r="E159" s="150"/>
      <c r="F159" s="125" t="s">
        <v>908</v>
      </c>
      <c r="G159" s="125" t="s">
        <v>908</v>
      </c>
      <c r="H159" s="81">
        <v>1</v>
      </c>
      <c r="I159" s="126">
        <v>200</v>
      </c>
      <c r="J159" s="126">
        <v>120</v>
      </c>
      <c r="K159" s="126">
        <v>40</v>
      </c>
      <c r="L159" s="126">
        <v>20</v>
      </c>
      <c r="M159" s="90">
        <f>VLOOKUP(Tabla7[[#This Row],[Nombre_ficticio]],'Base de datos'!S:T,2,0)</f>
        <v>11</v>
      </c>
      <c r="N159" s="128" t="s">
        <v>45</v>
      </c>
      <c r="P159" s="142" t="str">
        <f t="shared" si="2"/>
        <v>insert into logistica values(NULL,"Mody181",158,"158.1","","Ropero vintage","Ropero vintage",1,200,120,40,20,11);</v>
      </c>
    </row>
    <row r="160" spans="1:16" x14ac:dyDescent="0.2">
      <c r="A160" s="1" t="s">
        <v>905</v>
      </c>
      <c r="B160" s="125" t="s">
        <v>908</v>
      </c>
      <c r="C160" s="2">
        <f>VLOOKUP(Tabla7[[#This Row],[skuproveedor-web]],Tabla6[[sku proveedor-web]:[codigo]],2,0)</f>
        <v>159</v>
      </c>
      <c r="D160" s="150">
        <f>IF(C159=Tabla7[[#This Row],[Codigo]],D159+0.1,Tabla7[[#This Row],[Codigo]]+0.1)</f>
        <v>159.1</v>
      </c>
      <c r="E160" s="150"/>
      <c r="F160" s="125" t="s">
        <v>908</v>
      </c>
      <c r="G160" s="125" t="s">
        <v>908</v>
      </c>
      <c r="H160" s="81">
        <v>1</v>
      </c>
      <c r="I160" s="126">
        <v>190</v>
      </c>
      <c r="J160" s="126">
        <v>120</v>
      </c>
      <c r="K160" s="126">
        <v>40</v>
      </c>
      <c r="L160" s="126">
        <v>26</v>
      </c>
      <c r="M160" s="90">
        <f>VLOOKUP(Tabla7[[#This Row],[Nombre_ficticio]],'Base de datos'!S:T,2,0)</f>
        <v>11</v>
      </c>
      <c r="N160" s="128" t="s">
        <v>45</v>
      </c>
      <c r="P160" s="142" t="str">
        <f t="shared" si="2"/>
        <v>insert into logistica values(NULL,"Mody182",159,"159.1","","Ropero vintage","Ropero vintage",1,190,120,40,26,11);</v>
      </c>
    </row>
    <row r="161" spans="1:16" x14ac:dyDescent="0.2">
      <c r="A161" s="1" t="s">
        <v>906</v>
      </c>
      <c r="B161" s="125" t="s">
        <v>909</v>
      </c>
      <c r="C161" s="2">
        <f>VLOOKUP(Tabla7[[#This Row],[skuproveedor-web]],Tabla6[[sku proveedor-web]:[codigo]],2,0)</f>
        <v>160</v>
      </c>
      <c r="D161" s="150">
        <f>IF(C160=Tabla7[[#This Row],[Codigo]],D160+0.1,Tabla7[[#This Row],[Codigo]]+0.1)</f>
        <v>160.1</v>
      </c>
      <c r="E161" s="150"/>
      <c r="F161" s="125" t="s">
        <v>909</v>
      </c>
      <c r="G161" s="125" t="s">
        <v>909</v>
      </c>
      <c r="H161" s="81">
        <v>1</v>
      </c>
      <c r="I161" s="126">
        <v>200</v>
      </c>
      <c r="J161" s="126">
        <v>100</v>
      </c>
      <c r="K161" s="126">
        <v>100</v>
      </c>
      <c r="L161" s="126">
        <v>30</v>
      </c>
      <c r="M161" s="90">
        <f>VLOOKUP(Tabla7[[#This Row],[Nombre_ficticio]],'Base de datos'!S:T,2,0)</f>
        <v>11</v>
      </c>
      <c r="N161" s="128" t="s">
        <v>45</v>
      </c>
      <c r="P161" s="142" t="str">
        <f t="shared" si="2"/>
        <v>insert into logistica values(NULL,"Mody183",160,"160.1","","Zapatera","Zapatera",1,200,100,100,30,11);</v>
      </c>
    </row>
    <row r="162" spans="1:16" x14ac:dyDescent="0.2">
      <c r="A162" s="136" t="s">
        <v>936</v>
      </c>
      <c r="B162" s="137" t="s">
        <v>909</v>
      </c>
      <c r="C162" s="138">
        <f>VLOOKUP(Tabla7[[#This Row],[skuproveedor-web]],Tabla6[[sku proveedor-web]:[codigo]],2,0)</f>
        <v>161</v>
      </c>
      <c r="D162" s="150">
        <f>IF(C161=Tabla7[[#This Row],[Codigo]],D161+0.1,Tabla7[[#This Row],[Codigo]]+0.1)</f>
        <v>161.1</v>
      </c>
      <c r="E162" s="150"/>
      <c r="F162" s="125" t="s">
        <v>909</v>
      </c>
      <c r="G162" s="125" t="s">
        <v>909</v>
      </c>
      <c r="H162" s="81">
        <v>1</v>
      </c>
      <c r="I162" s="126">
        <v>80</v>
      </c>
      <c r="J162" s="126">
        <v>50</v>
      </c>
      <c r="K162" s="126">
        <v>50</v>
      </c>
      <c r="L162" s="126">
        <v>10</v>
      </c>
      <c r="M162" s="90">
        <f>VLOOKUP(Tabla7[[#This Row],[Nombre_ficticio]],'Base de datos'!S:T,2,0)</f>
        <v>11</v>
      </c>
      <c r="N162" s="128" t="s">
        <v>45</v>
      </c>
      <c r="P162" s="142" t="str">
        <f t="shared" si="2"/>
        <v>insert into logistica values(NULL,"Mody184",161,"161.1","","Zapatera","Zapatera",1,80,50,50,10,11);</v>
      </c>
    </row>
    <row r="163" spans="1:16" x14ac:dyDescent="0.2">
      <c r="A163" s="178" t="s">
        <v>1049</v>
      </c>
      <c r="B163" s="179" t="s">
        <v>1068</v>
      </c>
      <c r="C163" s="138">
        <f>VLOOKUP(Tabla7[[#This Row],[skuproveedor-web]],Tabla6[[sku proveedor-web]:[codigo]],2,0)</f>
        <v>170</v>
      </c>
      <c r="D163" s="150">
        <f>IF(C162=Tabla7[[#This Row],[Codigo]],D162+0.1,Tabla7[[#This Row],[Codigo]]+0.1)</f>
        <v>170.1</v>
      </c>
      <c r="E163" s="150"/>
      <c r="F163" s="180" t="s">
        <v>1068</v>
      </c>
      <c r="G163" s="180" t="s">
        <v>1068</v>
      </c>
      <c r="H163" s="157">
        <v>1</v>
      </c>
      <c r="I163" s="174">
        <v>50</v>
      </c>
      <c r="J163" s="174">
        <v>120</v>
      </c>
      <c r="K163" s="174">
        <v>50</v>
      </c>
      <c r="L163" s="174">
        <v>30</v>
      </c>
      <c r="M163" s="175">
        <f>VLOOKUP(Tabla7[[#This Row],[Nombre_ficticio]],'Base de datos'!S:T,2,0)</f>
        <v>10</v>
      </c>
      <c r="N163" s="175" t="s">
        <v>42</v>
      </c>
      <c r="P163" s="142" t="str">
        <f t="shared" si="2"/>
        <v>insert into logistica values(NULL,"Mody200",170,"170.1","","Centro de entretenimiento 3 partes","Centro de entretenimiento 3 partes",1,50,120,50,30,10);</v>
      </c>
    </row>
    <row r="164" spans="1:16" x14ac:dyDescent="0.2">
      <c r="A164" s="178" t="s">
        <v>1050</v>
      </c>
      <c r="B164" s="179" t="s">
        <v>1068</v>
      </c>
      <c r="C164" s="138">
        <f>VLOOKUP(Tabla7[[#This Row],[skuproveedor-web]],Tabla6[[sku proveedor-web]:[codigo]],2,0)</f>
        <v>171</v>
      </c>
      <c r="D164" s="150">
        <f>IF(C163=Tabla7[[#This Row],[Codigo]],D163+0.1,Tabla7[[#This Row],[Codigo]]+0.1)</f>
        <v>171.1</v>
      </c>
      <c r="E164" s="150"/>
      <c r="F164" s="180" t="s">
        <v>1068</v>
      </c>
      <c r="G164" s="180" t="s">
        <v>1068</v>
      </c>
      <c r="H164" s="157">
        <v>1</v>
      </c>
      <c r="I164" s="174">
        <v>50</v>
      </c>
      <c r="J164" s="174">
        <v>120</v>
      </c>
      <c r="K164" s="174">
        <v>50</v>
      </c>
      <c r="L164" s="174">
        <v>30</v>
      </c>
      <c r="M164" s="175">
        <f>VLOOKUP(Tabla7[[#This Row],[Nombre_ficticio]],'Base de datos'!S:T,2,0)</f>
        <v>10</v>
      </c>
      <c r="N164" s="175" t="s">
        <v>42</v>
      </c>
      <c r="P164" s="142" t="str">
        <f t="shared" si="2"/>
        <v>insert into logistica values(NULL,"Mody201",171,"171.1","","Centro de entretenimiento 3 partes","Centro de entretenimiento 3 partes",1,50,120,50,30,10);</v>
      </c>
    </row>
    <row r="165" spans="1:16" x14ac:dyDescent="0.2">
      <c r="A165" s="178" t="s">
        <v>1051</v>
      </c>
      <c r="B165" s="179" t="s">
        <v>1068</v>
      </c>
      <c r="C165" s="138">
        <f>VLOOKUP(Tabla7[[#This Row],[skuproveedor-web]],Tabla6[[sku proveedor-web]:[codigo]],2,0)</f>
        <v>172</v>
      </c>
      <c r="D165" s="150">
        <f>IF(C164=Tabla7[[#This Row],[Codigo]],D164+0.1,Tabla7[[#This Row],[Codigo]]+0.1)</f>
        <v>172.1</v>
      </c>
      <c r="E165" s="150"/>
      <c r="F165" s="180" t="s">
        <v>1068</v>
      </c>
      <c r="G165" s="180" t="s">
        <v>1068</v>
      </c>
      <c r="H165" s="157">
        <v>1</v>
      </c>
      <c r="I165" s="174">
        <v>50</v>
      </c>
      <c r="J165" s="174">
        <v>120</v>
      </c>
      <c r="K165" s="174">
        <v>50</v>
      </c>
      <c r="L165" s="174">
        <v>30</v>
      </c>
      <c r="M165" s="175">
        <f>VLOOKUP(Tabla7[[#This Row],[Nombre_ficticio]],'Base de datos'!S:T,2,0)</f>
        <v>10</v>
      </c>
      <c r="N165" s="175" t="s">
        <v>42</v>
      </c>
      <c r="P165" s="142" t="str">
        <f t="shared" si="2"/>
        <v>insert into logistica values(NULL,"Mody202",172,"172.1","","Centro de entretenimiento 3 partes","Centro de entretenimiento 3 partes",1,50,120,50,30,10);</v>
      </c>
    </row>
    <row r="166" spans="1:16" x14ac:dyDescent="0.2">
      <c r="A166" s="178" t="s">
        <v>1052</v>
      </c>
      <c r="B166" s="179" t="s">
        <v>1068</v>
      </c>
      <c r="C166" s="138">
        <f>VLOOKUP(Tabla7[[#This Row],[skuproveedor-web]],Tabla6[[sku proveedor-web]:[codigo]],2,0)</f>
        <v>173</v>
      </c>
      <c r="D166" s="150">
        <f>IF(C165=Tabla7[[#This Row],[Codigo]],D165+0.1,Tabla7[[#This Row],[Codigo]]+0.1)</f>
        <v>173.1</v>
      </c>
      <c r="E166" s="150"/>
      <c r="F166" s="180" t="s">
        <v>1068</v>
      </c>
      <c r="G166" s="180" t="s">
        <v>1068</v>
      </c>
      <c r="H166" s="157">
        <v>1</v>
      </c>
      <c r="I166" s="174">
        <v>50</v>
      </c>
      <c r="J166" s="174">
        <v>120</v>
      </c>
      <c r="K166" s="174">
        <v>50</v>
      </c>
      <c r="L166" s="174">
        <v>30</v>
      </c>
      <c r="M166" s="175">
        <f>VLOOKUP(Tabla7[[#This Row],[Nombre_ficticio]],'Base de datos'!S:T,2,0)</f>
        <v>10</v>
      </c>
      <c r="N166" s="175" t="s">
        <v>42</v>
      </c>
      <c r="P166" s="142" t="str">
        <f t="shared" si="2"/>
        <v>insert into logistica values(NULL,"Mody203",173,"173.1","","Centro de entretenimiento 3 partes","Centro de entretenimiento 3 partes",1,50,120,50,30,10);</v>
      </c>
    </row>
    <row r="167" spans="1:16" x14ac:dyDescent="0.2">
      <c r="A167" s="178" t="s">
        <v>1053</v>
      </c>
      <c r="B167" s="179" t="s">
        <v>1068</v>
      </c>
      <c r="C167" s="138">
        <f>VLOOKUP(Tabla7[[#This Row],[skuproveedor-web]],Tabla6[[sku proveedor-web]:[codigo]],2,0)</f>
        <v>174</v>
      </c>
      <c r="D167" s="150">
        <f>IF(C166=Tabla7[[#This Row],[Codigo]],D166+0.1,Tabla7[[#This Row],[Codigo]]+0.1)</f>
        <v>174.1</v>
      </c>
      <c r="E167" s="150"/>
      <c r="F167" s="180" t="s">
        <v>1068</v>
      </c>
      <c r="G167" s="180" t="s">
        <v>1068</v>
      </c>
      <c r="H167" s="157">
        <v>1</v>
      </c>
      <c r="I167" s="174">
        <v>50</v>
      </c>
      <c r="J167" s="174">
        <v>100</v>
      </c>
      <c r="K167" s="174">
        <v>50</v>
      </c>
      <c r="L167" s="174">
        <v>30</v>
      </c>
      <c r="M167" s="175">
        <f>VLOOKUP(Tabla7[[#This Row],[Nombre_ficticio]],'Base de datos'!S:T,2,0)</f>
        <v>10</v>
      </c>
      <c r="N167" s="175" t="s">
        <v>42</v>
      </c>
      <c r="P167" s="142" t="str">
        <f t="shared" si="2"/>
        <v>insert into logistica values(NULL,"Mody204",174,"174.1","","Centro de entretenimiento 3 partes","Centro de entretenimiento 3 partes",1,50,100,50,30,10);</v>
      </c>
    </row>
    <row r="168" spans="1:16" x14ac:dyDescent="0.2">
      <c r="A168" s="178" t="s">
        <v>1054</v>
      </c>
      <c r="B168" s="179" t="s">
        <v>1068</v>
      </c>
      <c r="C168" s="138">
        <f>VLOOKUP(Tabla7[[#This Row],[skuproveedor-web]],Tabla6[[sku proveedor-web]:[codigo]],2,0)</f>
        <v>175</v>
      </c>
      <c r="D168" s="150">
        <f>IF(C167=Tabla7[[#This Row],[Codigo]],D167+0.1,Tabla7[[#This Row],[Codigo]]+0.1)</f>
        <v>175.1</v>
      </c>
      <c r="E168" s="150"/>
      <c r="F168" s="180" t="s">
        <v>1068</v>
      </c>
      <c r="G168" s="180" t="s">
        <v>1068</v>
      </c>
      <c r="H168" s="157">
        <v>1</v>
      </c>
      <c r="I168" s="174">
        <v>90</v>
      </c>
      <c r="J168" s="174">
        <v>100</v>
      </c>
      <c r="K168" s="174">
        <v>50</v>
      </c>
      <c r="L168" s="174">
        <v>30</v>
      </c>
      <c r="M168" s="175">
        <f>VLOOKUP(Tabla7[[#This Row],[Nombre_ficticio]],'Base de datos'!S:T,2,0)</f>
        <v>10</v>
      </c>
      <c r="N168" s="175" t="s">
        <v>42</v>
      </c>
      <c r="P168" s="142" t="str">
        <f t="shared" si="2"/>
        <v>insert into logistica values(NULL,"Mody205",175,"175.1","","Centro de entretenimiento 3 partes","Centro de entretenimiento 3 partes",1,90,100,50,30,10);</v>
      </c>
    </row>
    <row r="169" spans="1:16" x14ac:dyDescent="0.2">
      <c r="A169" s="178" t="s">
        <v>1055</v>
      </c>
      <c r="B169" s="179" t="s">
        <v>1069</v>
      </c>
      <c r="C169" s="138">
        <f>VLOOKUP(Tabla7[[#This Row],[skuproveedor-web]],Tabla6[[sku proveedor-web]:[codigo]],2,0)</f>
        <v>176</v>
      </c>
      <c r="D169" s="150">
        <f>IF(C168=Tabla7[[#This Row],[Codigo]],D168+0.1,Tabla7[[#This Row],[Codigo]]+0.1)</f>
        <v>176.1</v>
      </c>
      <c r="E169" s="150"/>
      <c r="F169" s="180" t="s">
        <v>1069</v>
      </c>
      <c r="G169" s="180" t="s">
        <v>1069</v>
      </c>
      <c r="H169" s="157">
        <v>1</v>
      </c>
      <c r="I169" s="174">
        <v>90</v>
      </c>
      <c r="J169" s="174">
        <v>130</v>
      </c>
      <c r="K169" s="174">
        <v>80</v>
      </c>
      <c r="L169" s="174">
        <v>26</v>
      </c>
      <c r="M169" s="175">
        <f>VLOOKUP(Tabla7[[#This Row],[Nombre_ficticio]],'Base de datos'!S:T,2,0)</f>
        <v>10</v>
      </c>
      <c r="N169" s="175" t="s">
        <v>42</v>
      </c>
      <c r="P169" s="142" t="str">
        <f t="shared" si="2"/>
        <v>insert into logistica values(NULL,"Mody206",176,"176.1","","Comoda 6 cajones","Comoda 6 cajones",1,90,130,80,26,10);</v>
      </c>
    </row>
    <row r="170" spans="1:16" x14ac:dyDescent="0.2">
      <c r="A170" s="178" t="s">
        <v>1056</v>
      </c>
      <c r="B170" s="179" t="s">
        <v>1069</v>
      </c>
      <c r="C170" s="138">
        <f>VLOOKUP(Tabla7[[#This Row],[skuproveedor-web]],Tabla6[[sku proveedor-web]:[codigo]],2,0)</f>
        <v>177</v>
      </c>
      <c r="D170" s="150">
        <f>IF(C169=Tabla7[[#This Row],[Codigo]],D169+0.1,Tabla7[[#This Row],[Codigo]]+0.1)</f>
        <v>177.1</v>
      </c>
      <c r="E170" s="150"/>
      <c r="F170" s="180" t="s">
        <v>1069</v>
      </c>
      <c r="G170" s="180" t="s">
        <v>1069</v>
      </c>
      <c r="H170" s="157">
        <v>1</v>
      </c>
      <c r="I170" s="174">
        <v>90</v>
      </c>
      <c r="J170" s="174">
        <v>130</v>
      </c>
      <c r="K170" s="174">
        <v>80</v>
      </c>
      <c r="L170" s="174">
        <v>30</v>
      </c>
      <c r="M170" s="175">
        <f>VLOOKUP(Tabla7[[#This Row],[Nombre_ficticio]],'Base de datos'!S:T,2,0)</f>
        <v>10</v>
      </c>
      <c r="N170" s="175" t="s">
        <v>42</v>
      </c>
      <c r="P170" s="142" t="str">
        <f t="shared" si="2"/>
        <v>insert into logistica values(NULL,"Mody207",177,"177.1","","Comoda 6 cajones","Comoda 6 cajones",1,90,130,80,30,10);</v>
      </c>
    </row>
    <row r="171" spans="1:16" x14ac:dyDescent="0.2">
      <c r="A171" s="178" t="s">
        <v>1057</v>
      </c>
      <c r="B171" s="179" t="s">
        <v>42</v>
      </c>
      <c r="C171" s="138">
        <f>VLOOKUP(Tabla7[[#This Row],[skuproveedor-web]],Tabla6[[sku proveedor-web]:[codigo]],2,0)</f>
        <v>178</v>
      </c>
      <c r="D171" s="150">
        <f>IF(C170=Tabla7[[#This Row],[Codigo]],D170+0.1,Tabla7[[#This Row],[Codigo]]+0.1)</f>
        <v>178.1</v>
      </c>
      <c r="E171" s="150"/>
      <c r="F171" s="180" t="s">
        <v>42</v>
      </c>
      <c r="G171" s="180" t="s">
        <v>42</v>
      </c>
      <c r="H171" s="157">
        <v>1</v>
      </c>
      <c r="I171" s="174">
        <v>40</v>
      </c>
      <c r="J171" s="174">
        <v>90</v>
      </c>
      <c r="K171" s="174">
        <v>50</v>
      </c>
      <c r="L171" s="174">
        <v>10</v>
      </c>
      <c r="M171" s="175">
        <f>VLOOKUP(Tabla7[[#This Row],[Nombre_ficticio]],'Base de datos'!S:T,2,0)</f>
        <v>10</v>
      </c>
      <c r="N171" s="175" t="s">
        <v>42</v>
      </c>
      <c r="P171" s="142" t="str">
        <f t="shared" si="2"/>
        <v>insert into logistica values(NULL,"Mody208",178,"178.1","","Mesa de centro","Mesa de centro",1,40,90,50,10,10);</v>
      </c>
    </row>
    <row r="172" spans="1:16" x14ac:dyDescent="0.2">
      <c r="A172" s="178" t="s">
        <v>1059</v>
      </c>
      <c r="B172" s="179" t="s">
        <v>42</v>
      </c>
      <c r="C172" s="138">
        <f>VLOOKUP(Tabla7[[#This Row],[skuproveedor-web]],Tabla6[[sku proveedor-web]:[codigo]],2,0)</f>
        <v>180</v>
      </c>
      <c r="D172" s="150">
        <f>IF(C171=Tabla7[[#This Row],[Codigo]],D171+0.1,Tabla7[[#This Row],[Codigo]]+0.1)</f>
        <v>180.1</v>
      </c>
      <c r="E172" s="150"/>
      <c r="F172" s="180" t="s">
        <v>42</v>
      </c>
      <c r="G172" s="180" t="s">
        <v>42</v>
      </c>
      <c r="H172" s="157">
        <v>1</v>
      </c>
      <c r="I172" s="174">
        <v>40</v>
      </c>
      <c r="J172" s="174">
        <v>90</v>
      </c>
      <c r="K172" s="174">
        <v>50</v>
      </c>
      <c r="L172" s="174">
        <v>10</v>
      </c>
      <c r="M172" s="175">
        <f>VLOOKUP(Tabla7[[#This Row],[Nombre_ficticio]],'Base de datos'!S:T,2,0)</f>
        <v>10</v>
      </c>
      <c r="N172" s="175" t="s">
        <v>42</v>
      </c>
      <c r="P172" s="142" t="str">
        <f t="shared" si="2"/>
        <v>insert into logistica values(NULL,"Mody210",180,"180.1","","Mesa de centro","Mesa de centro",1,40,90,50,10,10);</v>
      </c>
    </row>
    <row r="173" spans="1:16" x14ac:dyDescent="0.2">
      <c r="A173" s="178" t="s">
        <v>1060</v>
      </c>
      <c r="B173" s="179" t="s">
        <v>42</v>
      </c>
      <c r="C173" s="138">
        <f>VLOOKUP(Tabla7[[#This Row],[skuproveedor-web]],Tabla6[[sku proveedor-web]:[codigo]],2,0)</f>
        <v>181</v>
      </c>
      <c r="D173" s="150">
        <f>IF(C172=Tabla7[[#This Row],[Codigo]],D172+0.1,Tabla7[[#This Row],[Codigo]]+0.1)</f>
        <v>181.1</v>
      </c>
      <c r="E173" s="150"/>
      <c r="F173" s="180" t="s">
        <v>42</v>
      </c>
      <c r="G173" s="180" t="s">
        <v>42</v>
      </c>
      <c r="H173" s="157">
        <v>1</v>
      </c>
      <c r="I173" s="174">
        <v>40</v>
      </c>
      <c r="J173" s="174">
        <v>90</v>
      </c>
      <c r="K173" s="174">
        <v>50</v>
      </c>
      <c r="L173" s="174">
        <v>10</v>
      </c>
      <c r="M173" s="175">
        <f>VLOOKUP(Tabla7[[#This Row],[Nombre_ficticio]],'Base de datos'!S:T,2,0)</f>
        <v>10</v>
      </c>
      <c r="N173" s="175" t="s">
        <v>42</v>
      </c>
      <c r="P173" s="142" t="str">
        <f t="shared" si="2"/>
        <v>insert into logistica values(NULL,"Mody211",181,"181.1","","Mesa de centro","Mesa de centro",1,40,90,50,10,10);</v>
      </c>
    </row>
    <row r="174" spans="1:16" x14ac:dyDescent="0.2">
      <c r="A174" s="178" t="s">
        <v>1061</v>
      </c>
      <c r="B174" s="179" t="s">
        <v>42</v>
      </c>
      <c r="C174" s="138">
        <f>VLOOKUP(Tabla7[[#This Row],[skuproveedor-web]],Tabla6[[sku proveedor-web]:[codigo]],2,0)</f>
        <v>182</v>
      </c>
      <c r="D174" s="150">
        <f>IF(C173=Tabla7[[#This Row],[Codigo]],D173+0.1,Tabla7[[#This Row],[Codigo]]+0.1)</f>
        <v>182.1</v>
      </c>
      <c r="E174" s="150"/>
      <c r="F174" s="180" t="s">
        <v>42</v>
      </c>
      <c r="G174" s="180" t="s">
        <v>42</v>
      </c>
      <c r="H174" s="157">
        <v>1</v>
      </c>
      <c r="I174" s="174">
        <v>40</v>
      </c>
      <c r="J174" s="174">
        <v>90</v>
      </c>
      <c r="K174" s="174">
        <v>50</v>
      </c>
      <c r="L174" s="174">
        <v>10</v>
      </c>
      <c r="M174" s="175">
        <f>VLOOKUP(Tabla7[[#This Row],[Nombre_ficticio]],'Base de datos'!S:T,2,0)</f>
        <v>10</v>
      </c>
      <c r="N174" s="175" t="s">
        <v>42</v>
      </c>
      <c r="P174" s="142" t="str">
        <f t="shared" si="2"/>
        <v>insert into logistica values(NULL,"Mody212",182,"182.1","","Mesa de centro","Mesa de centro",1,40,90,50,10,10);</v>
      </c>
    </row>
    <row r="175" spans="1:16" x14ac:dyDescent="0.2">
      <c r="A175" s="178" t="s">
        <v>1062</v>
      </c>
      <c r="B175" s="179" t="s">
        <v>42</v>
      </c>
      <c r="C175" s="138">
        <f>VLOOKUP(Tabla7[[#This Row],[skuproveedor-web]],Tabla6[[sku proveedor-web]:[codigo]],2,0)</f>
        <v>183</v>
      </c>
      <c r="D175" s="150">
        <f>IF(C174=Tabla7[[#This Row],[Codigo]],D174+0.1,Tabla7[[#This Row],[Codigo]]+0.1)</f>
        <v>183.1</v>
      </c>
      <c r="E175" s="150"/>
      <c r="F175" s="180" t="s">
        <v>42</v>
      </c>
      <c r="G175" s="180" t="s">
        <v>42</v>
      </c>
      <c r="H175" s="157">
        <v>1</v>
      </c>
      <c r="I175" s="174">
        <v>40</v>
      </c>
      <c r="J175" s="174">
        <v>90</v>
      </c>
      <c r="K175" s="174">
        <v>50</v>
      </c>
      <c r="L175" s="174">
        <v>10</v>
      </c>
      <c r="M175" s="175">
        <f>VLOOKUP(Tabla7[[#This Row],[Nombre_ficticio]],'Base de datos'!S:T,2,0)</f>
        <v>10</v>
      </c>
      <c r="N175" s="175" t="s">
        <v>42</v>
      </c>
      <c r="P175" s="142" t="str">
        <f t="shared" si="2"/>
        <v>insert into logistica values(NULL,"Mody213",183,"183.1","","Mesa de centro","Mesa de centro",1,40,90,50,10,10);</v>
      </c>
    </row>
    <row r="176" spans="1:16" x14ac:dyDescent="0.2">
      <c r="A176" s="178" t="s">
        <v>1063</v>
      </c>
      <c r="B176" s="179" t="s">
        <v>42</v>
      </c>
      <c r="C176" s="138">
        <f>VLOOKUP(Tabla7[[#This Row],[skuproveedor-web]],Tabla6[[sku proveedor-web]:[codigo]],2,0)</f>
        <v>184</v>
      </c>
      <c r="D176" s="150">
        <f>IF(C175=Tabla7[[#This Row],[Codigo]],D175+0.1,Tabla7[[#This Row],[Codigo]]+0.1)</f>
        <v>184.1</v>
      </c>
      <c r="E176" s="150"/>
      <c r="F176" s="180" t="s">
        <v>42</v>
      </c>
      <c r="G176" s="180" t="s">
        <v>42</v>
      </c>
      <c r="H176" s="157">
        <v>1</v>
      </c>
      <c r="I176" s="174">
        <v>40</v>
      </c>
      <c r="J176" s="174">
        <v>90</v>
      </c>
      <c r="K176" s="174">
        <v>50</v>
      </c>
      <c r="L176" s="174">
        <v>10</v>
      </c>
      <c r="M176" s="175">
        <f>VLOOKUP(Tabla7[[#This Row],[Nombre_ficticio]],'Base de datos'!S:T,2,0)</f>
        <v>10</v>
      </c>
      <c r="N176" s="175" t="s">
        <v>42</v>
      </c>
      <c r="P176" s="142" t="str">
        <f t="shared" si="2"/>
        <v>insert into logistica values(NULL,"Mody214",184,"184.1","","Mesa de centro","Mesa de centro",1,40,90,50,10,10);</v>
      </c>
    </row>
    <row r="177" spans="1:16" x14ac:dyDescent="0.2">
      <c r="A177" s="178" t="s">
        <v>1064</v>
      </c>
      <c r="B177" s="179" t="s">
        <v>42</v>
      </c>
      <c r="C177" s="138">
        <f>VLOOKUP(Tabla7[[#This Row],[skuproveedor-web]],Tabla6[[sku proveedor-web]:[codigo]],2,0)</f>
        <v>185</v>
      </c>
      <c r="D177" s="150">
        <f>IF(C176=Tabla7[[#This Row],[Codigo]],D176+0.1,Tabla7[[#This Row],[Codigo]]+0.1)</f>
        <v>185.1</v>
      </c>
      <c r="E177" s="150"/>
      <c r="F177" s="180" t="s">
        <v>42</v>
      </c>
      <c r="G177" s="180" t="s">
        <v>42</v>
      </c>
      <c r="H177" s="157">
        <v>1</v>
      </c>
      <c r="I177" s="174">
        <v>40</v>
      </c>
      <c r="J177" s="174">
        <v>90</v>
      </c>
      <c r="K177" s="174">
        <v>50</v>
      </c>
      <c r="L177" s="174">
        <v>10</v>
      </c>
      <c r="M177" s="175">
        <f>VLOOKUP(Tabla7[[#This Row],[Nombre_ficticio]],'Base de datos'!S:T,2,0)</f>
        <v>10</v>
      </c>
      <c r="N177" s="175" t="s">
        <v>42</v>
      </c>
      <c r="P177" s="142" t="str">
        <f t="shared" si="2"/>
        <v>insert into logistica values(NULL,"Mody215",185,"185.1","","Mesa de centro","Mesa de centro",1,40,90,50,10,10);</v>
      </c>
    </row>
    <row r="178" spans="1:16" x14ac:dyDescent="0.2">
      <c r="A178" s="178" t="s">
        <v>1065</v>
      </c>
      <c r="B178" s="179" t="s">
        <v>42</v>
      </c>
      <c r="C178" s="138">
        <f>VLOOKUP(Tabla7[[#This Row],[skuproveedor-web]],Tabla6[[sku proveedor-web]:[codigo]],2,0)</f>
        <v>186</v>
      </c>
      <c r="D178" s="150">
        <f>IF(C177=Tabla7[[#This Row],[Codigo]],D177+0.1,Tabla7[[#This Row],[Codigo]]+0.1)</f>
        <v>186.1</v>
      </c>
      <c r="E178" s="150"/>
      <c r="F178" s="180" t="s">
        <v>42</v>
      </c>
      <c r="G178" s="180" t="s">
        <v>42</v>
      </c>
      <c r="H178" s="157">
        <v>1</v>
      </c>
      <c r="I178" s="174">
        <v>40</v>
      </c>
      <c r="J178" s="174">
        <v>90</v>
      </c>
      <c r="K178" s="174">
        <v>50</v>
      </c>
      <c r="L178" s="174">
        <v>10</v>
      </c>
      <c r="M178" s="175">
        <f>VLOOKUP(Tabla7[[#This Row],[Nombre_ficticio]],'Base de datos'!S:T,2,0)</f>
        <v>10</v>
      </c>
      <c r="N178" s="175" t="s">
        <v>42</v>
      </c>
      <c r="P178" s="142" t="str">
        <f t="shared" si="2"/>
        <v>insert into logistica values(NULL,"Mody216",186,"186.1","","Mesa de centro","Mesa de centro",1,40,90,50,10,10);</v>
      </c>
    </row>
    <row r="179" spans="1:16" x14ac:dyDescent="0.2">
      <c r="A179" s="178" t="s">
        <v>1066</v>
      </c>
      <c r="B179" s="179" t="s">
        <v>42</v>
      </c>
      <c r="C179" s="138">
        <f>VLOOKUP(Tabla7[[#This Row],[skuproveedor-web]],Tabla6[[sku proveedor-web]:[codigo]],2,0)</f>
        <v>187</v>
      </c>
      <c r="D179" s="150">
        <f>IF(C178=Tabla7[[#This Row],[Codigo]],D178+0.1,Tabla7[[#This Row],[Codigo]]+0.1)</f>
        <v>187.1</v>
      </c>
      <c r="E179" s="150"/>
      <c r="F179" s="180" t="s">
        <v>42</v>
      </c>
      <c r="G179" s="180" t="s">
        <v>42</v>
      </c>
      <c r="H179" s="157">
        <v>1</v>
      </c>
      <c r="I179" s="174">
        <v>40</v>
      </c>
      <c r="J179" s="174">
        <v>90</v>
      </c>
      <c r="K179" s="174">
        <v>50</v>
      </c>
      <c r="L179" s="174">
        <v>10</v>
      </c>
      <c r="M179" s="175">
        <f>VLOOKUP(Tabla7[[#This Row],[Nombre_ficticio]],'Base de datos'!S:T,2,0)</f>
        <v>10</v>
      </c>
      <c r="N179" s="175" t="s">
        <v>42</v>
      </c>
      <c r="P179" s="142" t="str">
        <f t="shared" si="2"/>
        <v>insert into logistica values(NULL,"Mody217",187,"187.1","","Mesa de centro","Mesa de centro",1,40,90,50,10,10);</v>
      </c>
    </row>
    <row r="180" spans="1:16" x14ac:dyDescent="0.2">
      <c r="A180" s="178" t="s">
        <v>1067</v>
      </c>
      <c r="B180" s="179" t="s">
        <v>42</v>
      </c>
      <c r="C180" s="138">
        <f>VLOOKUP(Tabla7[[#This Row],[skuproveedor-web]],Tabla6[[sku proveedor-web]:[codigo]],2,0)</f>
        <v>188</v>
      </c>
      <c r="D180" s="150">
        <f>IF(C179=Tabla7[[#This Row],[Codigo]],D179+0.1,Tabla7[[#This Row],[Codigo]]+0.1)</f>
        <v>188.1</v>
      </c>
      <c r="E180" s="150"/>
      <c r="F180" s="180" t="s">
        <v>42</v>
      </c>
      <c r="G180" s="180" t="s">
        <v>42</v>
      </c>
      <c r="H180" s="157">
        <v>1</v>
      </c>
      <c r="I180" s="174">
        <v>40</v>
      </c>
      <c r="J180" s="174">
        <v>90</v>
      </c>
      <c r="K180" s="174">
        <v>50</v>
      </c>
      <c r="L180" s="174">
        <v>10</v>
      </c>
      <c r="M180" s="175">
        <f>VLOOKUP(Tabla7[[#This Row],[Nombre_ficticio]],'Base de datos'!S:T,2,0)</f>
        <v>10</v>
      </c>
      <c r="N180" s="175" t="s">
        <v>42</v>
      </c>
      <c r="P180" s="142" t="str">
        <f t="shared" si="2"/>
        <v>insert into logistica values(NULL,"Mody218",188,"188.1","","Mesa de centro","Mesa de centro",1,40,90,50,10,10);</v>
      </c>
    </row>
    <row r="181" spans="1:16" x14ac:dyDescent="0.2">
      <c r="A181" s="178" t="s">
        <v>1039</v>
      </c>
      <c r="B181" s="142" t="s">
        <v>436</v>
      </c>
      <c r="C181" s="138">
        <f>VLOOKUP(Tabla7[[#This Row],[skuproveedor-web]],Tabla6[[sku proveedor-web]:[codigo]],2,0)</f>
        <v>162</v>
      </c>
      <c r="D181" s="150">
        <f>IF(C180=Tabla7[[#This Row],[Codigo]],D180+0.1,Tabla7[[#This Row],[Codigo]]+0.1)</f>
        <v>162.1</v>
      </c>
      <c r="E181" s="150"/>
      <c r="F181" s="142" t="s">
        <v>436</v>
      </c>
      <c r="G181" s="142" t="s">
        <v>436</v>
      </c>
      <c r="H181" s="157">
        <v>1</v>
      </c>
      <c r="I181" s="96">
        <v>80</v>
      </c>
      <c r="J181" s="96">
        <v>180</v>
      </c>
      <c r="K181" s="96">
        <v>75</v>
      </c>
      <c r="L181" s="96">
        <v>30</v>
      </c>
      <c r="M181" s="175">
        <f>VLOOKUP(Tabla7[[#This Row],[Nombre_ficticio]],'Base de datos'!S:T,2,0)</f>
        <v>3</v>
      </c>
      <c r="N181" s="175" t="s">
        <v>388</v>
      </c>
      <c r="P181" s="142" t="str">
        <f t="shared" si="2"/>
        <v>insert into logistica values(NULL,"Combo1",162,"162.1","","Sofa 2 cuerpos","Sofa 2 cuerpos",1,80,180,75,30,3);</v>
      </c>
    </row>
    <row r="182" spans="1:16" x14ac:dyDescent="0.2">
      <c r="A182" s="178" t="s">
        <v>1039</v>
      </c>
      <c r="B182" s="142" t="s">
        <v>440</v>
      </c>
      <c r="C182" s="138">
        <f>VLOOKUP(Tabla7[[#This Row],[skuproveedor-web]],Tabla6[[sku proveedor-web]:[codigo]],2,0)</f>
        <v>162</v>
      </c>
      <c r="D182" s="150">
        <f>IF(C181=Tabla7[[#This Row],[Codigo]],D181+0.1,Tabla7[[#This Row],[Codigo]]+0.1)</f>
        <v>162.19999999999999</v>
      </c>
      <c r="E182" s="150"/>
      <c r="F182" s="142" t="s">
        <v>440</v>
      </c>
      <c r="G182" s="142" t="s">
        <v>440</v>
      </c>
      <c r="H182" s="157">
        <v>1</v>
      </c>
      <c r="I182" s="96">
        <v>80</v>
      </c>
      <c r="J182" s="96">
        <v>140</v>
      </c>
      <c r="K182" s="96">
        <v>75</v>
      </c>
      <c r="L182" s="96">
        <v>25</v>
      </c>
      <c r="M182" s="175">
        <f>VLOOKUP(Tabla7[[#This Row],[Nombre_ficticio]],'Base de datos'!S:T,2,0)</f>
        <v>3</v>
      </c>
      <c r="N182" s="175" t="s">
        <v>388</v>
      </c>
      <c r="P182" s="142" t="str">
        <f t="shared" si="2"/>
        <v>insert into logistica values(NULL,"Combo1",162,"162.2","","Sofa 3 cuerpos","Sofa 3 cuerpos",1,80,140,75,25,3);</v>
      </c>
    </row>
    <row r="183" spans="1:16" x14ac:dyDescent="0.2">
      <c r="A183" s="178" t="s">
        <v>1039</v>
      </c>
      <c r="B183" s="142" t="s">
        <v>386</v>
      </c>
      <c r="C183" s="138">
        <f>VLOOKUP(Tabla7[[#This Row],[skuproveedor-web]],Tabla6[[sku proveedor-web]:[codigo]],2,0)</f>
        <v>162</v>
      </c>
      <c r="D183" s="150">
        <f>IF(C182=Tabla7[[#This Row],[Codigo]],D182+0.1,Tabla7[[#This Row],[Codigo]]+0.1)</f>
        <v>162.29999999999998</v>
      </c>
      <c r="E183" s="150"/>
      <c r="F183" s="142" t="s">
        <v>386</v>
      </c>
      <c r="G183" s="142" t="s">
        <v>386</v>
      </c>
      <c r="H183" s="157">
        <v>1</v>
      </c>
      <c r="I183" s="159">
        <v>45</v>
      </c>
      <c r="J183" s="159">
        <v>100</v>
      </c>
      <c r="K183" s="159">
        <v>45</v>
      </c>
      <c r="L183" s="159">
        <v>15</v>
      </c>
      <c r="M183" s="175">
        <f>VLOOKUP(Tabla7[[#This Row],[Nombre_ficticio]],'Base de datos'!S:T,2,0)</f>
        <v>4</v>
      </c>
      <c r="N183" s="175" t="s">
        <v>386</v>
      </c>
      <c r="P183" s="142" t="str">
        <f t="shared" si="2"/>
        <v>insert into logistica values(NULL,"Combo1",162,"162.3","","Banqueta","Banqueta",1,45,100,45,15,4);</v>
      </c>
    </row>
    <row r="184" spans="1:16" x14ac:dyDescent="0.2">
      <c r="A184" s="178" t="s">
        <v>1058</v>
      </c>
      <c r="B184" s="170" t="s">
        <v>1091</v>
      </c>
      <c r="C184" s="138">
        <f>VLOOKUP(Tabla7[[#This Row],[skuproveedor-web]],Tabla6[[sku proveedor-web]:[codigo]],2,0)</f>
        <v>179</v>
      </c>
      <c r="D184" s="150">
        <f>IF(C183=Tabla7[[#This Row],[Codigo]],D183+0.1,Tabla7[[#This Row],[Codigo]]+0.1)</f>
        <v>179.1</v>
      </c>
      <c r="E184" s="150"/>
      <c r="F184" s="170" t="s">
        <v>1091</v>
      </c>
      <c r="G184" s="170" t="s">
        <v>1091</v>
      </c>
      <c r="H184" s="157">
        <v>1</v>
      </c>
      <c r="I184" s="174">
        <v>40</v>
      </c>
      <c r="J184" s="174">
        <v>90</v>
      </c>
      <c r="K184" s="174">
        <v>50</v>
      </c>
      <c r="L184" s="174">
        <v>10</v>
      </c>
      <c r="M184" s="175">
        <f>VLOOKUP(Tabla7[[#This Row],[Nombre_ficticio]],'Base de datos'!S:T,2,0)</f>
        <v>10</v>
      </c>
      <c r="N184" s="175" t="s">
        <v>42</v>
      </c>
      <c r="P184" s="142" t="str">
        <f t="shared" si="2"/>
        <v>insert into logistica values(NULL,"Mody209",179,"179.1","","Mesa grande","Mesa grande",1,40,90,50,10,10);</v>
      </c>
    </row>
    <row r="185" spans="1:16" x14ac:dyDescent="0.2">
      <c r="A185" s="178" t="s">
        <v>1058</v>
      </c>
      <c r="B185" s="170" t="s">
        <v>1092</v>
      </c>
      <c r="C185" s="138">
        <f>VLOOKUP(Tabla7[[#This Row],[skuproveedor-web]],Tabla6[[sku proveedor-web]:[codigo]],2,0)</f>
        <v>179</v>
      </c>
      <c r="D185" s="150">
        <f>IF(C184=Tabla7[[#This Row],[Codigo]],D184+0.1,Tabla7[[#This Row],[Codigo]]+0.1)</f>
        <v>179.2</v>
      </c>
      <c r="E185" s="150"/>
      <c r="F185" s="170" t="s">
        <v>1092</v>
      </c>
      <c r="G185" s="170" t="s">
        <v>1092</v>
      </c>
      <c r="H185" s="157">
        <v>1</v>
      </c>
      <c r="I185" s="174">
        <v>40</v>
      </c>
      <c r="J185" s="174">
        <v>50</v>
      </c>
      <c r="K185" s="174">
        <v>40</v>
      </c>
      <c r="L185" s="174">
        <v>8</v>
      </c>
      <c r="M185" s="175">
        <f>VLOOKUP(Tabla7[[#This Row],[Nombre_ficticio]],'Base de datos'!S:T,2,0)</f>
        <v>10</v>
      </c>
      <c r="N185" s="175" t="s">
        <v>42</v>
      </c>
      <c r="P185" s="142" t="str">
        <f t="shared" si="2"/>
        <v>insert into logistica values(NULL,"Mody209",179,"179.2","","Mesa chica","Mesa chica",1,40,50,40,8,10);</v>
      </c>
    </row>
    <row r="186" spans="1:16" x14ac:dyDescent="0.2">
      <c r="A186" s="178" t="s">
        <v>1105</v>
      </c>
      <c r="B186" s="157" t="s">
        <v>1093</v>
      </c>
      <c r="C186" s="138">
        <f>VLOOKUP(Tabla7[[#This Row],[skuproveedor-web]],Tabla6[[sku proveedor-web]:[codigo]],2,0)</f>
        <v>163</v>
      </c>
      <c r="D186" s="150">
        <f>IF(C185=Tabla7[[#This Row],[Codigo]],D185+0.1,Tabla7[[#This Row],[Codigo]]+0.1)</f>
        <v>163.1</v>
      </c>
      <c r="E186" s="150"/>
      <c r="F186" s="157" t="s">
        <v>1093</v>
      </c>
      <c r="G186" s="157" t="s">
        <v>1093</v>
      </c>
      <c r="H186" s="157">
        <v>1</v>
      </c>
      <c r="I186" s="96">
        <v>80</v>
      </c>
      <c r="J186" s="96">
        <v>145</v>
      </c>
      <c r="K186" s="96">
        <v>70</v>
      </c>
      <c r="L186" s="96">
        <v>24</v>
      </c>
      <c r="M186" s="175">
        <f>VLOOKUP(Tabla7[[#This Row],[Nombre_ficticio]],'Base de datos'!S:T,2,0)</f>
        <v>3</v>
      </c>
      <c r="N186" s="175" t="s">
        <v>388</v>
      </c>
      <c r="P186" s="142" t="str">
        <f t="shared" si="2"/>
        <v>insert into logistica values(NULL,"Combo2",163,"163.1","","sofa 2 cuerpos","sofa 2 cuerpos",1,80,145,70,24,3);</v>
      </c>
    </row>
    <row r="187" spans="1:16" x14ac:dyDescent="0.2">
      <c r="A187" s="178" t="s">
        <v>1105</v>
      </c>
      <c r="B187" s="157" t="s">
        <v>1093</v>
      </c>
      <c r="C187" s="138">
        <f>VLOOKUP(Tabla7[[#This Row],[skuproveedor-web]],Tabla6[[sku proveedor-web]:[codigo]],2,0)</f>
        <v>163</v>
      </c>
      <c r="D187" s="150">
        <f>IF(C186=Tabla7[[#This Row],[Codigo]],D186+0.1,Tabla7[[#This Row],[Codigo]]+0.1)</f>
        <v>163.19999999999999</v>
      </c>
      <c r="E187" s="150"/>
      <c r="F187" s="157" t="s">
        <v>1093</v>
      </c>
      <c r="G187" s="157" t="s">
        <v>1093</v>
      </c>
      <c r="H187" s="157">
        <v>1</v>
      </c>
      <c r="I187" s="96">
        <v>80</v>
      </c>
      <c r="J187" s="96">
        <v>145</v>
      </c>
      <c r="K187" s="96">
        <v>70</v>
      </c>
      <c r="L187" s="96">
        <v>24</v>
      </c>
      <c r="M187" s="175">
        <f>VLOOKUP(Tabla7[[#This Row],[Nombre_ficticio]],'Base de datos'!S:T,2,0)</f>
        <v>3</v>
      </c>
      <c r="N187" s="175" t="s">
        <v>388</v>
      </c>
      <c r="P187" s="142" t="str">
        <f t="shared" si="2"/>
        <v>insert into logistica values(NULL,"Combo2",163,"163.2","","sofa 2 cuerpos","sofa 2 cuerpos",1,80,145,70,24,3);</v>
      </c>
    </row>
    <row r="188" spans="1:16" x14ac:dyDescent="0.2">
      <c r="A188" s="178" t="s">
        <v>1105</v>
      </c>
      <c r="B188" s="157" t="s">
        <v>1094</v>
      </c>
      <c r="C188" s="138">
        <f>VLOOKUP(Tabla7[[#This Row],[skuproveedor-web]],Tabla6[[sku proveedor-web]:[codigo]],2,0)</f>
        <v>163</v>
      </c>
      <c r="D188" s="150">
        <f>IF(C187=Tabla7[[#This Row],[Codigo]],D187+0.1,Tabla7[[#This Row],[Codigo]]+0.1)</f>
        <v>163.29999999999998</v>
      </c>
      <c r="E188" s="150"/>
      <c r="F188" s="157" t="s">
        <v>1094</v>
      </c>
      <c r="G188" s="157" t="s">
        <v>1094</v>
      </c>
      <c r="H188" s="157">
        <v>1</v>
      </c>
      <c r="I188" s="159">
        <v>35</v>
      </c>
      <c r="J188" s="159">
        <v>70</v>
      </c>
      <c r="K188" s="159">
        <v>45</v>
      </c>
      <c r="L188" s="159">
        <v>10</v>
      </c>
      <c r="M188" s="175">
        <f>VLOOKUP(Tabla7[[#This Row],[Nombre_ficticio]],'Base de datos'!S:T,2,0)</f>
        <v>2</v>
      </c>
      <c r="N188" s="175" t="s">
        <v>413</v>
      </c>
      <c r="P188" s="142" t="str">
        <f t="shared" si="2"/>
        <v>insert into logistica values(NULL,"Combo2",163,"163.3","","Butaca","Butaca",1,35,70,45,10,2);</v>
      </c>
    </row>
    <row r="189" spans="1:16" x14ac:dyDescent="0.2">
      <c r="A189" s="178" t="s">
        <v>1106</v>
      </c>
      <c r="B189" s="157" t="s">
        <v>668</v>
      </c>
      <c r="C189" s="138">
        <f>VLOOKUP(Tabla7[[#This Row],[skuproveedor-web]],Tabla6[[sku proveedor-web]:[codigo]],2,0)</f>
        <v>164</v>
      </c>
      <c r="D189" s="150">
        <f>IF(C188=Tabla7[[#This Row],[Codigo]],D188+0.1,Tabla7[[#This Row],[Codigo]]+0.1)</f>
        <v>164.1</v>
      </c>
      <c r="E189" s="150"/>
      <c r="F189" s="157" t="s">
        <v>668</v>
      </c>
      <c r="G189" s="157" t="s">
        <v>668</v>
      </c>
      <c r="H189" s="157">
        <v>1</v>
      </c>
      <c r="I189" s="96">
        <v>80</v>
      </c>
      <c r="J189" s="96">
        <v>190</v>
      </c>
      <c r="K189" s="96">
        <v>160</v>
      </c>
      <c r="L189" s="96">
        <v>45</v>
      </c>
      <c r="M189" s="175">
        <f>VLOOKUP(Tabla7[[#This Row],[Nombre_ficticio]],'Base de datos'!S:T,2,0)</f>
        <v>3</v>
      </c>
      <c r="N189" s="175" t="s">
        <v>388</v>
      </c>
      <c r="P189" s="142" t="str">
        <f t="shared" si="2"/>
        <v>insert into logistica values(NULL,"Combo3",164,"164.1","","Seccional","Seccional",1,80,190,160,45,3);</v>
      </c>
    </row>
    <row r="190" spans="1:16" x14ac:dyDescent="0.2">
      <c r="A190" s="178" t="s">
        <v>1106</v>
      </c>
      <c r="B190" s="157" t="s">
        <v>386</v>
      </c>
      <c r="C190" s="138">
        <f>VLOOKUP(Tabla7[[#This Row],[skuproveedor-web]],Tabla6[[sku proveedor-web]:[codigo]],2,0)</f>
        <v>164</v>
      </c>
      <c r="D190" s="150">
        <f>IF(C189=Tabla7[[#This Row],[Codigo]],D189+0.1,Tabla7[[#This Row],[Codigo]]+0.1)</f>
        <v>164.2</v>
      </c>
      <c r="E190" s="150"/>
      <c r="F190" s="157" t="s">
        <v>386</v>
      </c>
      <c r="G190" s="157" t="s">
        <v>386</v>
      </c>
      <c r="H190" s="157">
        <v>1</v>
      </c>
      <c r="I190" s="159">
        <v>45</v>
      </c>
      <c r="J190" s="159">
        <v>100</v>
      </c>
      <c r="K190" s="159">
        <v>45</v>
      </c>
      <c r="L190" s="159">
        <v>15</v>
      </c>
      <c r="M190" s="175">
        <f>VLOOKUP(Tabla7[[#This Row],[Nombre_ficticio]],'Base de datos'!S:T,2,0)</f>
        <v>4</v>
      </c>
      <c r="N190" s="175" t="s">
        <v>386</v>
      </c>
      <c r="P190" s="142" t="str">
        <f t="shared" si="2"/>
        <v>insert into logistica values(NULL,"Combo3",164,"164.2","","Banqueta","Banqueta",1,45,100,45,15,4);</v>
      </c>
    </row>
    <row r="191" spans="1:16" x14ac:dyDescent="0.2">
      <c r="A191" s="178" t="s">
        <v>1107</v>
      </c>
      <c r="B191" s="157" t="s">
        <v>436</v>
      </c>
      <c r="C191" s="138">
        <f>VLOOKUP(Tabla7[[#This Row],[skuproveedor-web]],Tabla6[[sku proveedor-web]:[codigo]],2,0)</f>
        <v>165</v>
      </c>
      <c r="D191" s="150">
        <f>IF(C190=Tabla7[[#This Row],[Codigo]],D190+0.1,Tabla7[[#This Row],[Codigo]]+0.1)</f>
        <v>165.1</v>
      </c>
      <c r="E191" s="150"/>
      <c r="F191" s="157" t="s">
        <v>436</v>
      </c>
      <c r="G191" s="157" t="s">
        <v>436</v>
      </c>
      <c r="H191" s="157">
        <v>1</v>
      </c>
      <c r="I191" s="96">
        <v>80</v>
      </c>
      <c r="J191" s="96">
        <v>145</v>
      </c>
      <c r="K191" s="96">
        <v>75</v>
      </c>
      <c r="L191" s="96">
        <v>24</v>
      </c>
      <c r="M191" s="175">
        <f>VLOOKUP(Tabla7[[#This Row],[Nombre_ficticio]],'Base de datos'!S:T,2,0)</f>
        <v>3</v>
      </c>
      <c r="N191" s="175" t="s">
        <v>388</v>
      </c>
      <c r="P191" s="142" t="str">
        <f t="shared" si="2"/>
        <v>insert into logistica values(NULL,"Combo4",165,"165.1","","Sofa 2 cuerpos","Sofa 2 cuerpos",1,80,145,75,24,3);</v>
      </c>
    </row>
    <row r="192" spans="1:16" x14ac:dyDescent="0.2">
      <c r="A192" s="178" t="s">
        <v>1107</v>
      </c>
      <c r="B192" s="157" t="s">
        <v>462</v>
      </c>
      <c r="C192" s="138">
        <f>VLOOKUP(Tabla7[[#This Row],[skuproveedor-web]],Tabla6[[sku proveedor-web]:[codigo]],2,0)</f>
        <v>165</v>
      </c>
      <c r="D192" s="150">
        <f>IF(C191=Tabla7[[#This Row],[Codigo]],D191+0.1,Tabla7[[#This Row],[Codigo]]+0.1)</f>
        <v>165.2</v>
      </c>
      <c r="E192" s="150"/>
      <c r="F192" s="157" t="s">
        <v>462</v>
      </c>
      <c r="G192" s="157" t="s">
        <v>462</v>
      </c>
      <c r="H192" s="157">
        <v>1</v>
      </c>
      <c r="I192" s="96">
        <v>80</v>
      </c>
      <c r="J192" s="96">
        <v>75</v>
      </c>
      <c r="K192" s="96">
        <v>75</v>
      </c>
      <c r="L192" s="96">
        <v>15</v>
      </c>
      <c r="M192" s="175">
        <f>VLOOKUP(Tabla7[[#This Row],[Nombre_ficticio]],'Base de datos'!S:T,2,0)</f>
        <v>2</v>
      </c>
      <c r="N192" s="175" t="s">
        <v>413</v>
      </c>
      <c r="P192" s="142" t="str">
        <f t="shared" si="2"/>
        <v>insert into logistica values(NULL,"Combo4",165,"165.2","","Sillón","Sillón",1,80,75,75,15,2);</v>
      </c>
    </row>
    <row r="193" spans="1:16" x14ac:dyDescent="0.2">
      <c r="A193" s="178" t="s">
        <v>1107</v>
      </c>
      <c r="B193" s="157" t="s">
        <v>386</v>
      </c>
      <c r="C193" s="138">
        <f>VLOOKUP(Tabla7[[#This Row],[skuproveedor-web]],Tabla6[[sku proveedor-web]:[codigo]],2,0)</f>
        <v>165</v>
      </c>
      <c r="D193" s="150">
        <f>IF(C192=Tabla7[[#This Row],[Codigo]],D192+0.1,Tabla7[[#This Row],[Codigo]]+0.1)</f>
        <v>165.29999999999998</v>
      </c>
      <c r="E193" s="150"/>
      <c r="F193" s="157" t="s">
        <v>386</v>
      </c>
      <c r="G193" s="157" t="s">
        <v>386</v>
      </c>
      <c r="H193" s="157">
        <v>1</v>
      </c>
      <c r="I193" s="159">
        <v>35</v>
      </c>
      <c r="J193" s="159">
        <v>70</v>
      </c>
      <c r="K193" s="159">
        <v>45</v>
      </c>
      <c r="L193" s="159">
        <v>10</v>
      </c>
      <c r="M193" s="175">
        <f>VLOOKUP(Tabla7[[#This Row],[Nombre_ficticio]],'Base de datos'!S:T,2,0)</f>
        <v>4</v>
      </c>
      <c r="N193" s="175" t="s">
        <v>386</v>
      </c>
      <c r="P193" s="142" t="str">
        <f t="shared" si="2"/>
        <v>insert into logistica values(NULL,"Combo4",165,"165.3","","Banqueta","Banqueta",1,35,70,45,10,4);</v>
      </c>
    </row>
    <row r="194" spans="1:16" x14ac:dyDescent="0.2">
      <c r="A194" s="178" t="s">
        <v>1108</v>
      </c>
      <c r="B194" s="157" t="s">
        <v>462</v>
      </c>
      <c r="C194" s="138">
        <f>VLOOKUP(Tabla7[[#This Row],[skuproveedor-web]],Tabla6[[sku proveedor-web]:[codigo]],2,0)</f>
        <v>166</v>
      </c>
      <c r="D194" s="150">
        <f>IF(C193=Tabla7[[#This Row],[Codigo]],D193+0.1,Tabla7[[#This Row],[Codigo]]+0.1)</f>
        <v>166.1</v>
      </c>
      <c r="E194" s="150"/>
      <c r="F194" s="157" t="s">
        <v>462</v>
      </c>
      <c r="G194" s="157" t="s">
        <v>462</v>
      </c>
      <c r="H194" s="157">
        <v>1</v>
      </c>
      <c r="I194" s="96">
        <v>80</v>
      </c>
      <c r="J194" s="96">
        <v>55</v>
      </c>
      <c r="K194" s="96">
        <v>75</v>
      </c>
      <c r="L194" s="96">
        <v>15</v>
      </c>
      <c r="M194" s="175">
        <f>VLOOKUP(Tabla7[[#This Row],[Nombre_ficticio]],'Base de datos'!S:T,2,0)</f>
        <v>2</v>
      </c>
      <c r="N194" s="175" t="s">
        <v>413</v>
      </c>
      <c r="P194" s="142" t="str">
        <f t="shared" si="2"/>
        <v>insert into logistica values(NULL,"Combo5",166,"166.1","","Sillón","Sillón",1,80,55,75,15,2);</v>
      </c>
    </row>
    <row r="195" spans="1:16" x14ac:dyDescent="0.2">
      <c r="A195" s="178" t="s">
        <v>1108</v>
      </c>
      <c r="B195" s="157" t="s">
        <v>440</v>
      </c>
      <c r="C195" s="138">
        <f>VLOOKUP(Tabla7[[#This Row],[skuproveedor-web]],Tabla6[[sku proveedor-web]:[codigo]],2,0)</f>
        <v>166</v>
      </c>
      <c r="D195" s="150">
        <f>IF(C194=Tabla7[[#This Row],[Codigo]],D194+0.1,Tabla7[[#This Row],[Codigo]]+0.1)</f>
        <v>166.2</v>
      </c>
      <c r="E195" s="150"/>
      <c r="F195" s="157" t="s">
        <v>440</v>
      </c>
      <c r="G195" s="157" t="s">
        <v>440</v>
      </c>
      <c r="H195" s="157">
        <v>1</v>
      </c>
      <c r="I195" s="96">
        <v>80</v>
      </c>
      <c r="J195" s="96">
        <v>140</v>
      </c>
      <c r="K195" s="96">
        <v>75</v>
      </c>
      <c r="L195" s="96">
        <v>25</v>
      </c>
      <c r="M195" s="175">
        <f>VLOOKUP(Tabla7[[#This Row],[Nombre_ficticio]],'Base de datos'!S:T,2,0)</f>
        <v>3</v>
      </c>
      <c r="N195" s="175" t="s">
        <v>388</v>
      </c>
      <c r="P195" s="142" t="str">
        <f t="shared" ref="P195:P236" si="3">CONCATENATE("insert into logistica values(NULL,",CHAR(34),A195,CHAR(34),",",IF(C195="",0,C195),",",CHAR(34),D195,CHAR(34),",",CHAR(34),E195,CHAR(34),",",CHAR(34),F195,CHAR(34),",",CHAR(34),G195,CHAR(34),",",IF(H195="",0,H195),",",IF(I195="",0,I195),",",IF(J195="",0,J195),",",IF(K195="",0,K195),",",IF(L195="",0,L195),",",IF(M195="",0,M195),");")</f>
        <v>insert into logistica values(NULL,"Combo5",166,"166.2","","Sofa 3 cuerpos","Sofa 3 cuerpos",1,80,140,75,25,3);</v>
      </c>
    </row>
    <row r="196" spans="1:16" x14ac:dyDescent="0.2">
      <c r="A196" s="178" t="s">
        <v>1108</v>
      </c>
      <c r="B196" s="157" t="s">
        <v>42</v>
      </c>
      <c r="C196" s="138">
        <f>VLOOKUP(Tabla7[[#This Row],[skuproveedor-web]],Tabla6[[sku proveedor-web]:[codigo]],2,0)</f>
        <v>166</v>
      </c>
      <c r="D196" s="150">
        <f>IF(C195=Tabla7[[#This Row],[Codigo]],D195+0.1,Tabla7[[#This Row],[Codigo]]+0.1)</f>
        <v>166.29999999999998</v>
      </c>
      <c r="E196" s="150"/>
      <c r="F196" s="157" t="s">
        <v>42</v>
      </c>
      <c r="G196" s="157" t="s">
        <v>42</v>
      </c>
      <c r="H196" s="157">
        <v>1</v>
      </c>
      <c r="I196" s="174">
        <v>40</v>
      </c>
      <c r="J196" s="174">
        <v>90</v>
      </c>
      <c r="K196" s="174">
        <v>50</v>
      </c>
      <c r="L196" s="174">
        <v>10</v>
      </c>
      <c r="M196" s="175">
        <f>VLOOKUP(Tabla7[[#This Row],[Nombre_ficticio]],'Base de datos'!S:T,2,0)</f>
        <v>10</v>
      </c>
      <c r="N196" s="175" t="s">
        <v>42</v>
      </c>
      <c r="P196" s="142" t="str">
        <f t="shared" si="3"/>
        <v>insert into logistica values(NULL,"Combo5",166,"166.3","","Mesa de centro","Mesa de centro",1,40,90,50,10,10);</v>
      </c>
    </row>
    <row r="197" spans="1:16" x14ac:dyDescent="0.2">
      <c r="A197" s="178" t="s">
        <v>1109</v>
      </c>
      <c r="B197" s="157" t="s">
        <v>440</v>
      </c>
      <c r="C197" s="138">
        <f>VLOOKUP(Tabla7[[#This Row],[skuproveedor-web]],Tabla6[[sku proveedor-web]:[codigo]],2,0)</f>
        <v>167</v>
      </c>
      <c r="D197" s="150">
        <f>IF(C196=Tabla7[[#This Row],[Codigo]],D196+0.1,Tabla7[[#This Row],[Codigo]]+0.1)</f>
        <v>167.1</v>
      </c>
      <c r="E197" s="150"/>
      <c r="F197" s="157" t="s">
        <v>440</v>
      </c>
      <c r="G197" s="157" t="s">
        <v>440</v>
      </c>
      <c r="H197" s="157">
        <v>1</v>
      </c>
      <c r="I197" s="96">
        <v>85</v>
      </c>
      <c r="J197" s="96">
        <v>180</v>
      </c>
      <c r="K197" s="96">
        <v>75</v>
      </c>
      <c r="L197" s="96">
        <v>25</v>
      </c>
      <c r="M197" s="175">
        <f>VLOOKUP(Tabla7[[#This Row],[Nombre_ficticio]],'Base de datos'!S:T,2,0)</f>
        <v>3</v>
      </c>
      <c r="N197" s="175" t="s">
        <v>388</v>
      </c>
      <c r="P197" s="142" t="str">
        <f t="shared" si="3"/>
        <v>insert into logistica values(NULL,"Combo6",167,"167.1","","Sofa 3 cuerpos","Sofa 3 cuerpos",1,85,180,75,25,3);</v>
      </c>
    </row>
    <row r="198" spans="1:16" x14ac:dyDescent="0.2">
      <c r="A198" s="178" t="s">
        <v>1109</v>
      </c>
      <c r="B198" s="157" t="s">
        <v>436</v>
      </c>
      <c r="C198" s="138">
        <f>VLOOKUP(Tabla7[[#This Row],[skuproveedor-web]],Tabla6[[sku proveedor-web]:[codigo]],2,0)</f>
        <v>167</v>
      </c>
      <c r="D198" s="150">
        <f>IF(C197=Tabla7[[#This Row],[Codigo]],D197+0.1,Tabla7[[#This Row],[Codigo]]+0.1)</f>
        <v>167.2</v>
      </c>
      <c r="E198" s="150"/>
      <c r="F198" s="157" t="s">
        <v>436</v>
      </c>
      <c r="G198" s="157" t="s">
        <v>436</v>
      </c>
      <c r="H198" s="157">
        <v>1</v>
      </c>
      <c r="I198" s="96">
        <v>85</v>
      </c>
      <c r="J198" s="96">
        <v>140</v>
      </c>
      <c r="K198" s="96">
        <v>75</v>
      </c>
      <c r="L198" s="96">
        <v>25</v>
      </c>
      <c r="M198" s="175">
        <f>VLOOKUP(Tabla7[[#This Row],[Nombre_ficticio]],'Base de datos'!S:T,2,0)</f>
        <v>3</v>
      </c>
      <c r="N198" s="175" t="s">
        <v>388</v>
      </c>
      <c r="P198" s="142" t="str">
        <f t="shared" si="3"/>
        <v>insert into logistica values(NULL,"Combo6",167,"167.2","","Sofa 2 cuerpos","Sofa 2 cuerpos",1,85,140,75,25,3);</v>
      </c>
    </row>
    <row r="199" spans="1:16" x14ac:dyDescent="0.2">
      <c r="A199" s="178" t="s">
        <v>1109</v>
      </c>
      <c r="B199" s="157" t="s">
        <v>42</v>
      </c>
      <c r="C199" s="138">
        <f>VLOOKUP(Tabla7[[#This Row],[skuproveedor-web]],Tabla6[[sku proveedor-web]:[codigo]],2,0)</f>
        <v>167</v>
      </c>
      <c r="D199" s="150">
        <f>IF(C198=Tabla7[[#This Row],[Codigo]],D198+0.1,Tabla7[[#This Row],[Codigo]]+0.1)</f>
        <v>167.29999999999998</v>
      </c>
      <c r="E199" s="150"/>
      <c r="F199" s="157" t="s">
        <v>42</v>
      </c>
      <c r="G199" s="157" t="s">
        <v>42</v>
      </c>
      <c r="H199" s="157">
        <v>1</v>
      </c>
      <c r="I199" s="174">
        <v>40</v>
      </c>
      <c r="J199" s="174">
        <v>90</v>
      </c>
      <c r="K199" s="174">
        <v>50</v>
      </c>
      <c r="L199" s="174">
        <v>10</v>
      </c>
      <c r="M199" s="175">
        <f>VLOOKUP(Tabla7[[#This Row],[Nombre_ficticio]],'Base de datos'!S:T,2,0)</f>
        <v>10</v>
      </c>
      <c r="N199" s="175" t="s">
        <v>42</v>
      </c>
      <c r="P199" s="142" t="str">
        <f t="shared" si="3"/>
        <v>insert into logistica values(NULL,"Combo6",167,"167.3","","Mesa de centro","Mesa de centro",1,40,90,50,10,10);</v>
      </c>
    </row>
    <row r="200" spans="1:16" x14ac:dyDescent="0.2">
      <c r="A200" s="178" t="s">
        <v>1110</v>
      </c>
      <c r="B200" s="157" t="s">
        <v>440</v>
      </c>
      <c r="C200" s="138">
        <f>VLOOKUP(Tabla7[[#This Row],[skuproveedor-web]],Tabla6[[sku proveedor-web]:[codigo]],2,0)</f>
        <v>168</v>
      </c>
      <c r="D200" s="150">
        <f>IF(C199=Tabla7[[#This Row],[Codigo]],D199+0.1,Tabla7[[#This Row],[Codigo]]+0.1)</f>
        <v>168.1</v>
      </c>
      <c r="E200" s="150"/>
      <c r="F200" s="157" t="s">
        <v>440</v>
      </c>
      <c r="G200" s="157" t="s">
        <v>440</v>
      </c>
      <c r="H200" s="157">
        <v>1</v>
      </c>
      <c r="I200" s="96">
        <v>85</v>
      </c>
      <c r="J200" s="96">
        <v>150</v>
      </c>
      <c r="K200" s="96">
        <v>70</v>
      </c>
      <c r="L200" s="96">
        <v>22</v>
      </c>
      <c r="M200" s="175">
        <f>VLOOKUP(Tabla7[[#This Row],[Nombre_ficticio]],'Base de datos'!S:T,2,0)</f>
        <v>3</v>
      </c>
      <c r="N200" s="175" t="s">
        <v>388</v>
      </c>
      <c r="P200" s="142" t="str">
        <f t="shared" si="3"/>
        <v>insert into logistica values(NULL,"Combo7",168,"168.1","","Sofa 3 cuerpos","Sofa 3 cuerpos",1,85,150,70,22,3);</v>
      </c>
    </row>
    <row r="201" spans="1:16" x14ac:dyDescent="0.2">
      <c r="A201" s="178" t="s">
        <v>1110</v>
      </c>
      <c r="B201" s="157" t="s">
        <v>436</v>
      </c>
      <c r="C201" s="138">
        <f>VLOOKUP(Tabla7[[#This Row],[skuproveedor-web]],Tabla6[[sku proveedor-web]:[codigo]],2,0)</f>
        <v>168</v>
      </c>
      <c r="D201" s="150">
        <f>IF(C200=Tabla7[[#This Row],[Codigo]],D200+0.1,Tabla7[[#This Row],[Codigo]]+0.1)</f>
        <v>168.2</v>
      </c>
      <c r="E201" s="150"/>
      <c r="F201" s="157" t="s">
        <v>436</v>
      </c>
      <c r="G201" s="157" t="s">
        <v>436</v>
      </c>
      <c r="H201" s="157">
        <v>1</v>
      </c>
      <c r="I201" s="96">
        <v>85</v>
      </c>
      <c r="J201" s="96">
        <v>150</v>
      </c>
      <c r="K201" s="96">
        <v>70</v>
      </c>
      <c r="L201" s="96">
        <v>22</v>
      </c>
      <c r="M201" s="175">
        <f>VLOOKUP(Tabla7[[#This Row],[Nombre_ficticio]],'Base de datos'!S:T,2,0)</f>
        <v>3</v>
      </c>
      <c r="N201" s="175" t="s">
        <v>388</v>
      </c>
      <c r="P201" s="142" t="str">
        <f t="shared" si="3"/>
        <v>insert into logistica values(NULL,"Combo7",168,"168.2","","Sofa 2 cuerpos","Sofa 2 cuerpos",1,85,150,70,22,3);</v>
      </c>
    </row>
    <row r="202" spans="1:16" x14ac:dyDescent="0.2">
      <c r="A202" s="178" t="s">
        <v>1110</v>
      </c>
      <c r="B202" s="157" t="s">
        <v>42</v>
      </c>
      <c r="C202" s="138">
        <f>VLOOKUP(Tabla7[[#This Row],[skuproveedor-web]],Tabla6[[sku proveedor-web]:[codigo]],2,0)</f>
        <v>168</v>
      </c>
      <c r="D202" s="150">
        <f>IF(C201=Tabla7[[#This Row],[Codigo]],D201+0.1,Tabla7[[#This Row],[Codigo]]+0.1)</f>
        <v>168.29999999999998</v>
      </c>
      <c r="E202" s="150"/>
      <c r="F202" s="157" t="s">
        <v>42</v>
      </c>
      <c r="G202" s="157" t="s">
        <v>42</v>
      </c>
      <c r="H202" s="157">
        <v>1</v>
      </c>
      <c r="I202" s="174">
        <v>40</v>
      </c>
      <c r="J202" s="174">
        <v>90</v>
      </c>
      <c r="K202" s="174">
        <v>50</v>
      </c>
      <c r="L202" s="174">
        <v>10</v>
      </c>
      <c r="M202" s="175">
        <f>VLOOKUP(Tabla7[[#This Row],[Nombre_ficticio]],'Base de datos'!S:T,2,0)</f>
        <v>10</v>
      </c>
      <c r="N202" s="175" t="s">
        <v>42</v>
      </c>
      <c r="P202" s="142" t="str">
        <f t="shared" si="3"/>
        <v>insert into logistica values(NULL,"Combo7",168,"168.3","","Mesa de centro","Mesa de centro",1,40,90,50,10,10);</v>
      </c>
    </row>
    <row r="203" spans="1:16" x14ac:dyDescent="0.2">
      <c r="A203" s="178" t="s">
        <v>1110</v>
      </c>
      <c r="B203" s="157" t="s">
        <v>1102</v>
      </c>
      <c r="C203" s="138">
        <f>VLOOKUP(Tabla7[[#This Row],[skuproveedor-web]],Tabla6[[sku proveedor-web]:[codigo]],2,0)</f>
        <v>168</v>
      </c>
      <c r="D203" s="150">
        <f>IF(C202=Tabla7[[#This Row],[Codigo]],D202+0.1,Tabla7[[#This Row],[Codigo]]+0.1)</f>
        <v>168.39999999999998</v>
      </c>
      <c r="E203" s="150"/>
      <c r="F203" s="157" t="s">
        <v>1102</v>
      </c>
      <c r="G203" s="157" t="s">
        <v>1102</v>
      </c>
      <c r="H203" s="157">
        <v>1</v>
      </c>
      <c r="I203" s="174">
        <v>50</v>
      </c>
      <c r="J203" s="174">
        <v>160</v>
      </c>
      <c r="K203" s="174">
        <v>50</v>
      </c>
      <c r="L203" s="174">
        <v>30</v>
      </c>
      <c r="M203" s="175">
        <f>VLOOKUP(Tabla7[[#This Row],[Nombre_ficticio]],'Base de datos'!S:T,2,0)</f>
        <v>11</v>
      </c>
      <c r="N203" s="185" t="s">
        <v>45</v>
      </c>
      <c r="P203" s="142" t="str">
        <f t="shared" si="3"/>
        <v>insert into logistica values(NULL,"Combo7",168,"168.4","","Mesa de entreteniemiento","Mesa de entreteniemiento",1,50,160,50,30,11);</v>
      </c>
    </row>
    <row r="204" spans="1:16" x14ac:dyDescent="0.2">
      <c r="A204" s="178" t="s">
        <v>1110</v>
      </c>
      <c r="B204" s="157" t="s">
        <v>476</v>
      </c>
      <c r="C204" s="138">
        <f>VLOOKUP(Tabla7[[#This Row],[skuproveedor-web]],Tabla6[[sku proveedor-web]:[codigo]],2,0)</f>
        <v>168</v>
      </c>
      <c r="D204" s="150">
        <f>IF(C203=Tabla7[[#This Row],[Codigo]],D203+0.1,Tabla7[[#This Row],[Codigo]]+0.1)</f>
        <v>168.49999999999997</v>
      </c>
      <c r="E204" s="150"/>
      <c r="F204" s="157" t="s">
        <v>476</v>
      </c>
      <c r="G204" s="157" t="s">
        <v>476</v>
      </c>
      <c r="H204" s="157">
        <v>1</v>
      </c>
      <c r="I204" s="96">
        <v>85</v>
      </c>
      <c r="J204" s="96">
        <v>60</v>
      </c>
      <c r="K204" s="96">
        <v>55</v>
      </c>
      <c r="L204" s="96">
        <v>12</v>
      </c>
      <c r="M204" s="175">
        <f>VLOOKUP(Tabla7[[#This Row],[Nombre_ficticio]],'Base de datos'!S:T,2,0)</f>
        <v>2</v>
      </c>
      <c r="N204" s="175" t="s">
        <v>413</v>
      </c>
      <c r="P204" s="142" t="str">
        <f t="shared" si="3"/>
        <v>insert into logistica values(NULL,"Combo7",168,"168.5","","Sillón ","Sillón ",1,85,60,55,12,2);</v>
      </c>
    </row>
    <row r="205" spans="1:16" x14ac:dyDescent="0.2">
      <c r="A205" s="178" t="s">
        <v>1111</v>
      </c>
      <c r="B205" s="157" t="s">
        <v>863</v>
      </c>
      <c r="C205" s="138">
        <f>VLOOKUP(Tabla7[[#This Row],[skuproveedor-web]],Tabla6[[sku proveedor-web]:[codigo]],2,0)</f>
        <v>169</v>
      </c>
      <c r="D205" s="150">
        <f>IF(C204=Tabla7[[#This Row],[Codigo]],D204+0.1,Tabla7[[#This Row],[Codigo]]+0.1)</f>
        <v>169.1</v>
      </c>
      <c r="E205" s="150"/>
      <c r="F205" s="157" t="s">
        <v>863</v>
      </c>
      <c r="G205" s="157" t="s">
        <v>863</v>
      </c>
      <c r="H205" s="157">
        <v>1</v>
      </c>
      <c r="I205" s="96">
        <v>85</v>
      </c>
      <c r="J205" s="96">
        <v>150</v>
      </c>
      <c r="K205" s="96">
        <v>70</v>
      </c>
      <c r="L205" s="96">
        <v>22</v>
      </c>
      <c r="M205" s="175">
        <f>VLOOKUP(Tabla7[[#This Row],[Nombre_ficticio]],'Base de datos'!S:T,2,0)</f>
        <v>3</v>
      </c>
      <c r="N205" s="175" t="s">
        <v>388</v>
      </c>
      <c r="P205" s="142" t="str">
        <f t="shared" si="3"/>
        <v>insert into logistica values(NULL,"Combo8",169,"169.1","","sofa 3 cuerpos","sofa 3 cuerpos",1,85,150,70,22,3);</v>
      </c>
    </row>
    <row r="206" spans="1:16" x14ac:dyDescent="0.2">
      <c r="A206" s="178" t="s">
        <v>1111</v>
      </c>
      <c r="B206" s="157" t="s">
        <v>386</v>
      </c>
      <c r="C206" s="138">
        <f>VLOOKUP(Tabla7[[#This Row],[skuproveedor-web]],Tabla6[[sku proveedor-web]:[codigo]],2,0)</f>
        <v>169</v>
      </c>
      <c r="D206" s="150">
        <f>IF(C205=Tabla7[[#This Row],[Codigo]],D205+0.1,Tabla7[[#This Row],[Codigo]]+0.1)</f>
        <v>169.2</v>
      </c>
      <c r="E206" s="150"/>
      <c r="F206" s="157" t="s">
        <v>386</v>
      </c>
      <c r="G206" s="157" t="s">
        <v>386</v>
      </c>
      <c r="H206" s="157">
        <v>1</v>
      </c>
      <c r="I206" s="159">
        <v>35</v>
      </c>
      <c r="J206" s="159">
        <v>70</v>
      </c>
      <c r="K206" s="159">
        <v>45</v>
      </c>
      <c r="L206" s="159">
        <v>10</v>
      </c>
      <c r="M206" s="175">
        <f>VLOOKUP(Tabla7[[#This Row],[Nombre_ficticio]],'Base de datos'!S:T,2,0)</f>
        <v>4</v>
      </c>
      <c r="N206" s="175" t="s">
        <v>386</v>
      </c>
      <c r="P206" s="142" t="str">
        <f t="shared" si="3"/>
        <v>insert into logistica values(NULL,"Combo8",169,"169.2","","Banqueta","Banqueta",1,35,70,45,10,4);</v>
      </c>
    </row>
    <row r="207" spans="1:16" x14ac:dyDescent="0.2">
      <c r="A207" s="136" t="s">
        <v>1111</v>
      </c>
      <c r="B207" s="157" t="s">
        <v>1103</v>
      </c>
      <c r="C207" s="138">
        <f>VLOOKUP(Tabla7[[#This Row],[skuproveedor-web]],Tabla6[[sku proveedor-web]:[codigo]],2,0)</f>
        <v>169</v>
      </c>
      <c r="D207" s="150">
        <f>IF(C206=Tabla7[[#This Row],[Codigo]],D206+0.1,Tabla7[[#This Row],[Codigo]]+0.1)</f>
        <v>169.29999999999998</v>
      </c>
      <c r="E207" s="150"/>
      <c r="F207" s="157" t="s">
        <v>1103</v>
      </c>
      <c r="G207" s="157" t="s">
        <v>1103</v>
      </c>
      <c r="H207" s="157">
        <v>1</v>
      </c>
      <c r="I207" s="174">
        <v>50</v>
      </c>
      <c r="J207" s="174">
        <v>160</v>
      </c>
      <c r="K207" s="174">
        <v>50</v>
      </c>
      <c r="L207" s="174">
        <v>30</v>
      </c>
      <c r="M207" s="185">
        <f>VLOOKUP(Tabla7[[#This Row],[Nombre_ficticio]],'Base de datos'!S:T,2,0)</f>
        <v>11</v>
      </c>
      <c r="N207" s="185" t="s">
        <v>45</v>
      </c>
      <c r="P207" s="142" t="str">
        <f t="shared" si="3"/>
        <v>insert into logistica values(NULL,"Combo8",169,"169.3","","Mesa de entretenimiento","Mesa de entretenimiento",1,50,160,50,30,11);</v>
      </c>
    </row>
    <row r="208" spans="1:16" x14ac:dyDescent="0.2">
      <c r="A208" s="178" t="s">
        <v>1126</v>
      </c>
      <c r="B208" s="179" t="s">
        <v>42</v>
      </c>
      <c r="C208" s="161">
        <f>VLOOKUP(Tabla7[[#This Row],[skuproveedor-web]],Tabla6[[sku proveedor-web]:[codigo]],2,0)</f>
        <v>193</v>
      </c>
      <c r="D208" s="164">
        <f>IF(Tabla7[[#This Row],[Codigo]]&lt;&gt;C209,D207+0.1,C209)</f>
        <v>169.39999999999998</v>
      </c>
      <c r="E208" s="150"/>
      <c r="F208" s="170" t="s">
        <v>42</v>
      </c>
      <c r="G208" s="170" t="s">
        <v>42</v>
      </c>
      <c r="H208" s="157">
        <v>1</v>
      </c>
      <c r="I208" s="174">
        <v>40</v>
      </c>
      <c r="J208" s="174">
        <v>120</v>
      </c>
      <c r="K208" s="174">
        <v>50</v>
      </c>
      <c r="L208" s="174">
        <v>10</v>
      </c>
      <c r="M208" s="175">
        <f>VLOOKUP(Tabla7[[#This Row],[Nombre_ficticio]],'Base de datos'!S:T,2,0)</f>
        <v>10</v>
      </c>
      <c r="N208" s="175" t="s">
        <v>42</v>
      </c>
      <c r="P208" s="142" t="str">
        <f t="shared" si="3"/>
        <v>insert into logistica values(NULL,"Mody219",193,"169.4","","Mesa de centro","Mesa de centro",1,40,120,50,10,10);</v>
      </c>
    </row>
    <row r="209" spans="1:16" x14ac:dyDescent="0.2">
      <c r="A209" s="178" t="s">
        <v>1127</v>
      </c>
      <c r="B209" s="179" t="s">
        <v>1130</v>
      </c>
      <c r="C209" s="161">
        <f>VLOOKUP(Tabla7[[#This Row],[skuproveedor-web]],Tabla6[[sku proveedor-web]:[codigo]],2,0)</f>
        <v>194</v>
      </c>
      <c r="D209" s="164">
        <f>IF(Tabla7[[#This Row],[Codigo]]&lt;&gt;C210,D208+0.1,C210)</f>
        <v>169.49999999999997</v>
      </c>
      <c r="E209" s="150"/>
      <c r="F209" s="170" t="s">
        <v>1130</v>
      </c>
      <c r="G209" s="170" t="s">
        <v>1130</v>
      </c>
      <c r="H209" s="157">
        <v>1</v>
      </c>
      <c r="I209" s="174">
        <v>70</v>
      </c>
      <c r="J209" s="174">
        <v>180</v>
      </c>
      <c r="K209" s="174">
        <v>80</v>
      </c>
      <c r="L209" s="174">
        <v>35</v>
      </c>
      <c r="M209" s="175">
        <f>VLOOKUP(Tabla7[[#This Row],[Nombre_ficticio]],'Base de datos'!S:T,2,0)</f>
        <v>3</v>
      </c>
      <c r="N209" s="175" t="s">
        <v>388</v>
      </c>
      <c r="P209" s="142" t="str">
        <f t="shared" si="3"/>
        <v>insert into logistica values(NULL,"Mody220",194,"169.5","","Sofa 3 cuerpos capitoneado","Sofa 3 cuerpos capitoneado",1,70,180,80,35,3);</v>
      </c>
    </row>
    <row r="210" spans="1:16" x14ac:dyDescent="0.2">
      <c r="A210" s="178" t="s">
        <v>1128</v>
      </c>
      <c r="B210" s="179" t="s">
        <v>42</v>
      </c>
      <c r="C210" s="161">
        <f>VLOOKUP(Tabla7[[#This Row],[skuproveedor-web]],Tabla6[[sku proveedor-web]:[codigo]],2,0)</f>
        <v>195</v>
      </c>
      <c r="D210" s="164">
        <f>IF(Tabla7[[#This Row],[Codigo]]&lt;&gt;C211,D209+0.1,C211)</f>
        <v>169.59999999999997</v>
      </c>
      <c r="E210" s="150"/>
      <c r="F210" s="170" t="s">
        <v>42</v>
      </c>
      <c r="G210" s="170" t="s">
        <v>42</v>
      </c>
      <c r="H210" s="157">
        <v>1</v>
      </c>
      <c r="I210" s="174">
        <v>40</v>
      </c>
      <c r="J210" s="174">
        <v>90</v>
      </c>
      <c r="K210" s="174">
        <v>50</v>
      </c>
      <c r="L210" s="174">
        <v>10</v>
      </c>
      <c r="M210" s="175">
        <f>VLOOKUP(Tabla7[[#This Row],[Nombre_ficticio]],'Base de datos'!S:T,2,0)</f>
        <v>10</v>
      </c>
      <c r="N210" s="175" t="s">
        <v>42</v>
      </c>
      <c r="P210" s="142" t="str">
        <f t="shared" si="3"/>
        <v>insert into logistica values(NULL,"Mody221",195,"169.6","","Mesa de centro","Mesa de centro",1,40,90,50,10,10);</v>
      </c>
    </row>
    <row r="211" spans="1:16" x14ac:dyDescent="0.2">
      <c r="A211" s="178" t="s">
        <v>1129</v>
      </c>
      <c r="B211" s="179" t="s">
        <v>42</v>
      </c>
      <c r="C211" s="161">
        <f>VLOOKUP(Tabla7[[#This Row],[skuproveedor-web]],Tabla6[[sku proveedor-web]:[codigo]],2,0)</f>
        <v>196</v>
      </c>
      <c r="D211" s="164">
        <f>IF(Tabla7[[#This Row],[Codigo]]&lt;&gt;C212,D210+0.1,C212)</f>
        <v>169.69999999999996</v>
      </c>
      <c r="E211" s="150"/>
      <c r="F211" s="170" t="s">
        <v>42</v>
      </c>
      <c r="G211" s="170" t="s">
        <v>42</v>
      </c>
      <c r="H211" s="157">
        <v>1</v>
      </c>
      <c r="I211" s="174">
        <v>40</v>
      </c>
      <c r="J211" s="174">
        <v>90</v>
      </c>
      <c r="K211" s="174">
        <v>50</v>
      </c>
      <c r="L211" s="174">
        <v>10</v>
      </c>
      <c r="M211" s="175">
        <f>VLOOKUP(Tabla7[[#This Row],[Nombre_ficticio]],'Base de datos'!S:T,2,0)</f>
        <v>10</v>
      </c>
      <c r="N211" s="175" t="s">
        <v>42</v>
      </c>
      <c r="P211" s="142" t="str">
        <f t="shared" si="3"/>
        <v>insert into logistica values(NULL,"Mody222",196,"169.7","","Mesa de centro","Mesa de centro",1,40,90,50,10,10);</v>
      </c>
    </row>
    <row r="212" spans="1:16" x14ac:dyDescent="0.2">
      <c r="A212" s="178" t="s">
        <v>1152</v>
      </c>
      <c r="B212" s="157" t="s">
        <v>440</v>
      </c>
      <c r="C212" s="161">
        <f>VLOOKUP(Tabla7[[#This Row],[skuproveedor-web]],Tabla6[[sku proveedor-web]:[codigo]],2,0)</f>
        <v>197</v>
      </c>
      <c r="D212" s="164">
        <f>IF(Tabla7[[#This Row],[Codigo]]&lt;&gt;C213,D211+0.1,C213)</f>
        <v>197</v>
      </c>
      <c r="E212" s="150"/>
      <c r="F212" s="157" t="s">
        <v>440</v>
      </c>
      <c r="G212" s="157" t="s">
        <v>440</v>
      </c>
      <c r="H212" s="96">
        <v>1</v>
      </c>
      <c r="I212" s="96">
        <v>80</v>
      </c>
      <c r="J212" s="96">
        <v>190</v>
      </c>
      <c r="K212" s="96">
        <v>70</v>
      </c>
      <c r="L212" s="96">
        <v>30</v>
      </c>
      <c r="M212" s="175">
        <f>VLOOKUP(Tabla7[[#This Row],[Nombre_ficticio]],'Base de datos'!S:T,2,0)</f>
        <v>3</v>
      </c>
      <c r="N212" s="175" t="s">
        <v>388</v>
      </c>
      <c r="P212" s="142" t="str">
        <f t="shared" si="3"/>
        <v>insert into logistica values(NULL,"Exclusivo1",197,"197","","Sofa 3 cuerpos","Sofa 3 cuerpos",1,80,190,70,30,3);</v>
      </c>
    </row>
    <row r="213" spans="1:16" x14ac:dyDescent="0.2">
      <c r="A213" s="178" t="s">
        <v>1152</v>
      </c>
      <c r="B213" s="157" t="s">
        <v>1150</v>
      </c>
      <c r="C213" s="161">
        <f>VLOOKUP(Tabla7[[#This Row],[skuproveedor-web]],Tabla6[[sku proveedor-web]:[codigo]],2,0)</f>
        <v>197</v>
      </c>
      <c r="D213" s="164">
        <f>IF(Tabla7[[#This Row],[Codigo]]&lt;&gt;C214,D212+0.1,C214)</f>
        <v>197</v>
      </c>
      <c r="E213" s="150"/>
      <c r="F213" s="157" t="s">
        <v>1150</v>
      </c>
      <c r="G213" s="157" t="s">
        <v>1150</v>
      </c>
      <c r="H213" s="96">
        <v>1</v>
      </c>
      <c r="I213" s="96">
        <v>85</v>
      </c>
      <c r="J213" s="96">
        <v>65</v>
      </c>
      <c r="K213" s="96">
        <v>65</v>
      </c>
      <c r="L213" s="96">
        <v>20</v>
      </c>
      <c r="M213" s="175">
        <f>VLOOKUP(Tabla7[[#This Row],[Nombre_ficticio]],'Base de datos'!S:T,2,0)</f>
        <v>2</v>
      </c>
      <c r="N213" s="175" t="s">
        <v>413</v>
      </c>
      <c r="P213" s="142" t="str">
        <f t="shared" si="3"/>
        <v>insert into logistica values(NULL,"Exclusivo1",197,"197","","Sillón 1 cuerpo","Sillón 1 cuerpo",1,85,65,65,20,2);</v>
      </c>
    </row>
    <row r="214" spans="1:16" x14ac:dyDescent="0.2">
      <c r="A214" s="178" t="s">
        <v>1152</v>
      </c>
      <c r="B214" s="157" t="s">
        <v>42</v>
      </c>
      <c r="C214" s="161">
        <f>VLOOKUP(Tabla7[[#This Row],[skuproveedor-web]],Tabla6[[sku proveedor-web]:[codigo]],2,0)</f>
        <v>197</v>
      </c>
      <c r="D214" s="164">
        <f>IF(Tabla7[[#This Row],[Codigo]]&lt;&gt;C215,D213+0.1,C215)</f>
        <v>197.1</v>
      </c>
      <c r="E214" s="150"/>
      <c r="F214" s="157" t="s">
        <v>42</v>
      </c>
      <c r="G214" s="157" t="s">
        <v>42</v>
      </c>
      <c r="H214" s="96">
        <v>1</v>
      </c>
      <c r="I214" s="174">
        <v>40</v>
      </c>
      <c r="J214" s="174">
        <v>90</v>
      </c>
      <c r="K214" s="174">
        <v>50</v>
      </c>
      <c r="L214" s="174">
        <v>10</v>
      </c>
      <c r="M214" s="175">
        <f>VLOOKUP(Tabla7[[#This Row],[Nombre_ficticio]],'Base de datos'!S:T,2,0)</f>
        <v>10</v>
      </c>
      <c r="N214" s="175" t="s">
        <v>42</v>
      </c>
      <c r="P214" s="142" t="str">
        <f t="shared" si="3"/>
        <v>insert into logistica values(NULL,"Exclusivo1",197,"197.1","","Mesa de centro","Mesa de centro",1,40,90,50,10,10);</v>
      </c>
    </row>
    <row r="215" spans="1:16" x14ac:dyDescent="0.2">
      <c r="A215" s="178" t="s">
        <v>1138</v>
      </c>
      <c r="B215" s="157" t="s">
        <v>1125</v>
      </c>
      <c r="C215" s="161">
        <f>VLOOKUP(Tabla7[[#This Row],[skuproveedor-web]],Tabla6[[sku proveedor-web]:[codigo]],2,0)</f>
        <v>198</v>
      </c>
      <c r="D215" s="164">
        <f>IF(Tabla7[[#This Row],[Codigo]]&lt;&gt;C216,D214+0.1,C216)</f>
        <v>198</v>
      </c>
      <c r="E215" s="150"/>
      <c r="F215" s="157" t="s">
        <v>1125</v>
      </c>
      <c r="G215" s="157" t="s">
        <v>1125</v>
      </c>
      <c r="H215" s="96">
        <v>1</v>
      </c>
      <c r="I215" s="174">
        <v>70</v>
      </c>
      <c r="J215" s="174">
        <v>140</v>
      </c>
      <c r="K215" s="174">
        <v>90</v>
      </c>
      <c r="L215" s="174">
        <v>15</v>
      </c>
      <c r="M215" s="175">
        <f>VLOOKUP(Tabla7[[#This Row],[Nombre_ficticio]],'Base de datos'!S:T,2,0)</f>
        <v>8</v>
      </c>
      <c r="N215" s="175" t="s">
        <v>390</v>
      </c>
      <c r="P215" s="142" t="str">
        <f t="shared" si="3"/>
        <v>insert into logistica values(NULL,"Exclusivo2",198,"198","","Mesa de comedor","Mesa de comedor",1,70,140,90,15,8);</v>
      </c>
    </row>
    <row r="216" spans="1:16" x14ac:dyDescent="0.2">
      <c r="A216" s="178" t="s">
        <v>1138</v>
      </c>
      <c r="B216" s="157" t="s">
        <v>1151</v>
      </c>
      <c r="C216" s="161">
        <f>VLOOKUP(Tabla7[[#This Row],[skuproveedor-web]],Tabla6[[sku proveedor-web]:[codigo]],2,0)</f>
        <v>198</v>
      </c>
      <c r="D216" s="164">
        <f>IF(Tabla7[[#This Row],[Codigo]]&lt;&gt;C217,D215+0.1,C217)</f>
        <v>198</v>
      </c>
      <c r="E216" s="150"/>
      <c r="F216" s="157" t="s">
        <v>1151</v>
      </c>
      <c r="G216" s="157" t="s">
        <v>1151</v>
      </c>
      <c r="H216" s="96">
        <v>3</v>
      </c>
      <c r="I216" s="159">
        <v>85</v>
      </c>
      <c r="J216" s="159">
        <v>45</v>
      </c>
      <c r="K216" s="159">
        <v>45</v>
      </c>
      <c r="L216" s="159">
        <v>85</v>
      </c>
      <c r="M216" s="175">
        <f>VLOOKUP(Tabla7[[#This Row],[Nombre_ficticio]],'Base de datos'!S:T,2,0)</f>
        <v>1</v>
      </c>
      <c r="N216" s="175" t="s">
        <v>389</v>
      </c>
      <c r="P216" s="142" t="str">
        <f t="shared" si="3"/>
        <v>insert into logistica values(NULL,"Exclusivo2",198,"198","","Sillas","Sillas",3,85,45,45,85,1);</v>
      </c>
    </row>
    <row r="217" spans="1:16" x14ac:dyDescent="0.2">
      <c r="A217" s="178" t="s">
        <v>1138</v>
      </c>
      <c r="B217" s="157" t="s">
        <v>1103</v>
      </c>
      <c r="C217" s="161">
        <f>VLOOKUP(Tabla7[[#This Row],[skuproveedor-web]],Tabla6[[sku proveedor-web]:[codigo]],2,0)</f>
        <v>198</v>
      </c>
      <c r="D217" s="164">
        <f>IF(Tabla7[[#This Row],[Codigo]]&lt;&gt;C218,D216+0.1,C218)</f>
        <v>198.1</v>
      </c>
      <c r="E217" s="150"/>
      <c r="F217" s="157" t="s">
        <v>1103</v>
      </c>
      <c r="G217" s="157" t="s">
        <v>1103</v>
      </c>
      <c r="H217" s="96">
        <v>1</v>
      </c>
      <c r="I217" s="174">
        <v>50</v>
      </c>
      <c r="J217" s="174">
        <v>160</v>
      </c>
      <c r="K217" s="174">
        <v>50</v>
      </c>
      <c r="L217" s="174">
        <v>30</v>
      </c>
      <c r="M217" s="175">
        <f>VLOOKUP(Tabla7[[#This Row],[Nombre_ficticio]],'Base de datos'!S:T,2,0)</f>
        <v>11</v>
      </c>
      <c r="N217" s="175" t="s">
        <v>45</v>
      </c>
      <c r="P217" s="142" t="str">
        <f t="shared" si="3"/>
        <v>insert into logistica values(NULL,"Exclusivo2",198,"198.1","","Mesa de entretenimiento","Mesa de entretenimiento",1,50,160,50,30,11);</v>
      </c>
    </row>
    <row r="218" spans="1:16" x14ac:dyDescent="0.2">
      <c r="A218" s="178" t="s">
        <v>1139</v>
      </c>
      <c r="B218" s="157" t="s">
        <v>462</v>
      </c>
      <c r="C218" s="161">
        <f>VLOOKUP(Tabla7[[#This Row],[skuproveedor-web]],Tabla6[[sku proveedor-web]:[codigo]],2,0)</f>
        <v>199</v>
      </c>
      <c r="D218" s="164">
        <f>IF(Tabla7[[#This Row],[Codigo]]&lt;&gt;C219,D217+0.1,C219)</f>
        <v>199</v>
      </c>
      <c r="E218" s="150"/>
      <c r="F218" s="157" t="s">
        <v>462</v>
      </c>
      <c r="G218" s="157" t="s">
        <v>462</v>
      </c>
      <c r="H218" s="96">
        <v>2</v>
      </c>
      <c r="I218" s="96">
        <v>80</v>
      </c>
      <c r="J218" s="96">
        <v>65</v>
      </c>
      <c r="K218" s="96">
        <v>55</v>
      </c>
      <c r="L218" s="96">
        <v>15</v>
      </c>
      <c r="M218" s="175">
        <f>VLOOKUP(Tabla7[[#This Row],[Nombre_ficticio]],'Base de datos'!S:T,2,0)</f>
        <v>2</v>
      </c>
      <c r="N218" s="175" t="s">
        <v>413</v>
      </c>
      <c r="P218" s="142" t="str">
        <f t="shared" si="3"/>
        <v>insert into logistica values(NULL,"Esclusivo3",199,"199","","Sillón","Sillón",2,80,65,55,15,2);</v>
      </c>
    </row>
    <row r="219" spans="1:16" x14ac:dyDescent="0.2">
      <c r="A219" s="178" t="s">
        <v>1139</v>
      </c>
      <c r="B219" s="170" t="s">
        <v>42</v>
      </c>
      <c r="C219" s="161">
        <f>VLOOKUP(Tabla7[[#This Row],[skuproveedor-web]],Tabla6[[sku proveedor-web]:[codigo]],2,0)</f>
        <v>199</v>
      </c>
      <c r="D219" s="164">
        <f>IF(Tabla7[[#This Row],[Codigo]]&lt;&gt;C220,D218+0.1,C220)</f>
        <v>199</v>
      </c>
      <c r="E219" s="150"/>
      <c r="F219" s="170" t="s">
        <v>42</v>
      </c>
      <c r="G219" s="170" t="s">
        <v>42</v>
      </c>
      <c r="H219" s="96">
        <v>1</v>
      </c>
      <c r="I219" s="174">
        <v>40</v>
      </c>
      <c r="J219" s="174">
        <v>90</v>
      </c>
      <c r="K219" s="174">
        <v>50</v>
      </c>
      <c r="L219" s="174">
        <v>10</v>
      </c>
      <c r="M219" s="175">
        <f>VLOOKUP(Tabla7[[#This Row],[Nombre_ficticio]],'Base de datos'!S:T,2,0)</f>
        <v>10</v>
      </c>
      <c r="N219" s="175" t="s">
        <v>42</v>
      </c>
      <c r="P219" s="142" t="str">
        <f t="shared" si="3"/>
        <v>insert into logistica values(NULL,"Esclusivo3",199,"199","","Mesa de centro","Mesa de centro",1,40,90,50,10,10);</v>
      </c>
    </row>
    <row r="220" spans="1:16" x14ac:dyDescent="0.2">
      <c r="A220" s="178" t="s">
        <v>1139</v>
      </c>
      <c r="B220" s="159" t="s">
        <v>440</v>
      </c>
      <c r="C220" s="161">
        <f>VLOOKUP(Tabla7[[#This Row],[skuproveedor-web]],Tabla6[[sku proveedor-web]:[codigo]],2,0)</f>
        <v>199</v>
      </c>
      <c r="D220" s="164">
        <f>IF(Tabla7[[#This Row],[Codigo]]&lt;&gt;C221,D219+0.1,C221)</f>
        <v>199.1</v>
      </c>
      <c r="E220" s="150"/>
      <c r="F220" s="159" t="s">
        <v>440</v>
      </c>
      <c r="G220" s="159" t="s">
        <v>440</v>
      </c>
      <c r="H220" s="96">
        <v>1</v>
      </c>
      <c r="I220" s="159">
        <v>85</v>
      </c>
      <c r="J220" s="159">
        <v>185</v>
      </c>
      <c r="K220" s="159">
        <v>70</v>
      </c>
      <c r="L220" s="159">
        <v>35</v>
      </c>
      <c r="M220" s="175">
        <f>VLOOKUP(Tabla7[[#This Row],[Nombre_ficticio]],'Base de datos'!S:T,2,0)</f>
        <v>3</v>
      </c>
      <c r="N220" s="175" t="s">
        <v>388</v>
      </c>
      <c r="P220" s="142" t="str">
        <f t="shared" si="3"/>
        <v>insert into logistica values(NULL,"Esclusivo3",199,"199.1","","Sofa 3 cuerpos","Sofa 3 cuerpos",1,85,185,70,35,3);</v>
      </c>
    </row>
    <row r="221" spans="1:16" x14ac:dyDescent="0.2">
      <c r="A221" s="178" t="s">
        <v>1140</v>
      </c>
      <c r="B221" s="159" t="s">
        <v>462</v>
      </c>
      <c r="C221" s="161">
        <f>VLOOKUP(Tabla7[[#This Row],[skuproveedor-web]],Tabla6[[sku proveedor-web]:[codigo]],2,0)</f>
        <v>200</v>
      </c>
      <c r="D221" s="164">
        <f>IF(Tabla7[[#This Row],[Codigo]]&lt;&gt;C222,D220+0.1,C222)</f>
        <v>200</v>
      </c>
      <c r="E221" s="150"/>
      <c r="F221" s="159" t="s">
        <v>462</v>
      </c>
      <c r="G221" s="159" t="s">
        <v>462</v>
      </c>
      <c r="H221" s="96">
        <v>1</v>
      </c>
      <c r="I221" s="96">
        <v>83</v>
      </c>
      <c r="J221" s="96">
        <v>65</v>
      </c>
      <c r="K221" s="96">
        <v>65</v>
      </c>
      <c r="L221" s="96">
        <v>15</v>
      </c>
      <c r="M221" s="175">
        <f>VLOOKUP(Tabla7[[#This Row],[Nombre_ficticio]],'Base de datos'!S:T,2,0)</f>
        <v>2</v>
      </c>
      <c r="N221" s="175" t="s">
        <v>413</v>
      </c>
      <c r="P221" s="142" t="str">
        <f t="shared" si="3"/>
        <v>insert into logistica values(NULL,"Exclusivo4",200,"200","","Sillón","Sillón",1,83,65,65,15,2);</v>
      </c>
    </row>
    <row r="222" spans="1:16" x14ac:dyDescent="0.2">
      <c r="A222" s="178" t="s">
        <v>1140</v>
      </c>
      <c r="B222" s="159" t="s">
        <v>744</v>
      </c>
      <c r="C222" s="161">
        <f>VLOOKUP(Tabla7[[#This Row],[skuproveedor-web]],Tabla6[[sku proveedor-web]:[codigo]],2,0)</f>
        <v>200</v>
      </c>
      <c r="D222" s="164">
        <f>IF(Tabla7[[#This Row],[Codigo]]&lt;&gt;C223,D221+0.1,C223)</f>
        <v>200</v>
      </c>
      <c r="E222" s="150"/>
      <c r="F222" s="159" t="s">
        <v>744</v>
      </c>
      <c r="G222" s="159" t="s">
        <v>744</v>
      </c>
      <c r="H222" s="96">
        <v>1</v>
      </c>
      <c r="I222" s="159">
        <v>35</v>
      </c>
      <c r="J222" s="159">
        <v>70</v>
      </c>
      <c r="K222" s="159">
        <v>45</v>
      </c>
      <c r="L222" s="159">
        <v>10</v>
      </c>
      <c r="M222" s="175">
        <f>VLOOKUP(Tabla7[[#This Row],[Nombre_ficticio]],'Base de datos'!S:T,2,0)</f>
        <v>4</v>
      </c>
      <c r="N222" s="175" t="s">
        <v>386</v>
      </c>
      <c r="P222" s="142" t="str">
        <f t="shared" si="3"/>
        <v>insert into logistica values(NULL,"Exclusivo4",200,"200","","Taburete","Taburete",1,35,70,45,10,4);</v>
      </c>
    </row>
    <row r="223" spans="1:16" x14ac:dyDescent="0.2">
      <c r="A223" s="178" t="s">
        <v>1140</v>
      </c>
      <c r="B223" s="159" t="s">
        <v>440</v>
      </c>
      <c r="C223" s="161">
        <f>VLOOKUP(Tabla7[[#This Row],[skuproveedor-web]],Tabla6[[sku proveedor-web]:[codigo]],2,0)</f>
        <v>200</v>
      </c>
      <c r="D223" s="164">
        <f>IF(Tabla7[[#This Row],[Codigo]]&lt;&gt;C224,D222+0.1,C224)</f>
        <v>200</v>
      </c>
      <c r="E223" s="150"/>
      <c r="F223" s="159" t="s">
        <v>440</v>
      </c>
      <c r="G223" s="159" t="s">
        <v>440</v>
      </c>
      <c r="H223" s="96">
        <v>1</v>
      </c>
      <c r="I223" s="159">
        <v>80</v>
      </c>
      <c r="J223" s="159">
        <v>185</v>
      </c>
      <c r="K223" s="159">
        <v>70</v>
      </c>
      <c r="L223" s="159">
        <v>35</v>
      </c>
      <c r="M223" s="175">
        <f>VLOOKUP(Tabla7[[#This Row],[Nombre_ficticio]],'Base de datos'!S:T,2,0)</f>
        <v>3</v>
      </c>
      <c r="N223" s="175" t="s">
        <v>388</v>
      </c>
      <c r="P223" s="142" t="str">
        <f t="shared" si="3"/>
        <v>insert into logistica values(NULL,"Exclusivo4",200,"200","","Sofa 3 cuerpos","Sofa 3 cuerpos",1,80,185,70,35,3);</v>
      </c>
    </row>
    <row r="224" spans="1:16" x14ac:dyDescent="0.2">
      <c r="A224" s="178" t="s">
        <v>1140</v>
      </c>
      <c r="B224" s="170" t="s">
        <v>42</v>
      </c>
      <c r="C224" s="161">
        <f>VLOOKUP(Tabla7[[#This Row],[skuproveedor-web]],Tabla6[[sku proveedor-web]:[codigo]],2,0)</f>
        <v>200</v>
      </c>
      <c r="D224" s="164">
        <f>IF(Tabla7[[#This Row],[Codigo]]&lt;&gt;C225,D223+0.1,C225)</f>
        <v>200.1</v>
      </c>
      <c r="E224" s="150"/>
      <c r="F224" s="170" t="s">
        <v>42</v>
      </c>
      <c r="G224" s="170" t="s">
        <v>42</v>
      </c>
      <c r="H224" s="96">
        <v>1</v>
      </c>
      <c r="I224" s="174">
        <v>40</v>
      </c>
      <c r="J224" s="174">
        <v>90</v>
      </c>
      <c r="K224" s="174">
        <v>50</v>
      </c>
      <c r="L224" s="174">
        <v>10</v>
      </c>
      <c r="M224" s="175">
        <f>VLOOKUP(Tabla7[[#This Row],[Nombre_ficticio]],'Base de datos'!S:T,2,0)</f>
        <v>10</v>
      </c>
      <c r="N224" s="175" t="s">
        <v>42</v>
      </c>
      <c r="P224" s="142" t="str">
        <f t="shared" si="3"/>
        <v>insert into logistica values(NULL,"Exclusivo4",200,"200.1","","Mesa de centro","Mesa de centro",1,40,90,50,10,10);</v>
      </c>
    </row>
    <row r="225" spans="1:16" x14ac:dyDescent="0.2">
      <c r="A225" s="178" t="s">
        <v>1141</v>
      </c>
      <c r="B225" s="159" t="s">
        <v>440</v>
      </c>
      <c r="C225" s="161">
        <f>VLOOKUP(Tabla7[[#This Row],[skuproveedor-web]],Tabla6[[sku proveedor-web]:[codigo]],2,0)</f>
        <v>201</v>
      </c>
      <c r="D225" s="164">
        <f>IF(Tabla7[[#This Row],[Codigo]]&lt;&gt;C226,D224+0.1,C226)</f>
        <v>201</v>
      </c>
      <c r="E225" s="150"/>
      <c r="F225" s="159" t="s">
        <v>440</v>
      </c>
      <c r="G225" s="159" t="s">
        <v>440</v>
      </c>
      <c r="H225" s="96">
        <v>1</v>
      </c>
      <c r="I225" s="96">
        <v>80</v>
      </c>
      <c r="J225" s="96">
        <v>180</v>
      </c>
      <c r="K225" s="96">
        <v>75</v>
      </c>
      <c r="L225" s="96">
        <v>24</v>
      </c>
      <c r="M225" s="175">
        <f>VLOOKUP(Tabla7[[#This Row],[Nombre_ficticio]],'Base de datos'!S:T,2,0)</f>
        <v>3</v>
      </c>
      <c r="N225" s="175" t="s">
        <v>388</v>
      </c>
      <c r="P225" s="142" t="str">
        <f t="shared" si="3"/>
        <v>insert into logistica values(NULL,"Esclusivo5",201,"201","","Sofa 3 cuerpos","Sofa 3 cuerpos",1,80,180,75,24,3);</v>
      </c>
    </row>
    <row r="226" spans="1:16" x14ac:dyDescent="0.2">
      <c r="A226" s="178" t="s">
        <v>1141</v>
      </c>
      <c r="B226" s="170" t="s">
        <v>42</v>
      </c>
      <c r="C226" s="161">
        <f>VLOOKUP(Tabla7[[#This Row],[skuproveedor-web]],Tabla6[[sku proveedor-web]:[codigo]],2,0)</f>
        <v>201</v>
      </c>
      <c r="D226" s="164">
        <f>IF(Tabla7[[#This Row],[Codigo]]&lt;&gt;C227,D225+0.1,C227)</f>
        <v>201</v>
      </c>
      <c r="E226" s="150"/>
      <c r="F226" s="170" t="s">
        <v>42</v>
      </c>
      <c r="G226" s="170" t="s">
        <v>42</v>
      </c>
      <c r="H226" s="96">
        <v>1</v>
      </c>
      <c r="I226" s="174">
        <v>40</v>
      </c>
      <c r="J226" s="174">
        <v>90</v>
      </c>
      <c r="K226" s="174">
        <v>50</v>
      </c>
      <c r="L226" s="174">
        <v>10</v>
      </c>
      <c r="M226" s="175">
        <f>VLOOKUP(Tabla7[[#This Row],[Nombre_ficticio]],'Base de datos'!S:T,2,0)</f>
        <v>10</v>
      </c>
      <c r="N226" s="175" t="s">
        <v>42</v>
      </c>
      <c r="P226" s="142" t="str">
        <f t="shared" si="3"/>
        <v>insert into logistica values(NULL,"Esclusivo5",201,"201","","Mesa de centro","Mesa de centro",1,40,90,50,10,10);</v>
      </c>
    </row>
    <row r="227" spans="1:16" x14ac:dyDescent="0.2">
      <c r="A227" s="178" t="s">
        <v>1141</v>
      </c>
      <c r="B227" s="159" t="s">
        <v>462</v>
      </c>
      <c r="C227" s="161">
        <f>VLOOKUP(Tabla7[[#This Row],[skuproveedor-web]],Tabla6[[sku proveedor-web]:[codigo]],2,0)</f>
        <v>201</v>
      </c>
      <c r="D227" s="164">
        <f>IF(Tabla7[[#This Row],[Codigo]]&lt;&gt;C228,D226+0.1,C228)</f>
        <v>201.1</v>
      </c>
      <c r="E227" s="150"/>
      <c r="F227" s="159" t="s">
        <v>462</v>
      </c>
      <c r="G227" s="159" t="s">
        <v>462</v>
      </c>
      <c r="H227" s="96">
        <v>1</v>
      </c>
      <c r="I227" s="96">
        <v>80</v>
      </c>
      <c r="J227" s="96">
        <v>65</v>
      </c>
      <c r="K227" s="96">
        <v>70</v>
      </c>
      <c r="L227" s="96">
        <v>15</v>
      </c>
      <c r="M227" s="175">
        <f>VLOOKUP(Tabla7[[#This Row],[Nombre_ficticio]],'Base de datos'!S:T,2,0)</f>
        <v>2</v>
      </c>
      <c r="N227" s="175" t="s">
        <v>413</v>
      </c>
      <c r="P227" s="142" t="str">
        <f t="shared" si="3"/>
        <v>insert into logistica values(NULL,"Esclusivo5",201,"201.1","","Sillón","Sillón",1,80,65,70,15,2);</v>
      </c>
    </row>
    <row r="228" spans="1:16" x14ac:dyDescent="0.2">
      <c r="A228" s="178" t="s">
        <v>1142</v>
      </c>
      <c r="B228" s="159" t="s">
        <v>440</v>
      </c>
      <c r="C228" s="161">
        <f>VLOOKUP(Tabla7[[#This Row],[skuproveedor-web]],Tabla6[[sku proveedor-web]:[codigo]],2,0)</f>
        <v>202</v>
      </c>
      <c r="D228" s="164">
        <f>IF(Tabla7[[#This Row],[Codigo]]&lt;&gt;C229,D227+0.1,C229)</f>
        <v>202</v>
      </c>
      <c r="E228" s="150"/>
      <c r="F228" s="159" t="s">
        <v>440</v>
      </c>
      <c r="G228" s="159" t="s">
        <v>440</v>
      </c>
      <c r="H228" s="96">
        <v>1</v>
      </c>
      <c r="I228" s="96">
        <v>80</v>
      </c>
      <c r="J228" s="96">
        <v>180</v>
      </c>
      <c r="K228" s="96">
        <v>75</v>
      </c>
      <c r="L228" s="96">
        <v>24</v>
      </c>
      <c r="M228" s="175">
        <f>VLOOKUP(Tabla7[[#This Row],[Nombre_ficticio]],'Base de datos'!S:T,2,0)</f>
        <v>3</v>
      </c>
      <c r="N228" s="175" t="s">
        <v>388</v>
      </c>
      <c r="P228" s="142" t="str">
        <f t="shared" si="3"/>
        <v>insert into logistica values(NULL,"Esclusivo6",202,"202","","Sofa 3 cuerpos","Sofa 3 cuerpos",1,80,180,75,24,3);</v>
      </c>
    </row>
    <row r="229" spans="1:16" x14ac:dyDescent="0.2">
      <c r="A229" s="178" t="s">
        <v>1142</v>
      </c>
      <c r="B229" s="170" t="s">
        <v>42</v>
      </c>
      <c r="C229" s="161">
        <f>VLOOKUP(Tabla7[[#This Row],[skuproveedor-web]],Tabla6[[sku proveedor-web]:[codigo]],2,0)</f>
        <v>202</v>
      </c>
      <c r="D229" s="164">
        <f>IF(Tabla7[[#This Row],[Codigo]]&lt;&gt;C230,D228+0.1,C230)</f>
        <v>202</v>
      </c>
      <c r="E229" s="150"/>
      <c r="F229" s="170" t="s">
        <v>42</v>
      </c>
      <c r="G229" s="170" t="s">
        <v>42</v>
      </c>
      <c r="H229" s="96">
        <v>1</v>
      </c>
      <c r="I229" s="174">
        <v>40</v>
      </c>
      <c r="J229" s="174">
        <v>90</v>
      </c>
      <c r="K229" s="174">
        <v>50</v>
      </c>
      <c r="L229" s="174">
        <v>10</v>
      </c>
      <c r="M229" s="175">
        <f>VLOOKUP(Tabla7[[#This Row],[Nombre_ficticio]],'Base de datos'!S:T,2,0)</f>
        <v>10</v>
      </c>
      <c r="N229" s="175" t="s">
        <v>42</v>
      </c>
      <c r="P229" s="142" t="str">
        <f t="shared" si="3"/>
        <v>insert into logistica values(NULL,"Esclusivo6",202,"202","","Mesa de centro","Mesa de centro",1,40,90,50,10,10);</v>
      </c>
    </row>
    <row r="230" spans="1:16" x14ac:dyDescent="0.2">
      <c r="A230" s="178" t="s">
        <v>1142</v>
      </c>
      <c r="B230" s="159" t="s">
        <v>462</v>
      </c>
      <c r="C230" s="161">
        <f>VLOOKUP(Tabla7[[#This Row],[skuproveedor-web]],Tabla6[[sku proveedor-web]:[codigo]],2,0)</f>
        <v>202</v>
      </c>
      <c r="D230" s="164">
        <f>IF(Tabla7[[#This Row],[Codigo]]&lt;&gt;C231,D229+0.1,C231)</f>
        <v>202.1</v>
      </c>
      <c r="E230" s="150"/>
      <c r="F230" s="159" t="s">
        <v>462</v>
      </c>
      <c r="G230" s="159" t="s">
        <v>462</v>
      </c>
      <c r="H230" s="96">
        <v>2</v>
      </c>
      <c r="I230" s="96">
        <v>80</v>
      </c>
      <c r="J230" s="96">
        <v>65</v>
      </c>
      <c r="K230" s="96">
        <v>70</v>
      </c>
      <c r="L230" s="96">
        <v>15</v>
      </c>
      <c r="M230" s="175">
        <f>VLOOKUP(Tabla7[[#This Row],[Nombre_ficticio]],'Base de datos'!S:T,2,0)</f>
        <v>2</v>
      </c>
      <c r="N230" s="175" t="s">
        <v>413</v>
      </c>
      <c r="P230" s="142" t="str">
        <f t="shared" si="3"/>
        <v>insert into logistica values(NULL,"Esclusivo6",202,"202.1","","Sillón","Sillón",2,80,65,70,15,2);</v>
      </c>
    </row>
    <row r="231" spans="1:16" x14ac:dyDescent="0.2">
      <c r="A231" s="178" t="s">
        <v>1143</v>
      </c>
      <c r="B231" s="159" t="s">
        <v>864</v>
      </c>
      <c r="C231" s="161">
        <f>VLOOKUP(Tabla7[[#This Row],[skuproveedor-web]],Tabla6[[sku proveedor-web]:[codigo]],2,0)</f>
        <v>203</v>
      </c>
      <c r="D231" s="164">
        <f>IF(Tabla7[[#This Row],[Codigo]]&lt;&gt;C232,D230+0.1,C232)</f>
        <v>203</v>
      </c>
      <c r="E231" s="150"/>
      <c r="F231" s="159" t="s">
        <v>864</v>
      </c>
      <c r="G231" s="159" t="s">
        <v>864</v>
      </c>
      <c r="H231" s="96">
        <v>1</v>
      </c>
      <c r="I231" s="96">
        <v>80</v>
      </c>
      <c r="J231" s="96">
        <v>95</v>
      </c>
      <c r="K231" s="96">
        <v>75</v>
      </c>
      <c r="L231" s="96">
        <v>12</v>
      </c>
      <c r="M231" s="175">
        <f>VLOOKUP(Tabla7[[#This Row],[Nombre_ficticio]],'Base de datos'!S:T,2,0)</f>
        <v>2</v>
      </c>
      <c r="N231" s="175" t="s">
        <v>413</v>
      </c>
      <c r="P231" s="142" t="str">
        <f t="shared" si="3"/>
        <v>insert into logistica values(NULL,"Exclusivo7",203,"203","","Sofa 1 cuerpo","Sofa 1 cuerpo",1,80,95,75,12,2);</v>
      </c>
    </row>
    <row r="232" spans="1:16" x14ac:dyDescent="0.2">
      <c r="A232" s="178" t="s">
        <v>1143</v>
      </c>
      <c r="B232" s="157" t="s">
        <v>440</v>
      </c>
      <c r="C232" s="161">
        <f>VLOOKUP(Tabla7[[#This Row],[skuproveedor-web]],Tabla6[[sku proveedor-web]:[codigo]],2,0)</f>
        <v>203</v>
      </c>
      <c r="D232" s="164">
        <f>IF(Tabla7[[#This Row],[Codigo]]&lt;&gt;C233,D231+0.1,C233)</f>
        <v>203</v>
      </c>
      <c r="E232" s="150"/>
      <c r="F232" s="157" t="s">
        <v>440</v>
      </c>
      <c r="G232" s="157" t="s">
        <v>440</v>
      </c>
      <c r="H232" s="96">
        <v>1</v>
      </c>
      <c r="I232" s="96">
        <v>80</v>
      </c>
      <c r="J232" s="96">
        <v>180</v>
      </c>
      <c r="K232" s="96">
        <v>75</v>
      </c>
      <c r="L232" s="96">
        <v>32</v>
      </c>
      <c r="M232" s="175">
        <f>VLOOKUP(Tabla7[[#This Row],[Nombre_ficticio]],'Base de datos'!S:T,2,0)</f>
        <v>3</v>
      </c>
      <c r="N232" s="175" t="s">
        <v>388</v>
      </c>
      <c r="P232" s="142" t="str">
        <f t="shared" si="3"/>
        <v>insert into logistica values(NULL,"Exclusivo7",203,"203","","Sofa 3 cuerpos","Sofa 3 cuerpos",1,80,180,75,32,3);</v>
      </c>
    </row>
    <row r="233" spans="1:16" x14ac:dyDescent="0.2">
      <c r="A233" s="178" t="s">
        <v>1143</v>
      </c>
      <c r="B233" s="170" t="s">
        <v>42</v>
      </c>
      <c r="C233" s="161">
        <f>VLOOKUP(Tabla7[[#This Row],[skuproveedor-web]],Tabla6[[sku proveedor-web]:[codigo]],2,0)</f>
        <v>203</v>
      </c>
      <c r="D233" s="164">
        <f>IF(Tabla7[[#This Row],[Codigo]]&lt;&gt;C234,D232+0.1,C234)</f>
        <v>203.1</v>
      </c>
      <c r="E233" s="150"/>
      <c r="F233" s="170" t="s">
        <v>42</v>
      </c>
      <c r="G233" s="170" t="s">
        <v>42</v>
      </c>
      <c r="H233" s="96">
        <v>1</v>
      </c>
      <c r="I233" s="174">
        <v>40</v>
      </c>
      <c r="J233" s="174">
        <v>90</v>
      </c>
      <c r="K233" s="174">
        <v>50</v>
      </c>
      <c r="L233" s="174">
        <v>10</v>
      </c>
      <c r="M233" s="175">
        <f>VLOOKUP(Tabla7[[#This Row],[Nombre_ficticio]],'Base de datos'!S:T,2,0)</f>
        <v>10</v>
      </c>
      <c r="N233" s="175" t="s">
        <v>42</v>
      </c>
      <c r="P233" s="142" t="str">
        <f t="shared" si="3"/>
        <v>insert into logistica values(NULL,"Exclusivo7",203,"203.1","","Mesa de centro","Mesa de centro",1,40,90,50,10,10);</v>
      </c>
    </row>
    <row r="234" spans="1:16" x14ac:dyDescent="0.2">
      <c r="A234" s="178" t="s">
        <v>1149</v>
      </c>
      <c r="B234" s="170" t="s">
        <v>42</v>
      </c>
      <c r="C234" s="161">
        <f>VLOOKUP(Tabla7[[#This Row],[skuproveedor-web]],Tabla6[[sku proveedor-web]:[codigo]],2,0)</f>
        <v>204</v>
      </c>
      <c r="D234" s="164">
        <f>IF(Tabla7[[#This Row],[Codigo]]&lt;&gt;C235,D233+0.1,C235)</f>
        <v>204</v>
      </c>
      <c r="E234" s="150"/>
      <c r="F234" s="170" t="s">
        <v>42</v>
      </c>
      <c r="G234" s="170" t="s">
        <v>42</v>
      </c>
      <c r="H234" s="96">
        <v>1</v>
      </c>
      <c r="I234" s="174">
        <v>40</v>
      </c>
      <c r="J234" s="174">
        <v>90</v>
      </c>
      <c r="K234" s="174">
        <v>50</v>
      </c>
      <c r="L234" s="174">
        <v>10</v>
      </c>
      <c r="M234" s="175">
        <f>VLOOKUP(Tabla7[[#This Row],[Nombre_ficticio]],'Base de datos'!S:T,2,0)</f>
        <v>10</v>
      </c>
      <c r="N234" s="175" t="s">
        <v>42</v>
      </c>
      <c r="P234" s="142" t="str">
        <f t="shared" si="3"/>
        <v>insert into logistica values(NULL,"Exclusivo8",204,"204","","Mesa de centro","Mesa de centro",1,40,90,50,10,10);</v>
      </c>
    </row>
    <row r="235" spans="1:16" x14ac:dyDescent="0.2">
      <c r="A235" s="178" t="s">
        <v>1149</v>
      </c>
      <c r="B235" s="159" t="s">
        <v>462</v>
      </c>
      <c r="C235" s="161">
        <f>VLOOKUP(Tabla7[[#This Row],[skuproveedor-web]],Tabla6[[sku proveedor-web]:[codigo]],2,0)</f>
        <v>204</v>
      </c>
      <c r="D235" s="164">
        <f>IF(Tabla7[[#This Row],[Codigo]]&lt;&gt;C236,D234+0.1,C236)</f>
        <v>204</v>
      </c>
      <c r="E235" s="150"/>
      <c r="F235" s="159" t="s">
        <v>462</v>
      </c>
      <c r="G235" s="159" t="s">
        <v>462</v>
      </c>
      <c r="H235" s="96">
        <v>1</v>
      </c>
      <c r="I235" s="96">
        <v>82</v>
      </c>
      <c r="J235" s="96">
        <v>65</v>
      </c>
      <c r="K235" s="96">
        <v>65</v>
      </c>
      <c r="L235" s="96">
        <v>12</v>
      </c>
      <c r="M235" s="175">
        <f>VLOOKUP(Tabla7[[#This Row],[Nombre_ficticio]],'Base de datos'!S:T,2,0)</f>
        <v>2</v>
      </c>
      <c r="N235" s="175" t="s">
        <v>413</v>
      </c>
      <c r="P235" s="142" t="str">
        <f t="shared" si="3"/>
        <v>insert into logistica values(NULL,"Exclusivo8",204,"204","","Sillón","Sillón",1,82,65,65,12,2);</v>
      </c>
    </row>
    <row r="236" spans="1:16" x14ac:dyDescent="0.2">
      <c r="A236" s="136" t="s">
        <v>1149</v>
      </c>
      <c r="B236" s="159" t="s">
        <v>668</v>
      </c>
      <c r="C236" s="197">
        <f>VLOOKUP(Tabla7[[#This Row],[skuproveedor-web]],Tabla6[[sku proveedor-web]:[codigo]],2,0)</f>
        <v>204</v>
      </c>
      <c r="D236" s="198">
        <f>IF(Tabla7[[#This Row],[Codigo]]&lt;&gt;C237,D235+0.1,C237)</f>
        <v>204.1</v>
      </c>
      <c r="E236" s="199"/>
      <c r="F236" s="159" t="s">
        <v>668</v>
      </c>
      <c r="G236" s="159" t="s">
        <v>668</v>
      </c>
      <c r="H236" s="96">
        <v>1</v>
      </c>
      <c r="I236" s="159">
        <v>85</v>
      </c>
      <c r="J236" s="159">
        <v>190</v>
      </c>
      <c r="K236" s="159">
        <v>140</v>
      </c>
      <c r="L236" s="159">
        <v>40</v>
      </c>
      <c r="M236" s="185">
        <f>VLOOKUP(Tabla7[[#This Row],[Nombre_ficticio]],'Base de datos'!S:T,2,0)</f>
        <v>3</v>
      </c>
      <c r="N236" s="175" t="s">
        <v>388</v>
      </c>
      <c r="P236" s="142" t="str">
        <f t="shared" si="3"/>
        <v>insert into logistica values(NULL,"Exclusivo8",204,"204.1","","Seccional","Seccional",1,85,190,140,40,3);</v>
      </c>
    </row>
    <row r="237" spans="1:16" x14ac:dyDescent="0.2">
      <c r="A237" s="121"/>
      <c r="B237" s="119"/>
    </row>
    <row r="238" spans="1:16" x14ac:dyDescent="0.2">
      <c r="A238" s="121"/>
      <c r="B238" s="118"/>
    </row>
    <row r="239" spans="1:16" x14ac:dyDescent="0.2">
      <c r="A239" s="120"/>
      <c r="B239" s="119"/>
    </row>
    <row r="240" spans="1:16" x14ac:dyDescent="0.2">
      <c r="A240" s="121"/>
      <c r="B240" s="119"/>
    </row>
    <row r="241" spans="1:2" x14ac:dyDescent="0.2">
      <c r="A241" s="121"/>
      <c r="B241" s="119"/>
    </row>
    <row r="242" spans="1:2" x14ac:dyDescent="0.2">
      <c r="A242" s="121"/>
      <c r="B242" s="118"/>
    </row>
    <row r="243" spans="1:2" x14ac:dyDescent="0.2">
      <c r="A243" s="121"/>
      <c r="B243" s="118"/>
    </row>
    <row r="244" spans="1:2" x14ac:dyDescent="0.2">
      <c r="A244" s="121"/>
      <c r="B244" s="118"/>
    </row>
    <row r="245" spans="1:2" x14ac:dyDescent="0.2">
      <c r="A245" s="121"/>
      <c r="B245" s="118"/>
    </row>
    <row r="246" spans="1:2" x14ac:dyDescent="0.2">
      <c r="A246" s="121"/>
      <c r="B246" s="118"/>
    </row>
    <row r="247" spans="1:2" x14ac:dyDescent="0.2">
      <c r="A247" s="121"/>
      <c r="B247" s="118"/>
    </row>
    <row r="248" spans="1:2" x14ac:dyDescent="0.2">
      <c r="A248" s="121"/>
      <c r="B248" s="118"/>
    </row>
    <row r="249" spans="1:2" x14ac:dyDescent="0.2">
      <c r="A249" s="121"/>
      <c r="B249" s="118"/>
    </row>
    <row r="250" spans="1:2" x14ac:dyDescent="0.2">
      <c r="A250" s="121"/>
      <c r="B250" s="119"/>
    </row>
    <row r="251" spans="1:2" x14ac:dyDescent="0.2">
      <c r="A251" s="121"/>
      <c r="B251" s="118"/>
    </row>
    <row r="252" spans="1:2" x14ac:dyDescent="0.2">
      <c r="A252" s="121"/>
      <c r="B252" s="118"/>
    </row>
    <row r="253" spans="1:2" x14ac:dyDescent="0.2">
      <c r="A253" s="121"/>
      <c r="B253" s="118"/>
    </row>
    <row r="254" spans="1:2" x14ac:dyDescent="0.2">
      <c r="A254" s="121"/>
      <c r="B254" s="118"/>
    </row>
    <row r="255" spans="1:2" x14ac:dyDescent="0.2">
      <c r="A255" s="121"/>
      <c r="B255" s="118"/>
    </row>
    <row r="256" spans="1:2" x14ac:dyDescent="0.2">
      <c r="A256" s="121"/>
      <c r="B256" s="118"/>
    </row>
    <row r="257" spans="1:2" x14ac:dyDescent="0.2">
      <c r="A257" s="121"/>
      <c r="B257" s="118"/>
    </row>
    <row r="258" spans="1:2" x14ac:dyDescent="0.2">
      <c r="A258" s="121"/>
      <c r="B258" s="118"/>
    </row>
  </sheetData>
  <conditionalFormatting sqref="A1:B1">
    <cfRule type="duplicateValues" dxfId="231" priority="221"/>
  </conditionalFormatting>
  <conditionalFormatting sqref="F1:L1">
    <cfRule type="duplicateValues" dxfId="230" priority="422"/>
  </conditionalFormatting>
  <conditionalFormatting sqref="A237">
    <cfRule type="duplicateValues" dxfId="229" priority="173"/>
  </conditionalFormatting>
  <conditionalFormatting sqref="A238">
    <cfRule type="duplicateValues" dxfId="228" priority="172"/>
  </conditionalFormatting>
  <conditionalFormatting sqref="A239">
    <cfRule type="duplicateValues" dxfId="227" priority="171"/>
  </conditionalFormatting>
  <conditionalFormatting sqref="A240">
    <cfRule type="duplicateValues" dxfId="226" priority="170"/>
  </conditionalFormatting>
  <conditionalFormatting sqref="A241">
    <cfRule type="duplicateValues" dxfId="225" priority="169"/>
  </conditionalFormatting>
  <conditionalFormatting sqref="A242">
    <cfRule type="duplicateValues" dxfId="224" priority="168"/>
  </conditionalFormatting>
  <conditionalFormatting sqref="A243">
    <cfRule type="duplicateValues" dxfId="223" priority="167"/>
  </conditionalFormatting>
  <conditionalFormatting sqref="A244">
    <cfRule type="duplicateValues" dxfId="222" priority="166"/>
  </conditionalFormatting>
  <conditionalFormatting sqref="A245">
    <cfRule type="duplicateValues" dxfId="221" priority="165"/>
  </conditionalFormatting>
  <conditionalFormatting sqref="A246">
    <cfRule type="duplicateValues" dxfId="220" priority="164"/>
  </conditionalFormatting>
  <conditionalFormatting sqref="A248">
    <cfRule type="duplicateValues" dxfId="219" priority="163"/>
  </conditionalFormatting>
  <conditionalFormatting sqref="A249">
    <cfRule type="duplicateValues" dxfId="218" priority="162"/>
  </conditionalFormatting>
  <conditionalFormatting sqref="A250">
    <cfRule type="duplicateValues" dxfId="217" priority="161"/>
  </conditionalFormatting>
  <conditionalFormatting sqref="A251">
    <cfRule type="duplicateValues" dxfId="216" priority="160"/>
  </conditionalFormatting>
  <conditionalFormatting sqref="A252">
    <cfRule type="duplicateValues" dxfId="215" priority="159"/>
  </conditionalFormatting>
  <conditionalFormatting sqref="A253">
    <cfRule type="duplicateValues" dxfId="214" priority="158"/>
  </conditionalFormatting>
  <conditionalFormatting sqref="A254">
    <cfRule type="duplicateValues" dxfId="213" priority="157"/>
  </conditionalFormatting>
  <conditionalFormatting sqref="A255">
    <cfRule type="duplicateValues" dxfId="212" priority="156"/>
  </conditionalFormatting>
  <conditionalFormatting sqref="A256">
    <cfRule type="duplicateValues" dxfId="211" priority="155"/>
  </conditionalFormatting>
  <conditionalFormatting sqref="A257">
    <cfRule type="duplicateValues" dxfId="210" priority="154"/>
  </conditionalFormatting>
  <conditionalFormatting sqref="A258">
    <cfRule type="duplicateValues" dxfId="209" priority="153"/>
  </conditionalFormatting>
  <conditionalFormatting sqref="A247">
    <cfRule type="duplicateValues" dxfId="208" priority="200"/>
  </conditionalFormatting>
  <conditionalFormatting sqref="A68">
    <cfRule type="duplicateValues" dxfId="207" priority="81"/>
  </conditionalFormatting>
  <conditionalFormatting sqref="A65:A67 A48:A62 A69:A74 A17:A46 A2:A14 A78:A161">
    <cfRule type="duplicateValues" dxfId="206" priority="90"/>
  </conditionalFormatting>
  <conditionalFormatting sqref="A47">
    <cfRule type="duplicateValues" dxfId="205" priority="89"/>
  </conditionalFormatting>
  <conditionalFormatting sqref="A76">
    <cfRule type="duplicateValues" dxfId="204" priority="88"/>
  </conditionalFormatting>
  <conditionalFormatting sqref="A63:A64">
    <cfRule type="duplicateValues" dxfId="203" priority="87"/>
  </conditionalFormatting>
  <conditionalFormatting sqref="A74">
    <cfRule type="duplicateValues" dxfId="202" priority="86"/>
  </conditionalFormatting>
  <conditionalFormatting sqref="A75">
    <cfRule type="duplicateValues" dxfId="201" priority="85"/>
  </conditionalFormatting>
  <conditionalFormatting sqref="A75">
    <cfRule type="duplicateValues" dxfId="200" priority="84"/>
  </conditionalFormatting>
  <conditionalFormatting sqref="A77">
    <cfRule type="duplicateValues" dxfId="199" priority="83"/>
  </conditionalFormatting>
  <conditionalFormatting sqref="A77">
    <cfRule type="duplicateValues" dxfId="198" priority="82"/>
  </conditionalFormatting>
  <conditionalFormatting sqref="A15:A16">
    <cfRule type="duplicateValues" dxfId="197" priority="80"/>
  </conditionalFormatting>
  <conditionalFormatting sqref="A115:A161">
    <cfRule type="duplicateValues" dxfId="196" priority="79"/>
  </conditionalFormatting>
  <conditionalFormatting sqref="A2:A236">
    <cfRule type="duplicateValues" dxfId="195" priority="77"/>
    <cfRule type="duplicateValues" dxfId="194" priority="78"/>
  </conditionalFormatting>
  <conditionalFormatting sqref="A162">
    <cfRule type="duplicateValues" dxfId="193" priority="76"/>
  </conditionalFormatting>
  <conditionalFormatting sqref="A162">
    <cfRule type="duplicateValues" dxfId="192" priority="75"/>
  </conditionalFormatting>
  <conditionalFormatting sqref="A162">
    <cfRule type="duplicateValues" dxfId="191" priority="73"/>
    <cfRule type="duplicateValues" dxfId="190" priority="74"/>
  </conditionalFormatting>
  <conditionalFormatting sqref="A163:A180">
    <cfRule type="duplicateValues" dxfId="189" priority="71"/>
  </conditionalFormatting>
  <conditionalFormatting sqref="A163:A180">
    <cfRule type="duplicateValues" dxfId="188" priority="69"/>
    <cfRule type="duplicateValues" dxfId="187" priority="70"/>
  </conditionalFormatting>
  <conditionalFormatting sqref="A163:A180">
    <cfRule type="duplicateValues" dxfId="186" priority="72"/>
  </conditionalFormatting>
  <conditionalFormatting sqref="A181">
    <cfRule type="duplicateValues" dxfId="185" priority="68"/>
  </conditionalFormatting>
  <conditionalFormatting sqref="A182:A183">
    <cfRule type="duplicateValues" dxfId="184" priority="67"/>
  </conditionalFormatting>
  <conditionalFormatting sqref="A184">
    <cfRule type="duplicateValues" dxfId="183" priority="65"/>
  </conditionalFormatting>
  <conditionalFormatting sqref="A184">
    <cfRule type="duplicateValues" dxfId="182" priority="63"/>
    <cfRule type="duplicateValues" dxfId="181" priority="64"/>
  </conditionalFormatting>
  <conditionalFormatting sqref="A184">
    <cfRule type="duplicateValues" dxfId="180" priority="66"/>
  </conditionalFormatting>
  <conditionalFormatting sqref="A185">
    <cfRule type="duplicateValues" dxfId="179" priority="61"/>
  </conditionalFormatting>
  <conditionalFormatting sqref="A185">
    <cfRule type="duplicateValues" dxfId="178" priority="59"/>
    <cfRule type="duplicateValues" dxfId="177" priority="60"/>
  </conditionalFormatting>
  <conditionalFormatting sqref="A185">
    <cfRule type="duplicateValues" dxfId="176" priority="62"/>
  </conditionalFormatting>
  <conditionalFormatting sqref="A186:A188">
    <cfRule type="duplicateValues" dxfId="175" priority="57"/>
  </conditionalFormatting>
  <conditionalFormatting sqref="A186:A188">
    <cfRule type="duplicateValues" dxfId="174" priority="55"/>
    <cfRule type="duplicateValues" dxfId="173" priority="56"/>
  </conditionalFormatting>
  <conditionalFormatting sqref="A186:A188">
    <cfRule type="duplicateValues" dxfId="172" priority="58"/>
  </conditionalFormatting>
  <conditionalFormatting sqref="A189:A190">
    <cfRule type="duplicateValues" dxfId="171" priority="53"/>
  </conditionalFormatting>
  <conditionalFormatting sqref="A189:A190">
    <cfRule type="duplicateValues" dxfId="170" priority="51"/>
    <cfRule type="duplicateValues" dxfId="169" priority="52"/>
  </conditionalFormatting>
  <conditionalFormatting sqref="A189:A190">
    <cfRule type="duplicateValues" dxfId="168" priority="54"/>
  </conditionalFormatting>
  <conditionalFormatting sqref="A191:A193">
    <cfRule type="duplicateValues" dxfId="167" priority="49"/>
  </conditionalFormatting>
  <conditionalFormatting sqref="A191:A193">
    <cfRule type="duplicateValues" dxfId="166" priority="47"/>
    <cfRule type="duplicateValues" dxfId="165" priority="48"/>
  </conditionalFormatting>
  <conditionalFormatting sqref="A191:A193">
    <cfRule type="duplicateValues" dxfId="164" priority="50"/>
  </conditionalFormatting>
  <conditionalFormatting sqref="A194:A196">
    <cfRule type="duplicateValues" dxfId="163" priority="45"/>
  </conditionalFormatting>
  <conditionalFormatting sqref="A194:A196">
    <cfRule type="duplicateValues" dxfId="162" priority="43"/>
    <cfRule type="duplicateValues" dxfId="161" priority="44"/>
  </conditionalFormatting>
  <conditionalFormatting sqref="A194:A196">
    <cfRule type="duplicateValues" dxfId="160" priority="46"/>
  </conditionalFormatting>
  <conditionalFormatting sqref="A197:A199">
    <cfRule type="duplicateValues" dxfId="159" priority="41"/>
  </conditionalFormatting>
  <conditionalFormatting sqref="A197:A199">
    <cfRule type="duplicateValues" dxfId="158" priority="39"/>
    <cfRule type="duplicateValues" dxfId="157" priority="40"/>
  </conditionalFormatting>
  <conditionalFormatting sqref="A197:A199">
    <cfRule type="duplicateValues" dxfId="156" priority="42"/>
  </conditionalFormatting>
  <conditionalFormatting sqref="A200:A202">
    <cfRule type="duplicateValues" dxfId="155" priority="37"/>
  </conditionalFormatting>
  <conditionalFormatting sqref="A200:A202">
    <cfRule type="duplicateValues" dxfId="154" priority="35"/>
    <cfRule type="duplicateValues" dxfId="153" priority="36"/>
  </conditionalFormatting>
  <conditionalFormatting sqref="A200:A202">
    <cfRule type="duplicateValues" dxfId="152" priority="38"/>
  </conditionalFormatting>
  <conditionalFormatting sqref="A203:A204">
    <cfRule type="duplicateValues" dxfId="151" priority="33"/>
  </conditionalFormatting>
  <conditionalFormatting sqref="A203:A204">
    <cfRule type="duplicateValues" dxfId="150" priority="31"/>
    <cfRule type="duplicateValues" dxfId="149" priority="32"/>
  </conditionalFormatting>
  <conditionalFormatting sqref="A203:A204">
    <cfRule type="duplicateValues" dxfId="148" priority="34"/>
  </conditionalFormatting>
  <conditionalFormatting sqref="A205:A207">
    <cfRule type="duplicateValues" dxfId="147" priority="29"/>
  </conditionalFormatting>
  <conditionalFormatting sqref="A205:A207">
    <cfRule type="duplicateValues" dxfId="146" priority="27"/>
    <cfRule type="duplicateValues" dxfId="145" priority="28"/>
  </conditionalFormatting>
  <conditionalFormatting sqref="A205:A207">
    <cfRule type="duplicateValues" dxfId="144" priority="30"/>
  </conditionalFormatting>
  <conditionalFormatting sqref="A208:A211">
    <cfRule type="duplicateValues" dxfId="143" priority="26"/>
  </conditionalFormatting>
  <conditionalFormatting sqref="A208:A211">
    <cfRule type="duplicateValues" dxfId="142" priority="24"/>
    <cfRule type="duplicateValues" dxfId="141" priority="25"/>
  </conditionalFormatting>
  <conditionalFormatting sqref="A212">
    <cfRule type="duplicateValues" dxfId="140" priority="23"/>
  </conditionalFormatting>
  <conditionalFormatting sqref="A215:A217">
    <cfRule type="duplicateValues" dxfId="139" priority="22"/>
  </conditionalFormatting>
  <conditionalFormatting sqref="A215:A217">
    <cfRule type="duplicateValues" dxfId="138" priority="20"/>
    <cfRule type="duplicateValues" dxfId="137" priority="21"/>
  </conditionalFormatting>
  <conditionalFormatting sqref="A213:A214">
    <cfRule type="duplicateValues" dxfId="136" priority="19"/>
  </conditionalFormatting>
  <conditionalFormatting sqref="A218:A220">
    <cfRule type="duplicateValues" dxfId="135" priority="18"/>
  </conditionalFormatting>
  <conditionalFormatting sqref="A218:A220">
    <cfRule type="duplicateValues" dxfId="134" priority="16"/>
    <cfRule type="duplicateValues" dxfId="133" priority="17"/>
  </conditionalFormatting>
  <conditionalFormatting sqref="A221:A224">
    <cfRule type="duplicateValues" dxfId="132" priority="15"/>
  </conditionalFormatting>
  <conditionalFormatting sqref="A221:A224">
    <cfRule type="duplicateValues" dxfId="131" priority="13"/>
    <cfRule type="duplicateValues" dxfId="130" priority="14"/>
  </conditionalFormatting>
  <conditionalFormatting sqref="A225:A227">
    <cfRule type="duplicateValues" dxfId="129" priority="12"/>
  </conditionalFormatting>
  <conditionalFormatting sqref="A225:A227">
    <cfRule type="duplicateValues" dxfId="128" priority="10"/>
    <cfRule type="duplicateValues" dxfId="127" priority="11"/>
  </conditionalFormatting>
  <conditionalFormatting sqref="A228:A230">
    <cfRule type="duplicateValues" dxfId="126" priority="9"/>
  </conditionalFormatting>
  <conditionalFormatting sqref="A228:A230">
    <cfRule type="duplicateValues" dxfId="125" priority="7"/>
    <cfRule type="duplicateValues" dxfId="124" priority="8"/>
  </conditionalFormatting>
  <conditionalFormatting sqref="A231:A233">
    <cfRule type="duplicateValues" dxfId="123" priority="6"/>
  </conditionalFormatting>
  <conditionalFormatting sqref="A231:A233">
    <cfRule type="duplicateValues" dxfId="122" priority="4"/>
    <cfRule type="duplicateValues" dxfId="121" priority="5"/>
  </conditionalFormatting>
  <conditionalFormatting sqref="A234:A236">
    <cfRule type="duplicateValues" dxfId="120" priority="3"/>
  </conditionalFormatting>
  <conditionalFormatting sqref="A234:A236">
    <cfRule type="duplicateValues" dxfId="119" priority="1"/>
    <cfRule type="duplicateValues" dxfId="118" priority="2"/>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'C:\Users\User\Downloads\[Plantilla-Cargamasiva Muebles&amp;Stilo (2).xlsx]Base de datos'!#REF!</xm:f>
          </x14:formula1>
          <xm:sqref>N2:N162</xm:sqref>
        </x14:dataValidation>
        <x14:dataValidation type="list" allowBlank="1" showInputMessage="1" showErrorMessage="1">
          <x14:formula1>
            <xm:f>'Base de datos'!$S$2:$S$14</xm:f>
          </x14:formula1>
          <xm:sqref>N163:N180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6"/>
  <sheetViews>
    <sheetView tabSelected="1" topLeftCell="A246" zoomScale="80" zoomScaleNormal="80" workbookViewId="0">
      <pane xSplit="4" topLeftCell="E1" activePane="topRight" state="frozen"/>
      <selection pane="topRight" activeCell="P2" sqref="P2:P266"/>
    </sheetView>
  </sheetViews>
  <sheetFormatPr baseColWidth="10" defaultRowHeight="12.75" x14ac:dyDescent="0.2"/>
  <cols>
    <col min="1" max="1" width="16" bestFit="1" customWidth="1"/>
    <col min="3" max="3" width="0.85546875" style="40" customWidth="1"/>
    <col min="4" max="4" width="29.5703125" style="104" bestFit="1" customWidth="1"/>
    <col min="5" max="5" width="15.140625" customWidth="1"/>
    <col min="6" max="6" width="17.85546875" style="2" customWidth="1"/>
    <col min="7" max="7" width="12.5703125" customWidth="1"/>
    <col min="8" max="8" width="10.42578125" style="2" customWidth="1"/>
    <col min="9" max="9" width="14" customWidth="1"/>
    <col min="10" max="10" width="10.140625" customWidth="1"/>
  </cols>
  <sheetData>
    <row r="1" spans="1:16" x14ac:dyDescent="0.2">
      <c r="A1" s="205" t="s">
        <v>282</v>
      </c>
      <c r="B1" s="205"/>
      <c r="C1" s="39"/>
      <c r="D1" s="103" t="s">
        <v>29</v>
      </c>
      <c r="E1" s="75" t="s">
        <v>54</v>
      </c>
      <c r="F1" s="75" t="s">
        <v>12</v>
      </c>
      <c r="G1" s="87" t="s">
        <v>230</v>
      </c>
      <c r="H1" s="3" t="s">
        <v>31</v>
      </c>
      <c r="I1" t="s">
        <v>109</v>
      </c>
      <c r="J1" t="s">
        <v>231</v>
      </c>
      <c r="K1" t="s">
        <v>108</v>
      </c>
      <c r="L1" t="s">
        <v>98</v>
      </c>
      <c r="N1" t="s">
        <v>1155</v>
      </c>
    </row>
    <row r="2" spans="1:16" s="25" customFormat="1" ht="15" x14ac:dyDescent="0.2">
      <c r="A2" s="24" t="s">
        <v>233</v>
      </c>
      <c r="B2" s="30"/>
      <c r="C2" s="65"/>
      <c r="D2" s="1" t="s">
        <v>559</v>
      </c>
      <c r="E2" s="83" t="s">
        <v>313</v>
      </c>
      <c r="F2" s="81"/>
      <c r="G2" s="25">
        <v>1</v>
      </c>
      <c r="H2" s="26">
        <f>VLOOKUP(Tabla1[[#This Row],[sku proveedor-web]],Tabla6[[sku proveedor-web]:[codigo]],2,0)</f>
        <v>1</v>
      </c>
      <c r="I2" s="25">
        <f>COUNTIFS(H:H,Tabla1[[#This Row],[codigo]])</f>
        <v>8</v>
      </c>
      <c r="J2" s="25" t="str">
        <f>IFERROR(VLOOKUP(E2,'Base de datos'!K:L,2,0),"")</f>
        <v>#00FFFF</v>
      </c>
      <c r="K2" s="106" t="str">
        <f>MID(Tabla1[[#This Row],[Colores]],FIND(" ",Tabla1[[#This Row],[Colores]],2)+1,100)</f>
        <v>Celeste agua</v>
      </c>
      <c r="L2" s="152">
        <v>99</v>
      </c>
      <c r="N2" s="25">
        <v>1</v>
      </c>
      <c r="P2" s="152" t="str">
        <f>CONCATENATE("INSERT INTO colores VALUES(NULL,",CHAR(34),D2,CHAR(34),",",CHAR(34),E2,CHAR(34),",",CHAR(34),F2,CHAR(34),",",G2,",",H2,",",I2,",",CHAR(34),J2,CHAR(34),",",CHAR(34),K2,CHAR(34),",",L2,");")</f>
        <v>INSERT INTO colores VALUES(NULL,"Mody48","Azul: Celeste agua","",1,1,8,"#00FFFF","Celeste agua",99);</v>
      </c>
    </row>
    <row r="3" spans="1:16" s="25" customFormat="1" ht="15" x14ac:dyDescent="0.2">
      <c r="A3" s="24" t="s">
        <v>51</v>
      </c>
      <c r="B3" s="27"/>
      <c r="C3" s="65"/>
      <c r="D3" s="143" t="s">
        <v>957</v>
      </c>
      <c r="E3" s="83" t="s">
        <v>331</v>
      </c>
      <c r="F3" s="81"/>
      <c r="G3" s="25">
        <v>1</v>
      </c>
      <c r="H3" s="26">
        <v>1</v>
      </c>
      <c r="I3" s="25">
        <f>COUNTIFS(H:H,Tabla1[[#This Row],[codigo]])</f>
        <v>8</v>
      </c>
      <c r="J3" s="25" t="str">
        <f>IFERROR(VLOOKUP(E3,'Base de datos'!K:L,2,0),"")</f>
        <v>#FFFF00</v>
      </c>
      <c r="K3" s="106" t="str">
        <f>MID(Tabla1[[#This Row],[Colores]],FIND(" ",Tabla1[[#This Row],[Colores]],2)+1,100)</f>
        <v>Amarillo</v>
      </c>
      <c r="L3" s="152">
        <v>99</v>
      </c>
      <c r="N3" s="25">
        <v>1</v>
      </c>
      <c r="P3" s="152" t="str">
        <f t="shared" ref="P3:P66" si="0">CONCATENATE("INSERT INTO colores VALUES(NULL,",CHAR(34),D3,CHAR(34),",",CHAR(34),E3,CHAR(34),",",CHAR(34),F3,CHAR(34),",",G3,",",H3,",",I3,",",CHAR(34),J3,CHAR(34),",",CHAR(34),K3,CHAR(34),",",L3,");")</f>
        <v>INSERT INTO colores VALUES(NULL,"Mody48AMARILLO","Amarillo: Amarillo","",1,1,8,"#FFFF00","Amarillo",99);</v>
      </c>
    </row>
    <row r="4" spans="1:16" ht="15" x14ac:dyDescent="0.2">
      <c r="A4" s="21" t="s">
        <v>235</v>
      </c>
      <c r="B4" s="28"/>
      <c r="C4" s="65"/>
      <c r="D4" s="143" t="s">
        <v>958</v>
      </c>
      <c r="E4" s="83" t="s">
        <v>1136</v>
      </c>
      <c r="F4" s="81"/>
      <c r="G4" s="25">
        <v>1</v>
      </c>
      <c r="H4" s="26">
        <v>1</v>
      </c>
      <c r="I4" s="25">
        <f>COUNTIFS(H:H,Tabla1[[#This Row],[codigo]])</f>
        <v>8</v>
      </c>
      <c r="J4" s="25" t="str">
        <f>IFERROR(VLOOKUP(E4,'Base de datos'!K:L,2,0),"")</f>
        <v>#0000FF</v>
      </c>
      <c r="K4" s="167" t="str">
        <f>MID(Tabla1[[#This Row],[Colores]],FIND(" ",Tabla1[[#This Row],[Colores]],2)+1,100)</f>
        <v>Azul</v>
      </c>
      <c r="L4" s="152">
        <v>99</v>
      </c>
      <c r="N4">
        <v>1</v>
      </c>
      <c r="P4" s="152" t="str">
        <f t="shared" si="0"/>
        <v>INSERT INTO colores VALUES(NULL,"Mody48AZUL","Azul: Azul","",1,1,8,"#0000FF","Azul",99);</v>
      </c>
    </row>
    <row r="5" spans="1:16" ht="15" x14ac:dyDescent="0.2">
      <c r="A5" s="22" t="s">
        <v>237</v>
      </c>
      <c r="B5" s="29"/>
      <c r="C5" s="65"/>
      <c r="D5" s="143" t="s">
        <v>959</v>
      </c>
      <c r="E5" s="83" t="s">
        <v>333</v>
      </c>
      <c r="F5" s="81"/>
      <c r="G5" s="25">
        <v>1</v>
      </c>
      <c r="H5" s="26">
        <v>1</v>
      </c>
      <c r="I5" s="25">
        <f>COUNTIFS(H:H,Tabla1[[#This Row],[codigo]])</f>
        <v>8</v>
      </c>
      <c r="J5" s="25" t="str">
        <f>IFERROR(VLOOKUP(E5,'Base de datos'!K:L,2,0),"")</f>
        <v>#FFFFFF</v>
      </c>
      <c r="K5" s="167" t="str">
        <f>MID(Tabla1[[#This Row],[Colores]],FIND(" ",Tabla1[[#This Row],[Colores]],2)+1,100)</f>
        <v>Blanco</v>
      </c>
      <c r="L5" s="152">
        <v>99</v>
      </c>
      <c r="N5">
        <v>1</v>
      </c>
      <c r="P5" s="152" t="str">
        <f t="shared" si="0"/>
        <v>INSERT INTO colores VALUES(NULL,"Mody48BLANCO","Grises: Blanco","",1,1,8,"#FFFFFF","Blanco",99);</v>
      </c>
    </row>
    <row r="6" spans="1:16" ht="15" x14ac:dyDescent="0.2">
      <c r="A6" s="21" t="s">
        <v>239</v>
      </c>
      <c r="B6" s="31"/>
      <c r="C6" s="65"/>
      <c r="D6" s="143" t="s">
        <v>960</v>
      </c>
      <c r="E6" s="83" t="s">
        <v>367</v>
      </c>
      <c r="F6" s="81"/>
      <c r="G6" s="25">
        <v>1</v>
      </c>
      <c r="H6" s="26">
        <v>1</v>
      </c>
      <c r="I6" s="25">
        <f>COUNTIFS(H:H,Tabla1[[#This Row],[codigo]])</f>
        <v>8</v>
      </c>
      <c r="J6" s="25" t="str">
        <f>IFERROR(VLOOKUP(E6,'Base de datos'!K:L,2,0),"")</f>
        <v>#371000</v>
      </c>
      <c r="K6" s="167" t="str">
        <f>MID(Tabla1[[#This Row],[Colores]],FIND(" ",Tabla1[[#This Row],[Colores]],2)+1,100)</f>
        <v>Nogal</v>
      </c>
      <c r="L6" s="152">
        <v>99</v>
      </c>
      <c r="N6">
        <v>1</v>
      </c>
      <c r="P6" s="152" t="str">
        <f t="shared" si="0"/>
        <v>INSERT INTO colores VALUES(NULL,"Mody48MARRON","Marrón Nogal","",1,1,8,"#371000","Nogal",99);</v>
      </c>
    </row>
    <row r="7" spans="1:16" ht="15" x14ac:dyDescent="0.2">
      <c r="A7" s="21" t="s">
        <v>241</v>
      </c>
      <c r="B7" s="32"/>
      <c r="C7" s="65"/>
      <c r="D7" s="143" t="s">
        <v>961</v>
      </c>
      <c r="E7" s="83" t="s">
        <v>305</v>
      </c>
      <c r="F7" s="81"/>
      <c r="G7" s="25">
        <v>1</v>
      </c>
      <c r="H7" s="26">
        <v>1</v>
      </c>
      <c r="I7" s="25">
        <f>COUNTIFS(H:H,Tabla1[[#This Row],[codigo]])</f>
        <v>8</v>
      </c>
      <c r="J7" s="25" t="str">
        <f>IFERROR(VLOOKUP(E7,'Base de datos'!K:L,2,0),"")</f>
        <v>#4B0082</v>
      </c>
      <c r="K7" s="167" t="str">
        <f>MID(Tabla1[[#This Row],[Colores]],FIND(" ",Tabla1[[#This Row],[Colores]],2)+1,100)</f>
        <v>Indigo</v>
      </c>
      <c r="L7" s="152">
        <v>99</v>
      </c>
      <c r="N7">
        <v>1</v>
      </c>
      <c r="P7" s="152" t="str">
        <f t="shared" si="0"/>
        <v>INSERT INTO colores VALUES(NULL,"Mody48MORADO","Violeta: Indigo","",1,1,8,"#4B0082","Indigo",99);</v>
      </c>
    </row>
    <row r="8" spans="1:16" ht="15" x14ac:dyDescent="0.2">
      <c r="A8" s="21" t="s">
        <v>36</v>
      </c>
      <c r="B8" s="33"/>
      <c r="C8" s="65"/>
      <c r="D8" s="143" t="s">
        <v>962</v>
      </c>
      <c r="E8" s="83" t="s">
        <v>336</v>
      </c>
      <c r="F8" s="81"/>
      <c r="G8" s="25">
        <v>1</v>
      </c>
      <c r="H8" s="26">
        <v>1</v>
      </c>
      <c r="I8" s="25">
        <f>COUNTIFS(H:H,Tabla1[[#This Row],[codigo]])</f>
        <v>8</v>
      </c>
      <c r="J8" s="25" t="str">
        <f>IFERROR(VLOOKUP(E8,'Base de datos'!K:L,2,0),"")</f>
        <v>#000000</v>
      </c>
      <c r="K8" s="167" t="str">
        <f>MID(Tabla1[[#This Row],[Colores]],FIND(" ",Tabla1[[#This Row],[Colores]],2)+1,100)</f>
        <v>Negro</v>
      </c>
      <c r="L8" s="152">
        <v>99</v>
      </c>
      <c r="N8">
        <v>1</v>
      </c>
      <c r="P8" s="152" t="str">
        <f t="shared" si="0"/>
        <v>INSERT INTO colores VALUES(NULL,"Mody48NEGRO","Grises: Negro","",1,1,8,"#000000","Negro",99);</v>
      </c>
    </row>
    <row r="9" spans="1:16" ht="15" x14ac:dyDescent="0.2">
      <c r="A9" s="21" t="s">
        <v>245</v>
      </c>
      <c r="B9" s="34"/>
      <c r="C9" s="65"/>
      <c r="D9" s="143" t="s">
        <v>963</v>
      </c>
      <c r="E9" s="83" t="s">
        <v>324</v>
      </c>
      <c r="F9" s="81"/>
      <c r="G9" s="25">
        <v>1</v>
      </c>
      <c r="H9" s="26">
        <v>1</v>
      </c>
      <c r="I9" s="25">
        <f>COUNTIFS(H:H,Tabla1[[#This Row],[codigo]])</f>
        <v>8</v>
      </c>
      <c r="J9" s="25" t="str">
        <f>IFERROR(VLOOKUP(E9,'Base de datos'!K:L,2,0),"")</f>
        <v>#FF0000</v>
      </c>
      <c r="K9" s="167" t="str">
        <f>MID(Tabla1[[#This Row],[Colores]],FIND(" ",Tabla1[[#This Row],[Colores]],2)+1,100)</f>
        <v>Rojo</v>
      </c>
      <c r="L9" s="152">
        <v>99</v>
      </c>
      <c r="N9">
        <v>1</v>
      </c>
      <c r="P9" s="152" t="str">
        <f t="shared" si="0"/>
        <v>INSERT INTO colores VALUES(NULL,"Mody48ROJO","Rojos: Rojo","",1,1,8,"#FF0000","Rojo",99);</v>
      </c>
    </row>
    <row r="10" spans="1:16" ht="15" x14ac:dyDescent="0.2">
      <c r="A10" s="21" t="s">
        <v>39</v>
      </c>
      <c r="B10" s="1"/>
      <c r="C10" s="65"/>
      <c r="D10" s="1" t="s">
        <v>433</v>
      </c>
      <c r="E10" s="83" t="s">
        <v>330</v>
      </c>
      <c r="F10" s="81"/>
      <c r="G10" s="25">
        <v>1</v>
      </c>
      <c r="H10" s="26">
        <f>VLOOKUP(Tabla1[[#This Row],[sku proveedor-web]],Tabla6[[sku proveedor-web]:[codigo]],2,0)</f>
        <v>2</v>
      </c>
      <c r="I10" s="25">
        <f>COUNTIFS(H:H,Tabla1[[#This Row],[codigo]])</f>
        <v>7</v>
      </c>
      <c r="J10" s="25" t="str">
        <f>IFERROR(VLOOKUP(E10,'Base de datos'!K:L,2,0),"")</f>
        <v>#FFD700</v>
      </c>
      <c r="K10" s="167" t="str">
        <f>MID(Tabla1[[#This Row],[Colores]],FIND(" ",Tabla1[[#This Row],[Colores]],2)+1,100)</f>
        <v>Oro</v>
      </c>
      <c r="L10" s="152">
        <v>99</v>
      </c>
      <c r="N10">
        <v>1</v>
      </c>
      <c r="O10">
        <v>1</v>
      </c>
      <c r="P10" s="152" t="str">
        <f t="shared" si="0"/>
        <v>INSERT INTO colores VALUES(NULL,"Mody1","Amarillos: Oro","",1,2,7,"#FFD700","Oro",99);</v>
      </c>
    </row>
    <row r="11" spans="1:16" ht="15" x14ac:dyDescent="0.2">
      <c r="A11" s="21" t="s">
        <v>300</v>
      </c>
      <c r="B11" s="64"/>
      <c r="C11" s="65"/>
      <c r="D11" s="176" t="s">
        <v>940</v>
      </c>
      <c r="E11" s="83" t="s">
        <v>316</v>
      </c>
      <c r="F11" s="81"/>
      <c r="G11" s="25">
        <v>1</v>
      </c>
      <c r="H11" s="26">
        <v>2</v>
      </c>
      <c r="I11" s="25">
        <f>COUNTIFS(H:H,Tabla1[[#This Row],[codigo]])</f>
        <v>7</v>
      </c>
      <c r="J11" s="25" t="str">
        <f>IFERROR(VLOOKUP(E11,'Base de datos'!K:L,2,0),"")</f>
        <v>#191970</v>
      </c>
      <c r="K11" s="106" t="str">
        <f>MID(Tabla1[[#This Row],[Colores]],FIND(" ",Tabla1[[#This Row],[Colores]],2)+1,100)</f>
        <v>Azul noche</v>
      </c>
      <c r="L11" s="152">
        <v>99</v>
      </c>
      <c r="N11">
        <v>1</v>
      </c>
      <c r="O11">
        <v>1</v>
      </c>
      <c r="P11" s="152" t="str">
        <f t="shared" si="0"/>
        <v>INSERT INTO colores VALUES(NULL,"Mody1AZUL","Azul: Azul noche","",1,2,7,"#191970","Azul noche",99);</v>
      </c>
    </row>
    <row r="12" spans="1:16" ht="15" x14ac:dyDescent="0.2">
      <c r="A12" s="21" t="s">
        <v>248</v>
      </c>
      <c r="B12" s="35"/>
      <c r="C12" s="65"/>
      <c r="D12" s="176" t="s">
        <v>941</v>
      </c>
      <c r="E12" s="83" t="s">
        <v>314</v>
      </c>
      <c r="F12" s="81"/>
      <c r="G12" s="25">
        <v>1</v>
      </c>
      <c r="H12" s="26">
        <v>2</v>
      </c>
      <c r="I12" s="25">
        <f>COUNTIFS(H:H,Tabla1[[#This Row],[codigo]])</f>
        <v>7</v>
      </c>
      <c r="J12" s="25" t="str">
        <f>IFERROR(VLOOKUP(E12,'Base de datos'!K:L,2,0),"")</f>
        <v>#5F9EA0</v>
      </c>
      <c r="K12" s="106" t="str">
        <f>MID(Tabla1[[#This Row],[Colores]],FIND(" ",Tabla1[[#This Row],[Colores]],2)+1,100)</f>
        <v>Azul cadete</v>
      </c>
      <c r="L12" s="152">
        <v>99</v>
      </c>
      <c r="N12">
        <v>1</v>
      </c>
      <c r="O12">
        <v>1</v>
      </c>
      <c r="P12" s="152" t="str">
        <f t="shared" si="0"/>
        <v>INSERT INTO colores VALUES(NULL,"Mody1CELESTE","Azul: Azul cadete","",1,2,7,"#5F9EA0","Azul cadete",99);</v>
      </c>
    </row>
    <row r="13" spans="1:16" ht="15" x14ac:dyDescent="0.2">
      <c r="A13" s="21" t="s">
        <v>249</v>
      </c>
      <c r="B13" s="36"/>
      <c r="C13" s="65"/>
      <c r="D13" s="176" t="s">
        <v>942</v>
      </c>
      <c r="E13" s="83" t="s">
        <v>337</v>
      </c>
      <c r="F13" s="81"/>
      <c r="G13" s="25">
        <v>1</v>
      </c>
      <c r="H13" s="26">
        <v>2</v>
      </c>
      <c r="I13" s="25">
        <f>COUNTIFS(H:H,Tabla1[[#This Row],[codigo]])</f>
        <v>7</v>
      </c>
      <c r="J13" s="25" t="str">
        <f>IFERROR(VLOOKUP(E13,'Base de datos'!K:L,2,0),"")</f>
        <v>#D3D3D3</v>
      </c>
      <c r="K13" s="106" t="str">
        <f>MID(Tabla1[[#This Row],[Colores]],FIND(" ",Tabla1[[#This Row],[Colores]],2)+1,100)</f>
        <v>Gris claro</v>
      </c>
      <c r="L13" s="152">
        <v>99</v>
      </c>
      <c r="N13">
        <v>1</v>
      </c>
      <c r="O13">
        <v>1</v>
      </c>
      <c r="P13" s="152" t="str">
        <f t="shared" si="0"/>
        <v>INSERT INTO colores VALUES(NULL,"Mody1GRIS","Grises: Gris claro","",1,2,7,"#D3D3D3","Gris claro",99);</v>
      </c>
    </row>
    <row r="14" spans="1:16" ht="15" x14ac:dyDescent="0.2">
      <c r="A14" s="21" t="s">
        <v>251</v>
      </c>
      <c r="B14" s="37"/>
      <c r="C14" s="65"/>
      <c r="D14" s="176" t="s">
        <v>943</v>
      </c>
      <c r="E14" s="83" t="s">
        <v>336</v>
      </c>
      <c r="F14" s="81"/>
      <c r="G14" s="25">
        <v>1</v>
      </c>
      <c r="H14" s="26">
        <v>2</v>
      </c>
      <c r="I14" s="25">
        <f>COUNTIFS(H:H,Tabla1[[#This Row],[codigo]])</f>
        <v>7</v>
      </c>
      <c r="J14" s="25" t="str">
        <f>IFERROR(VLOOKUP(E14,'Base de datos'!K:L,2,0),"")</f>
        <v>#000000</v>
      </c>
      <c r="K14" s="106" t="str">
        <f>MID(Tabla1[[#This Row],[Colores]],FIND(" ",Tabla1[[#This Row],[Colores]],2)+1,100)</f>
        <v>Negro</v>
      </c>
      <c r="L14" s="152">
        <v>99</v>
      </c>
      <c r="N14">
        <v>1</v>
      </c>
      <c r="O14">
        <v>1</v>
      </c>
      <c r="P14" s="152" t="str">
        <f t="shared" si="0"/>
        <v>INSERT INTO colores VALUES(NULL,"Mody1NEGRO","Grises: Negro","",1,2,7,"#000000","Negro",99);</v>
      </c>
    </row>
    <row r="15" spans="1:16" ht="15" x14ac:dyDescent="0.2">
      <c r="A15" s="21" t="s">
        <v>283</v>
      </c>
      <c r="B15" s="38"/>
      <c r="C15" s="65"/>
      <c r="D15" s="176" t="s">
        <v>944</v>
      </c>
      <c r="E15" s="83" t="s">
        <v>332</v>
      </c>
      <c r="F15" s="81"/>
      <c r="G15" s="25">
        <v>1</v>
      </c>
      <c r="H15" s="26">
        <v>2</v>
      </c>
      <c r="I15" s="25">
        <f>COUNTIFS(H:H,Tabla1[[#This Row],[codigo]])</f>
        <v>7</v>
      </c>
      <c r="J15" s="25" t="str">
        <f>IFERROR(VLOOKUP(E15,'Base de datos'!K:L,2,0),"")</f>
        <v>#BDB76B</v>
      </c>
      <c r="K15" s="106" t="str">
        <f>MID(Tabla1[[#This Row],[Colores]],FIND(" ",Tabla1[[#This Row],[Colores]],2)+1,100)</f>
        <v>Caqui</v>
      </c>
      <c r="L15" s="152">
        <v>99</v>
      </c>
      <c r="N15">
        <v>1</v>
      </c>
      <c r="O15">
        <v>1</v>
      </c>
      <c r="P15" s="152" t="str">
        <f t="shared" si="0"/>
        <v>INSERT INTO colores VALUES(NULL,"Mody1PLOMO","Amarillo; Caqui","",1,2,7,"#BDB76B","Caqui",99);</v>
      </c>
    </row>
    <row r="16" spans="1:16" ht="15" x14ac:dyDescent="0.2">
      <c r="A16" s="21" t="s">
        <v>252</v>
      </c>
      <c r="B16" s="41"/>
      <c r="C16" s="65"/>
      <c r="D16" s="176" t="s">
        <v>945</v>
      </c>
      <c r="E16" s="83" t="s">
        <v>327</v>
      </c>
      <c r="F16" s="81"/>
      <c r="G16" s="25">
        <v>1</v>
      </c>
      <c r="H16" s="26">
        <v>2</v>
      </c>
      <c r="I16" s="25">
        <f>COUNTIFS(H:H,Tabla1[[#This Row],[codigo]])</f>
        <v>7</v>
      </c>
      <c r="J16" s="25" t="str">
        <f>IFERROR(VLOOKUP(E16,'Base de datos'!K:L,2,0),"")</f>
        <v>#FFC0CB</v>
      </c>
      <c r="K16" s="106" t="str">
        <f>MID(Tabla1[[#This Row],[Colores]],FIND(" ",Tabla1[[#This Row],[Colores]],2)+1,100)</f>
        <v>Rosado</v>
      </c>
      <c r="L16" s="152">
        <v>99</v>
      </c>
      <c r="N16">
        <v>1</v>
      </c>
      <c r="O16">
        <v>1</v>
      </c>
      <c r="P16" s="152" t="str">
        <f t="shared" si="0"/>
        <v>INSERT INTO colores VALUES(NULL,"Mody1ROSADO","Rojos: Rosado","",1,2,7,"#FFC0CB","Rosado",99);</v>
      </c>
    </row>
    <row r="17" spans="1:16" ht="15" x14ac:dyDescent="0.2">
      <c r="A17" s="21" t="s">
        <v>285</v>
      </c>
      <c r="B17" s="42"/>
      <c r="C17" s="65"/>
      <c r="D17" s="176" t="s">
        <v>438</v>
      </c>
      <c r="E17" s="83" t="s">
        <v>338</v>
      </c>
      <c r="F17" s="157"/>
      <c r="G17" s="25">
        <v>1</v>
      </c>
      <c r="H17" s="26">
        <f>VLOOKUP(Tabla1[[#This Row],[sku proveedor-web]],Tabla6[[sku proveedor-web]:[codigo]],2,0)</f>
        <v>3</v>
      </c>
      <c r="I17" s="25">
        <f>COUNTIFS(H:H,Tabla1[[#This Row],[codigo]])</f>
        <v>2</v>
      </c>
      <c r="J17" s="25" t="str">
        <f>IFERROR(VLOOKUP(E17,'Base de datos'!K:L,2,0),"")</f>
        <v>#708090</v>
      </c>
      <c r="K17" s="106" t="str">
        <f>MID(Tabla1[[#This Row],[Colores]],FIND(" ",Tabla1[[#This Row],[Colores]],2)+1,100)</f>
        <v>Gris pizarra</v>
      </c>
      <c r="L17" s="152">
        <v>99</v>
      </c>
      <c r="N17">
        <v>1</v>
      </c>
      <c r="O17">
        <v>1</v>
      </c>
      <c r="P17" s="152" t="str">
        <f t="shared" si="0"/>
        <v>INSERT INTO colores VALUES(NULL,"Mody2","Grises Gris pizarra","",1,3,2,"#708090","Gris pizarra",99);</v>
      </c>
    </row>
    <row r="18" spans="1:16" ht="15" x14ac:dyDescent="0.2">
      <c r="A18" s="21" t="s">
        <v>287</v>
      </c>
      <c r="B18" s="43"/>
      <c r="C18" s="65"/>
      <c r="D18" s="1" t="s">
        <v>946</v>
      </c>
      <c r="E18" s="83" t="s">
        <v>337</v>
      </c>
      <c r="F18" s="157"/>
      <c r="G18" s="25">
        <v>1</v>
      </c>
      <c r="H18" s="26">
        <v>3</v>
      </c>
      <c r="I18" s="25">
        <f>COUNTIFS(H:H,Tabla1[[#This Row],[codigo]])</f>
        <v>2</v>
      </c>
      <c r="J18" s="25" t="str">
        <f>IFERROR(VLOOKUP(E18,'Base de datos'!K:L,2,0),"")</f>
        <v>#D3D3D3</v>
      </c>
      <c r="K18" s="106" t="str">
        <f>MID(Tabla1[[#This Row],[Colores]],FIND(" ",Tabla1[[#This Row],[Colores]],2)+1,100)</f>
        <v>Gris claro</v>
      </c>
      <c r="L18" s="152">
        <v>99</v>
      </c>
      <c r="N18">
        <v>1</v>
      </c>
      <c r="O18">
        <v>1</v>
      </c>
      <c r="P18" s="152" t="str">
        <f t="shared" si="0"/>
        <v>INSERT INTO colores VALUES(NULL,"Mody2Plateado","Grises: Gris claro","",1,3,2,"#D3D3D3","Gris claro",99);</v>
      </c>
    </row>
    <row r="19" spans="1:16" ht="15" x14ac:dyDescent="0.2">
      <c r="A19" s="21" t="s">
        <v>254</v>
      </c>
      <c r="B19" s="44"/>
      <c r="C19" s="65"/>
      <c r="D19" s="1" t="s">
        <v>441</v>
      </c>
      <c r="E19" s="83" t="s">
        <v>338</v>
      </c>
      <c r="F19" s="157"/>
      <c r="G19" s="25">
        <v>1</v>
      </c>
      <c r="H19" s="26">
        <f>VLOOKUP(Tabla1[[#This Row],[sku proveedor-web]],Tabla6[[sku proveedor-web]:[codigo]],2,0)</f>
        <v>4</v>
      </c>
      <c r="I19" s="25">
        <f>COUNTIFS(H:H,Tabla1[[#This Row],[codigo]])</f>
        <v>1</v>
      </c>
      <c r="J19" s="25" t="str">
        <f>IFERROR(VLOOKUP(E19,'Base de datos'!K:L,2,0),"")</f>
        <v>#708090</v>
      </c>
      <c r="K19" s="106" t="str">
        <f>MID(Tabla1[[#This Row],[Colores]],FIND(" ",Tabla1[[#This Row],[Colores]],2)+1,100)</f>
        <v>Gris pizarra</v>
      </c>
      <c r="L19" s="25">
        <v>99</v>
      </c>
      <c r="N19">
        <v>1</v>
      </c>
      <c r="O19">
        <v>1</v>
      </c>
      <c r="P19" s="152" t="str">
        <f t="shared" si="0"/>
        <v>INSERT INTO colores VALUES(NULL,"Mody3","Grises Gris pizarra","",1,4,1,"#708090","Gris pizarra",99);</v>
      </c>
    </row>
    <row r="20" spans="1:16" ht="15" x14ac:dyDescent="0.2">
      <c r="A20" s="21" t="s">
        <v>232</v>
      </c>
      <c r="B20" s="45"/>
      <c r="C20" s="65"/>
      <c r="D20" s="1" t="s">
        <v>443</v>
      </c>
      <c r="E20" s="83" t="s">
        <v>338</v>
      </c>
      <c r="F20" s="157"/>
      <c r="G20" s="25">
        <v>1</v>
      </c>
      <c r="H20" s="26">
        <f>VLOOKUP(Tabla1[[#This Row],[sku proveedor-web]],Tabla6[[sku proveedor-web]:[codigo]],2,0)</f>
        <v>5</v>
      </c>
      <c r="I20" s="25">
        <f>COUNTIFS(H:H,Tabla1[[#This Row],[codigo]])</f>
        <v>1</v>
      </c>
      <c r="J20" s="25" t="str">
        <f>IFERROR(VLOOKUP(E20,'Base de datos'!K:L,2,0),"")</f>
        <v>#708090</v>
      </c>
      <c r="K20" s="106" t="str">
        <f>MID(Tabla1[[#This Row],[Colores]],FIND(" ",Tabla1[[#This Row],[Colores]],2)+1,100)</f>
        <v>Gris pizarra</v>
      </c>
      <c r="L20" s="152">
        <v>99</v>
      </c>
      <c r="N20">
        <v>1</v>
      </c>
      <c r="O20">
        <v>1</v>
      </c>
      <c r="P20" s="152" t="str">
        <f t="shared" si="0"/>
        <v>INSERT INTO colores VALUES(NULL,"Mody4","Grises Gris pizarra","",1,5,1,"#708090","Gris pizarra",99);</v>
      </c>
    </row>
    <row r="21" spans="1:16" ht="15" x14ac:dyDescent="0.2">
      <c r="A21" s="21" t="s">
        <v>257</v>
      </c>
      <c r="B21" s="46"/>
      <c r="C21" s="65"/>
      <c r="D21" s="1" t="s">
        <v>447</v>
      </c>
      <c r="E21" s="83" t="s">
        <v>337</v>
      </c>
      <c r="F21" s="157"/>
      <c r="G21" s="25">
        <v>1</v>
      </c>
      <c r="H21" s="26">
        <f>VLOOKUP(Tabla1[[#This Row],[sku proveedor-web]],Tabla6[[sku proveedor-web]:[codigo]],2,0)</f>
        <v>6</v>
      </c>
      <c r="I21" s="25">
        <f>COUNTIFS(H:H,Tabla1[[#This Row],[codigo]])</f>
        <v>1</v>
      </c>
      <c r="J21" s="25" t="str">
        <f>IFERROR(VLOOKUP(E21,'Base de datos'!K:L,2,0),"")</f>
        <v>#D3D3D3</v>
      </c>
      <c r="K21" s="106" t="str">
        <f>MID(Tabla1[[#This Row],[Colores]],FIND(" ",Tabla1[[#This Row],[Colores]],2)+1,100)</f>
        <v>Gris claro</v>
      </c>
      <c r="L21" s="152">
        <v>99</v>
      </c>
      <c r="N21">
        <v>1</v>
      </c>
      <c r="O21">
        <v>1</v>
      </c>
      <c r="P21" s="152" t="str">
        <f t="shared" si="0"/>
        <v>INSERT INTO colores VALUES(NULL,"Mody5","Grises: Gris claro","",1,6,1,"#D3D3D3","Gris claro",99);</v>
      </c>
    </row>
    <row r="22" spans="1:16" ht="15" x14ac:dyDescent="0.2">
      <c r="A22" s="21" t="s">
        <v>289</v>
      </c>
      <c r="B22" s="47"/>
      <c r="C22" s="65"/>
      <c r="D22" s="1" t="s">
        <v>448</v>
      </c>
      <c r="E22" s="83" t="s">
        <v>315</v>
      </c>
      <c r="F22" s="181"/>
      <c r="G22" s="25">
        <v>1</v>
      </c>
      <c r="H22" s="26">
        <f>VLOOKUP(Tabla1[[#This Row],[sku proveedor-web]],Tabla6[[sku proveedor-web]:[codigo]],2,0)</f>
        <v>7</v>
      </c>
      <c r="I22" s="25">
        <f>COUNTIFS(H:H,Tabla1[[#This Row],[codigo]])</f>
        <v>1</v>
      </c>
      <c r="J22" s="25" t="str">
        <f>IFERROR(VLOOKUP(E22,'Base de datos'!K:L,2,0),"")</f>
        <v>#4682B4</v>
      </c>
      <c r="K22" s="106" t="str">
        <f>MID(Tabla1[[#This Row],[Colores]],FIND(" ",Tabla1[[#This Row],[Colores]],2)+1,100)</f>
        <v>Azul acero</v>
      </c>
      <c r="L22" s="152">
        <v>99</v>
      </c>
      <c r="N22">
        <v>1</v>
      </c>
      <c r="O22">
        <v>1</v>
      </c>
      <c r="P22" s="152" t="str">
        <f t="shared" si="0"/>
        <v>INSERT INTO colores VALUES(NULL,"Mody6","Azul: Azul acero","",1,7,1,"#4682B4","Azul acero",99);</v>
      </c>
    </row>
    <row r="23" spans="1:16" ht="15" x14ac:dyDescent="0.2">
      <c r="A23" s="21" t="s">
        <v>259</v>
      </c>
      <c r="B23" s="48"/>
      <c r="C23" s="65"/>
      <c r="D23" s="1" t="s">
        <v>449</v>
      </c>
      <c r="E23" s="83" t="s">
        <v>337</v>
      </c>
      <c r="F23" s="157"/>
      <c r="G23" s="25">
        <v>1</v>
      </c>
      <c r="H23" s="26">
        <f>VLOOKUP(Tabla1[[#This Row],[sku proveedor-web]],Tabla6[[sku proveedor-web]:[codigo]],2,0)</f>
        <v>8</v>
      </c>
      <c r="I23" s="25">
        <f>COUNTIFS(H:H,Tabla1[[#This Row],[codigo]])</f>
        <v>1</v>
      </c>
      <c r="J23" s="25" t="str">
        <f>IFERROR(VLOOKUP(E23,'Base de datos'!K:L,2,0),"")</f>
        <v>#D3D3D3</v>
      </c>
      <c r="K23" s="106" t="str">
        <f>MID(Tabla1[[#This Row],[Colores]],FIND(" ",Tabla1[[#This Row],[Colores]],2)+1,100)</f>
        <v>Gris claro</v>
      </c>
      <c r="L23" s="152">
        <v>99</v>
      </c>
      <c r="N23">
        <v>1</v>
      </c>
      <c r="O23">
        <v>1</v>
      </c>
      <c r="P23" s="152" t="str">
        <f t="shared" si="0"/>
        <v>INSERT INTO colores VALUES(NULL,"Mody7","Grises: Gris claro","",1,8,1,"#D3D3D3","Gris claro",99);</v>
      </c>
    </row>
    <row r="24" spans="1:16" ht="15" x14ac:dyDescent="0.2">
      <c r="A24" s="21" t="s">
        <v>291</v>
      </c>
      <c r="B24" s="49"/>
      <c r="C24" s="65"/>
      <c r="D24" s="1" t="s">
        <v>450</v>
      </c>
      <c r="E24" s="83" t="s">
        <v>327</v>
      </c>
      <c r="F24" s="157"/>
      <c r="G24" s="25">
        <v>1</v>
      </c>
      <c r="H24" s="26">
        <f>VLOOKUP(Tabla1[[#This Row],[sku proveedor-web]],Tabla6[[sku proveedor-web]:[codigo]],2,0)</f>
        <v>9</v>
      </c>
      <c r="I24" s="25">
        <f>COUNTIFS(H:H,Tabla1[[#This Row],[codigo]])</f>
        <v>5</v>
      </c>
      <c r="J24" s="25" t="str">
        <f>IFERROR(VLOOKUP(E24,'Base de datos'!K:L,2,0),"")</f>
        <v>#FFC0CB</v>
      </c>
      <c r="K24" s="106" t="str">
        <f>MID(Tabla1[[#This Row],[Colores]],FIND(" ",Tabla1[[#This Row],[Colores]],2)+1,100)</f>
        <v>Rosado</v>
      </c>
      <c r="L24" s="152">
        <v>99</v>
      </c>
      <c r="N24">
        <v>1</v>
      </c>
      <c r="O24">
        <v>1</v>
      </c>
      <c r="P24" s="152" t="str">
        <f t="shared" si="0"/>
        <v>INSERT INTO colores VALUES(NULL,"Mody8","Rojos: Rosado","",1,9,5,"#FFC0CB","Rosado",99);</v>
      </c>
    </row>
    <row r="25" spans="1:16" ht="15" x14ac:dyDescent="0.2">
      <c r="A25" s="21" t="s">
        <v>261</v>
      </c>
      <c r="B25" s="50"/>
      <c r="C25" s="65"/>
      <c r="D25" s="1" t="s">
        <v>947</v>
      </c>
      <c r="E25" s="158" t="s">
        <v>1136</v>
      </c>
      <c r="F25" s="157"/>
      <c r="G25" s="25">
        <v>1</v>
      </c>
      <c r="H25" s="26">
        <v>9</v>
      </c>
      <c r="I25" s="25">
        <f>COUNTIFS(H:H,Tabla1[[#This Row],[codigo]])</f>
        <v>5</v>
      </c>
      <c r="J25" s="25" t="str">
        <f>IFERROR(VLOOKUP(E25,'Base de datos'!K:L,2,0),"")</f>
        <v>#0000FF</v>
      </c>
      <c r="K25" s="106" t="str">
        <f>MID(Tabla1[[#This Row],[Colores]],FIND(" ",Tabla1[[#This Row],[Colores]],2)+1,100)</f>
        <v>Azul</v>
      </c>
      <c r="L25" s="152">
        <v>99</v>
      </c>
      <c r="N25">
        <v>1</v>
      </c>
      <c r="O25">
        <v>1</v>
      </c>
      <c r="P25" s="152" t="str">
        <f t="shared" si="0"/>
        <v>INSERT INTO colores VALUES(NULL,"Mody8AZUL","Azul: Azul","",1,9,5,"#0000FF","Azul",99);</v>
      </c>
    </row>
    <row r="26" spans="1:16" ht="15" x14ac:dyDescent="0.2">
      <c r="A26" s="21" t="s">
        <v>55</v>
      </c>
      <c r="B26" s="51"/>
      <c r="C26" s="65"/>
      <c r="D26" s="1" t="s">
        <v>948</v>
      </c>
      <c r="E26" s="83" t="s">
        <v>316</v>
      </c>
      <c r="F26" s="157"/>
      <c r="G26" s="25">
        <v>1</v>
      </c>
      <c r="H26" s="26">
        <v>9</v>
      </c>
      <c r="I26" s="25">
        <f>COUNTIFS(H:H,Tabla1[[#This Row],[codigo]])</f>
        <v>5</v>
      </c>
      <c r="J26" s="25" t="str">
        <f>IFERROR(VLOOKUP(E26,'Base de datos'!K:L,2,0),"")</f>
        <v>#191970</v>
      </c>
      <c r="K26" s="106" t="str">
        <f>MID(Tabla1[[#This Row],[Colores]],FIND(" ",Tabla1[[#This Row],[Colores]],2)+1,100)</f>
        <v>Azul noche</v>
      </c>
      <c r="L26" s="152">
        <v>99</v>
      </c>
      <c r="N26">
        <v>1</v>
      </c>
      <c r="O26">
        <v>1</v>
      </c>
      <c r="P26" s="152" t="str">
        <f t="shared" si="0"/>
        <v>INSERT INTO colores VALUES(NULL,"Mody8AZULO","Azul: Azul noche","",1,9,5,"#191970","Azul noche",99);</v>
      </c>
    </row>
    <row r="27" spans="1:16" ht="15" x14ac:dyDescent="0.2">
      <c r="A27" s="21" t="s">
        <v>293</v>
      </c>
      <c r="B27" s="52"/>
      <c r="C27" s="65"/>
      <c r="D27" s="1" t="s">
        <v>949</v>
      </c>
      <c r="E27" s="83" t="s">
        <v>333</v>
      </c>
      <c r="F27" s="157"/>
      <c r="G27" s="25">
        <v>1</v>
      </c>
      <c r="H27" s="26">
        <v>9</v>
      </c>
      <c r="I27" s="25">
        <f>COUNTIFS(H:H,Tabla1[[#This Row],[codigo]])</f>
        <v>5</v>
      </c>
      <c r="J27" s="25" t="str">
        <f>IFERROR(VLOOKUP(E27,'Base de datos'!K:L,2,0),"")</f>
        <v>#FFFFFF</v>
      </c>
      <c r="K27" s="106" t="str">
        <f>MID(Tabla1[[#This Row],[Colores]],FIND(" ",Tabla1[[#This Row],[Colores]],2)+1,100)</f>
        <v>Blanco</v>
      </c>
      <c r="L27" s="152">
        <v>99</v>
      </c>
      <c r="N27">
        <v>1</v>
      </c>
      <c r="O27">
        <v>1</v>
      </c>
      <c r="P27" s="152" t="str">
        <f t="shared" si="0"/>
        <v>INSERT INTO colores VALUES(NULL,"Mody8BLANACO","Grises: Blanco","",1,9,5,"#FFFFFF","Blanco",99);</v>
      </c>
    </row>
    <row r="28" spans="1:16" ht="15" x14ac:dyDescent="0.2">
      <c r="A28" s="21" t="s">
        <v>294</v>
      </c>
      <c r="B28" s="53"/>
      <c r="C28" s="65"/>
      <c r="D28" s="1" t="s">
        <v>950</v>
      </c>
      <c r="E28" s="83" t="s">
        <v>313</v>
      </c>
      <c r="F28" s="157"/>
      <c r="G28" s="25">
        <v>1</v>
      </c>
      <c r="H28" s="26">
        <v>9</v>
      </c>
      <c r="I28" s="25">
        <f>COUNTIFS(H:H,Tabla1[[#This Row],[codigo]])</f>
        <v>5</v>
      </c>
      <c r="J28" s="25" t="str">
        <f>IFERROR(VLOOKUP(E28,'Base de datos'!K:L,2,0),"")</f>
        <v>#00FFFF</v>
      </c>
      <c r="K28" s="106" t="str">
        <f>MID(Tabla1[[#This Row],[Colores]],FIND(" ",Tabla1[[#This Row],[Colores]],2)+1,100)</f>
        <v>Celeste agua</v>
      </c>
      <c r="L28" s="152">
        <v>99</v>
      </c>
      <c r="N28">
        <v>1</v>
      </c>
      <c r="O28">
        <v>1</v>
      </c>
      <c r="P28" s="152" t="str">
        <f t="shared" si="0"/>
        <v>INSERT INTO colores VALUES(NULL,"Mody8CELESTE","Azul: Celeste agua","",1,9,5,"#00FFFF","Celeste agua",99);</v>
      </c>
    </row>
    <row r="29" spans="1:16" ht="15" x14ac:dyDescent="0.2">
      <c r="A29" s="21" t="s">
        <v>265</v>
      </c>
      <c r="B29" s="54"/>
      <c r="C29" s="65"/>
      <c r="D29" s="1" t="s">
        <v>460</v>
      </c>
      <c r="E29" s="83" t="s">
        <v>310</v>
      </c>
      <c r="F29" s="157"/>
      <c r="G29" s="25">
        <v>1</v>
      </c>
      <c r="H29" s="26">
        <f>VLOOKUP(Tabla1[[#This Row],[sku proveedor-web]],Tabla6[[sku proveedor-web]:[codigo]],2,0)</f>
        <v>10</v>
      </c>
      <c r="I29" s="25">
        <f>COUNTIFS(H:H,Tabla1[[#This Row],[codigo]])</f>
        <v>1</v>
      </c>
      <c r="J29" s="25" t="str">
        <f>IFERROR(VLOOKUP(E29,'Base de datos'!K:L,2,0),"")</f>
        <v>#006400</v>
      </c>
      <c r="K29" s="106" t="str">
        <f>MID(Tabla1[[#This Row],[Colores]],FIND(" ",Tabla1[[#This Row],[Colores]],2)+1,100)</f>
        <v>Verde oscuro</v>
      </c>
      <c r="L29" s="152">
        <v>99</v>
      </c>
      <c r="N29">
        <v>1</v>
      </c>
      <c r="O29">
        <v>1</v>
      </c>
      <c r="P29" s="152" t="str">
        <f t="shared" si="0"/>
        <v>INSERT INTO colores VALUES(NULL,"Mody12","Verde: Verde oscuro","",1,10,1,"#006400","Verde oscuro",99);</v>
      </c>
    </row>
    <row r="30" spans="1:16" ht="15" x14ac:dyDescent="0.2">
      <c r="A30" s="21" t="s">
        <v>267</v>
      </c>
      <c r="B30" s="55"/>
      <c r="C30" s="65"/>
      <c r="D30" s="1" t="s">
        <v>463</v>
      </c>
      <c r="E30" s="83" t="s">
        <v>328</v>
      </c>
      <c r="F30" s="157"/>
      <c r="G30" s="25">
        <v>1</v>
      </c>
      <c r="H30" s="26">
        <f>VLOOKUP(Tabla1[[#This Row],[sku proveedor-web]],Tabla6[[sku proveedor-web]:[codigo]],2,0)</f>
        <v>11</v>
      </c>
      <c r="I30" s="25">
        <f>COUNTIFS(H:H,Tabla1[[#This Row],[codigo]])</f>
        <v>1</v>
      </c>
      <c r="J30" s="25" t="str">
        <f>IFERROR(VLOOKUP(E30,'Base de datos'!K:L,2,0),"")</f>
        <v>#FF4500</v>
      </c>
      <c r="K30" s="106" t="str">
        <f>MID(Tabla1[[#This Row],[Colores]],FIND(" ",Tabla1[[#This Row],[Colores]],2)+1,100)</f>
        <v>Rojizo</v>
      </c>
      <c r="L30" s="152">
        <v>99</v>
      </c>
      <c r="N30">
        <v>1</v>
      </c>
      <c r="O30">
        <v>1</v>
      </c>
      <c r="P30" s="152" t="str">
        <f t="shared" si="0"/>
        <v>INSERT INTO colores VALUES(NULL,"Mody13","Naranjas: Rojizo","",1,11,1,"#FF4500","Rojizo",99);</v>
      </c>
    </row>
    <row r="31" spans="1:16" ht="15" x14ac:dyDescent="0.2">
      <c r="A31" s="21" t="s">
        <v>269</v>
      </c>
      <c r="B31" s="56"/>
      <c r="C31" s="65"/>
      <c r="D31" s="1" t="s">
        <v>465</v>
      </c>
      <c r="E31" s="83" t="s">
        <v>328</v>
      </c>
      <c r="F31" s="157"/>
      <c r="G31" s="25">
        <v>1</v>
      </c>
      <c r="H31" s="26">
        <f>VLOOKUP(Tabla1[[#This Row],[sku proveedor-web]],Tabla6[[sku proveedor-web]:[codigo]],2,0)</f>
        <v>12</v>
      </c>
      <c r="I31" s="25">
        <f>COUNTIFS(H:H,Tabla1[[#This Row],[codigo]])</f>
        <v>3</v>
      </c>
      <c r="J31" s="25" t="str">
        <f>IFERROR(VLOOKUP(E31,'Base de datos'!K:L,2,0),"")</f>
        <v>#FF4500</v>
      </c>
      <c r="K31" s="106" t="str">
        <f>MID(Tabla1[[#This Row],[Colores]],FIND(" ",Tabla1[[#This Row],[Colores]],2)+1,100)</f>
        <v>Rojizo</v>
      </c>
      <c r="L31" s="152">
        <v>99</v>
      </c>
      <c r="N31">
        <v>1</v>
      </c>
      <c r="O31">
        <v>1</v>
      </c>
      <c r="P31" s="152" t="str">
        <f t="shared" si="0"/>
        <v>INSERT INTO colores VALUES(NULL,"Mody14","Naranjas: Rojizo","",1,12,3,"#FF4500","Rojizo",99);</v>
      </c>
    </row>
    <row r="32" spans="1:16" ht="15.75" thickBot="1" x14ac:dyDescent="0.25">
      <c r="A32" s="21" t="s">
        <v>271</v>
      </c>
      <c r="B32" s="58"/>
      <c r="C32" s="65"/>
      <c r="D32" s="1" t="s">
        <v>951</v>
      </c>
      <c r="E32" s="83" t="s">
        <v>331</v>
      </c>
      <c r="F32" s="157"/>
      <c r="G32" s="25">
        <v>1</v>
      </c>
      <c r="H32" s="26">
        <v>12</v>
      </c>
      <c r="I32" s="25">
        <f>COUNTIFS(H:H,Tabla1[[#This Row],[codigo]])</f>
        <v>3</v>
      </c>
      <c r="J32" s="25" t="str">
        <f>IFERROR(VLOOKUP(E32,'Base de datos'!K:L,2,0),"")</f>
        <v>#FFFF00</v>
      </c>
      <c r="K32" s="106" t="str">
        <f>MID(Tabla1[[#This Row],[Colores]],FIND(" ",Tabla1[[#This Row],[Colores]],2)+1,100)</f>
        <v>Amarillo</v>
      </c>
      <c r="L32" s="152">
        <v>99</v>
      </c>
      <c r="N32">
        <v>1</v>
      </c>
      <c r="O32">
        <v>1</v>
      </c>
      <c r="P32" s="152" t="str">
        <f t="shared" si="0"/>
        <v>INSERT INTO colores VALUES(NULL,"Mody14AMARILLO","Amarillo: Amarillo","",1,12,3,"#FFFF00","Amarillo",99);</v>
      </c>
    </row>
    <row r="33" spans="1:16" ht="15" x14ac:dyDescent="0.2">
      <c r="A33" s="21" t="s">
        <v>273</v>
      </c>
      <c r="B33" s="57"/>
      <c r="C33" s="66"/>
      <c r="D33" s="1" t="s">
        <v>952</v>
      </c>
      <c r="E33" s="83" t="s">
        <v>332</v>
      </c>
      <c r="F33" s="157"/>
      <c r="G33" s="25">
        <v>1</v>
      </c>
      <c r="H33" s="26">
        <v>12</v>
      </c>
      <c r="I33" s="25">
        <f>COUNTIFS(H:H,Tabla1[[#This Row],[codigo]])</f>
        <v>3</v>
      </c>
      <c r="J33" s="25" t="str">
        <f>IFERROR(VLOOKUP(E33,'Base de datos'!K:L,2,0),"")</f>
        <v>#BDB76B</v>
      </c>
      <c r="K33" s="106" t="str">
        <f>MID(Tabla1[[#This Row],[Colores]],FIND(" ",Tabla1[[#This Row],[Colores]],2)+1,100)</f>
        <v>Caqui</v>
      </c>
      <c r="L33" s="152">
        <v>99</v>
      </c>
      <c r="N33">
        <v>1</v>
      </c>
      <c r="O33">
        <v>1</v>
      </c>
      <c r="P33" s="152" t="str">
        <f t="shared" si="0"/>
        <v>INSERT INTO colores VALUES(NULL,"Mody14VERDE","Amarillo; Caqui","",1,12,3,"#BDB76B","Caqui",99);</v>
      </c>
    </row>
    <row r="34" spans="1:16" ht="15" x14ac:dyDescent="0.2">
      <c r="A34" s="21" t="s">
        <v>365</v>
      </c>
      <c r="B34" s="76"/>
      <c r="C34" s="74"/>
      <c r="D34" s="1" t="s">
        <v>470</v>
      </c>
      <c r="E34" s="83" t="s">
        <v>338</v>
      </c>
      <c r="F34" s="157"/>
      <c r="G34" s="25">
        <v>1</v>
      </c>
      <c r="H34" s="26">
        <f>VLOOKUP(Tabla1[[#This Row],[sku proveedor-web]],Tabla6[[sku proveedor-web]:[codigo]],2,0)</f>
        <v>13</v>
      </c>
      <c r="I34" s="25">
        <f>COUNTIFS(H:H,Tabla1[[#This Row],[codigo]])</f>
        <v>1</v>
      </c>
      <c r="J34" s="25" t="str">
        <f>IFERROR(VLOOKUP(E34,'Base de datos'!K:L,2,0),"")</f>
        <v>#708090</v>
      </c>
      <c r="K34" s="106" t="str">
        <f>MID(Tabla1[[#This Row],[Colores]],FIND(" ",Tabla1[[#This Row],[Colores]],2)+1,100)</f>
        <v>Gris pizarra</v>
      </c>
      <c r="L34" s="152">
        <v>99</v>
      </c>
      <c r="N34">
        <v>1</v>
      </c>
      <c r="O34">
        <v>1</v>
      </c>
      <c r="P34" s="152" t="str">
        <f t="shared" si="0"/>
        <v>INSERT INTO colores VALUES(NULL,"Mody15","Grises Gris pizarra","",1,13,1,"#708090","Gris pizarra",99);</v>
      </c>
    </row>
    <row r="35" spans="1:16" ht="15" x14ac:dyDescent="0.2">
      <c r="A35" s="21" t="s">
        <v>35</v>
      </c>
      <c r="C35" s="65"/>
      <c r="D35" s="1" t="s">
        <v>472</v>
      </c>
      <c r="E35" s="83" t="s">
        <v>323</v>
      </c>
      <c r="F35" s="156"/>
      <c r="G35" s="25">
        <v>1</v>
      </c>
      <c r="H35" s="26">
        <f>VLOOKUP(Tabla1[[#This Row],[sku proveedor-web]],Tabla6[[sku proveedor-web]:[codigo]],2,0)</f>
        <v>14</v>
      </c>
      <c r="I35" s="25">
        <f>COUNTIFS(H:H,Tabla1[[#This Row],[codigo]])</f>
        <v>2</v>
      </c>
      <c r="J35" s="25" t="str">
        <f>IFERROR(VLOOKUP(E35,'Base de datos'!K:L,2,0),"")</f>
        <v>#8B0000</v>
      </c>
      <c r="K35" s="106" t="str">
        <f>MID(Tabla1[[#This Row],[Colores]],FIND(" ",Tabla1[[#This Row],[Colores]],2)+1,100)</f>
        <v>Rojo oscuro</v>
      </c>
      <c r="L35" s="152">
        <v>99</v>
      </c>
      <c r="N35">
        <v>1</v>
      </c>
      <c r="O35">
        <v>1</v>
      </c>
      <c r="P35" s="152" t="str">
        <f t="shared" si="0"/>
        <v>INSERT INTO colores VALUES(NULL,"Mody16","Rojos: Rojo oscuro","",1,14,2,"#8B0000","Rojo oscuro",99);</v>
      </c>
    </row>
    <row r="36" spans="1:16" ht="15" x14ac:dyDescent="0.2">
      <c r="A36" s="21" t="s">
        <v>276</v>
      </c>
      <c r="B36" s="60"/>
      <c r="C36" s="65"/>
      <c r="D36" s="1" t="s">
        <v>953</v>
      </c>
      <c r="E36" s="83" t="s">
        <v>339</v>
      </c>
      <c r="F36" s="156"/>
      <c r="G36" s="25">
        <v>1</v>
      </c>
      <c r="H36" s="26">
        <v>14</v>
      </c>
      <c r="I36" s="25">
        <f>COUNTIFS(H:H,Tabla1[[#This Row],[codigo]])</f>
        <v>2</v>
      </c>
      <c r="J36" s="25" t="str">
        <f>IFERROR(VLOOKUP(E36,'Base de datos'!K:L,2,0),"")</f>
        <v>#F5F5DC</v>
      </c>
      <c r="K36" s="106" t="str">
        <f>MID(Tabla1[[#This Row],[Colores]],FIND(" ",Tabla1[[#This Row],[Colores]],2)+1,100)</f>
        <v>Beige</v>
      </c>
      <c r="L36" s="152">
        <v>99</v>
      </c>
      <c r="N36">
        <v>1</v>
      </c>
      <c r="O36">
        <v>1</v>
      </c>
      <c r="P36" s="152" t="str">
        <f t="shared" si="0"/>
        <v>INSERT INTO colores VALUES(NULL,"Mody16.NEGRO","Grises: Beige","",1,14,2,"#F5F5DC","Beige",99);</v>
      </c>
    </row>
    <row r="37" spans="1:16" ht="15" x14ac:dyDescent="0.2">
      <c r="A37" s="21" t="s">
        <v>34</v>
      </c>
      <c r="B37" s="61"/>
      <c r="C37" s="65"/>
      <c r="D37" s="143" t="s">
        <v>473</v>
      </c>
      <c r="E37" s="83" t="s">
        <v>330</v>
      </c>
      <c r="F37" s="156"/>
      <c r="G37" s="25">
        <v>1</v>
      </c>
      <c r="H37" s="26">
        <f>VLOOKUP(Tabla1[[#This Row],[sku proveedor-web]],Tabla6[[sku proveedor-web]:[codigo]],2,0)</f>
        <v>15</v>
      </c>
      <c r="I37" s="25">
        <f>COUNTIFS(H:H,Tabla1[[#This Row],[codigo]])</f>
        <v>1</v>
      </c>
      <c r="J37" s="25" t="str">
        <f>IFERROR(VLOOKUP(E37,'Base de datos'!K:L,2,0),"")</f>
        <v>#FFD700</v>
      </c>
      <c r="K37" s="106" t="str">
        <f>MID(Tabla1[[#This Row],[Colores]],FIND(" ",Tabla1[[#This Row],[Colores]],2)+1,100)</f>
        <v>Oro</v>
      </c>
      <c r="L37" s="152">
        <v>99</v>
      </c>
      <c r="N37">
        <v>1</v>
      </c>
      <c r="P37" s="152" t="str">
        <f t="shared" si="0"/>
        <v>INSERT INTO colores VALUES(NULL,"Mody18","Amarillos: Oro","",1,15,1,"#FFD700","Oro",99);</v>
      </c>
    </row>
    <row r="38" spans="1:16" ht="15" x14ac:dyDescent="0.2">
      <c r="A38" s="21" t="s">
        <v>37</v>
      </c>
      <c r="B38" s="23"/>
      <c r="C38" s="65"/>
      <c r="D38" s="143" t="s">
        <v>487</v>
      </c>
      <c r="E38" s="83" t="s">
        <v>332</v>
      </c>
      <c r="F38" s="156"/>
      <c r="G38" s="25">
        <v>1</v>
      </c>
      <c r="H38" s="26">
        <f>VLOOKUP(Tabla1[[#This Row],[sku proveedor-web]],Tabla6[[sku proveedor-web]:[codigo]],2,0)</f>
        <v>16</v>
      </c>
      <c r="I38" s="25">
        <f>COUNTIFS(H:H,Tabla1[[#This Row],[codigo]])</f>
        <v>1</v>
      </c>
      <c r="J38" s="25" t="str">
        <f>IFERROR(VLOOKUP(E38,'Base de datos'!K:L,2,0),"")</f>
        <v>#BDB76B</v>
      </c>
      <c r="K38" s="106" t="str">
        <f>MID(Tabla1[[#This Row],[Colores]],FIND(" ",Tabla1[[#This Row],[Colores]],2)+1,100)</f>
        <v>Caqui</v>
      </c>
      <c r="L38" s="152">
        <v>99</v>
      </c>
      <c r="N38">
        <v>1</v>
      </c>
      <c r="P38" s="152" t="str">
        <f t="shared" si="0"/>
        <v>INSERT INTO colores VALUES(NULL,"Mody19","Amarillo; Caqui","",1,16,1,"#BDB76B","Caqui",99);</v>
      </c>
    </row>
    <row r="39" spans="1:16" ht="15" x14ac:dyDescent="0.2">
      <c r="A39" s="21" t="s">
        <v>280</v>
      </c>
      <c r="B39" s="62"/>
      <c r="C39" s="65"/>
      <c r="D39" s="143" t="s">
        <v>488</v>
      </c>
      <c r="E39" s="83" t="s">
        <v>333</v>
      </c>
      <c r="F39" s="156"/>
      <c r="G39" s="25">
        <v>1</v>
      </c>
      <c r="H39" s="26">
        <f>VLOOKUP(Tabla1[[#This Row],[sku proveedor-web]],Tabla6[[sku proveedor-web]:[codigo]],2,0)</f>
        <v>17</v>
      </c>
      <c r="I39" s="25">
        <f>COUNTIFS(H:H,Tabla1[[#This Row],[codigo]])</f>
        <v>1</v>
      </c>
      <c r="J39" s="25" t="str">
        <f>IFERROR(VLOOKUP(E39,'Base de datos'!K:L,2,0),"")</f>
        <v>#FFFFFF</v>
      </c>
      <c r="K39" s="106" t="str">
        <f>MID(Tabla1[[#This Row],[Colores]],FIND(" ",Tabla1[[#This Row],[Colores]],2)+1,100)</f>
        <v>Blanco</v>
      </c>
      <c r="L39" s="152">
        <v>99</v>
      </c>
      <c r="N39">
        <v>1</v>
      </c>
      <c r="P39" s="152" t="str">
        <f t="shared" si="0"/>
        <v>INSERT INTO colores VALUES(NULL,"Mody20","Grises: Blanco","",1,17,1,"#FFFFFF","Blanco",99);</v>
      </c>
    </row>
    <row r="40" spans="1:16" ht="15" x14ac:dyDescent="0.2">
      <c r="A40" s="21" t="s">
        <v>297</v>
      </c>
      <c r="B40" s="63"/>
      <c r="C40" s="65"/>
      <c r="D40" s="1" t="s">
        <v>492</v>
      </c>
      <c r="E40" s="83" t="s">
        <v>338</v>
      </c>
      <c r="F40" s="157"/>
      <c r="G40" s="25">
        <v>1</v>
      </c>
      <c r="H40" s="26">
        <f>VLOOKUP(Tabla1[[#This Row],[sku proveedor-web]],Tabla6[[sku proveedor-web]:[codigo]],2,0)</f>
        <v>18</v>
      </c>
      <c r="I40" s="25">
        <f>COUNTIFS(H:H,Tabla1[[#This Row],[codigo]])</f>
        <v>1</v>
      </c>
      <c r="J40" s="25" t="str">
        <f>IFERROR(VLOOKUP(E40,'Base de datos'!K:L,2,0),"")</f>
        <v>#708090</v>
      </c>
      <c r="K40" s="106" t="str">
        <f>MID(Tabla1[[#This Row],[Colores]],FIND(" ",Tabla1[[#This Row],[Colores]],2)+1,100)</f>
        <v>Gris pizarra</v>
      </c>
      <c r="L40" s="152">
        <v>99</v>
      </c>
      <c r="N40">
        <v>1</v>
      </c>
      <c r="P40" s="152" t="str">
        <f t="shared" si="0"/>
        <v>INSERT INTO colores VALUES(NULL,"Mody21","Grises Gris pizarra","",1,18,1,"#708090","Gris pizarra",99);</v>
      </c>
    </row>
    <row r="41" spans="1:16" ht="15" x14ac:dyDescent="0.2">
      <c r="A41" s="21" t="s">
        <v>38</v>
      </c>
      <c r="B41" s="59"/>
      <c r="C41" s="65"/>
      <c r="D41" s="1" t="s">
        <v>495</v>
      </c>
      <c r="E41" s="83" t="s">
        <v>339</v>
      </c>
      <c r="F41" s="157"/>
      <c r="G41" s="25">
        <v>1</v>
      </c>
      <c r="H41" s="26">
        <f>VLOOKUP(Tabla1[[#This Row],[sku proveedor-web]],Tabla6[[sku proveedor-web]:[codigo]],2,0)</f>
        <v>19</v>
      </c>
      <c r="I41" s="25">
        <f>COUNTIFS(H:H,Tabla1[[#This Row],[codigo]])</f>
        <v>1</v>
      </c>
      <c r="J41" s="25" t="str">
        <f>IFERROR(VLOOKUP(E41,'Base de datos'!K:L,2,0),"")</f>
        <v>#F5F5DC</v>
      </c>
      <c r="K41" s="106" t="str">
        <f>MID(Tabla1[[#This Row],[Colores]],FIND(" ",Tabla1[[#This Row],[Colores]],2)+1,100)</f>
        <v>Beige</v>
      </c>
      <c r="L41" s="152">
        <v>99</v>
      </c>
      <c r="N41">
        <v>1</v>
      </c>
      <c r="P41" s="152" t="str">
        <f t="shared" si="0"/>
        <v>INSERT INTO colores VALUES(NULL,"Mody22","Grises: Beige","",1,19,1,"#F5F5DC","Beige",99);</v>
      </c>
    </row>
    <row r="42" spans="1:16" x14ac:dyDescent="0.2">
      <c r="A42" s="21" t="s">
        <v>394</v>
      </c>
      <c r="B42" s="107"/>
      <c r="D42" s="1" t="s">
        <v>496</v>
      </c>
      <c r="E42" s="83" t="s">
        <v>337</v>
      </c>
      <c r="F42" s="157"/>
      <c r="G42" s="25">
        <v>1</v>
      </c>
      <c r="H42" s="26">
        <f>VLOOKUP(Tabla1[[#This Row],[sku proveedor-web]],Tabla6[[sku proveedor-web]:[codigo]],2,0)</f>
        <v>20</v>
      </c>
      <c r="I42" s="25">
        <f>COUNTIFS(H:H,Tabla1[[#This Row],[codigo]])</f>
        <v>1</v>
      </c>
      <c r="J42" s="25" t="str">
        <f>IFERROR(VLOOKUP(E42,'Base de datos'!K:L,2,0),"")</f>
        <v>#D3D3D3</v>
      </c>
      <c r="K42" s="106" t="str">
        <f>MID(Tabla1[[#This Row],[Colores]],FIND(" ",Tabla1[[#This Row],[Colores]],2)+1,100)</f>
        <v>Gris claro</v>
      </c>
      <c r="L42" s="152">
        <v>99</v>
      </c>
      <c r="N42">
        <v>1</v>
      </c>
      <c r="P42" s="152" t="str">
        <f t="shared" si="0"/>
        <v>INSERT INTO colores VALUES(NULL,"Mody24","Grises: Gris claro","",1,20,1,"#D3D3D3","Gris claro",99);</v>
      </c>
    </row>
    <row r="43" spans="1:16" x14ac:dyDescent="0.2">
      <c r="A43" s="21" t="s">
        <v>393</v>
      </c>
      <c r="B43" s="109"/>
      <c r="D43" s="1" t="s">
        <v>500</v>
      </c>
      <c r="E43" s="83" t="s">
        <v>339</v>
      </c>
      <c r="F43" s="157"/>
      <c r="G43" s="25">
        <v>1</v>
      </c>
      <c r="H43" s="26">
        <f>VLOOKUP(Tabla1[[#This Row],[sku proveedor-web]],Tabla6[[sku proveedor-web]:[codigo]],2,0)</f>
        <v>21</v>
      </c>
      <c r="I43" s="25">
        <f>COUNTIFS(H:H,Tabla1[[#This Row],[codigo]])</f>
        <v>1</v>
      </c>
      <c r="J43" s="25" t="str">
        <f>IFERROR(VLOOKUP(E43,'Base de datos'!K:L,2,0),"")</f>
        <v>#F5F5DC</v>
      </c>
      <c r="K43" s="106" t="str">
        <f>MID(Tabla1[[#This Row],[Colores]],FIND(" ",Tabla1[[#This Row],[Colores]],2)+1,100)</f>
        <v>Beige</v>
      </c>
      <c r="L43" s="152">
        <v>99</v>
      </c>
      <c r="N43">
        <v>1</v>
      </c>
      <c r="P43" s="152" t="str">
        <f t="shared" si="0"/>
        <v>INSERT INTO colores VALUES(NULL,"Mody25","Grises: Beige","",1,21,1,"#F5F5DC","Beige",99);</v>
      </c>
    </row>
    <row r="44" spans="1:16" x14ac:dyDescent="0.2">
      <c r="A44" s="21" t="s">
        <v>400</v>
      </c>
      <c r="B44" s="110"/>
      <c r="D44" s="1" t="s">
        <v>503</v>
      </c>
      <c r="E44" s="83" t="s">
        <v>308</v>
      </c>
      <c r="F44" s="157"/>
      <c r="G44" s="25">
        <v>1</v>
      </c>
      <c r="H44" s="26">
        <f>VLOOKUP(Tabla1[[#This Row],[sku proveedor-web]],Tabla6[[sku proveedor-web]:[codigo]],2,0)</f>
        <v>22</v>
      </c>
      <c r="I44" s="25">
        <f>COUNTIFS(H:H,Tabla1[[#This Row],[codigo]])</f>
        <v>1</v>
      </c>
      <c r="J44" s="25" t="str">
        <f>IFERROR(VLOOKUP(E44,'Base de datos'!K:L,2,0),"")</f>
        <v>#98FB98</v>
      </c>
      <c r="K44" s="106" t="str">
        <f>MID(Tabla1[[#This Row],[Colores]],FIND(" ",Tabla1[[#This Row],[Colores]],2)+1,100)</f>
        <v>Verde palido</v>
      </c>
      <c r="L44" s="152">
        <v>99</v>
      </c>
      <c r="N44">
        <v>1</v>
      </c>
      <c r="P44" s="152" t="str">
        <f t="shared" si="0"/>
        <v>INSERT INTO colores VALUES(NULL,"Mody26","Verde: Verde palido","",1,22,1,"#98FB98","Verde palido",99);</v>
      </c>
    </row>
    <row r="45" spans="1:16" x14ac:dyDescent="0.2">
      <c r="A45" s="21" t="s">
        <v>401</v>
      </c>
      <c r="B45" s="112"/>
      <c r="D45" s="176" t="s">
        <v>507</v>
      </c>
      <c r="E45" s="83" t="s">
        <v>402</v>
      </c>
      <c r="F45" s="157"/>
      <c r="G45" s="25">
        <v>1</v>
      </c>
      <c r="H45" s="26">
        <f>VLOOKUP(Tabla1[[#This Row],[sku proveedor-web]],Tabla6[[sku proveedor-web]:[codigo]],2,0)</f>
        <v>23</v>
      </c>
      <c r="I45" s="25">
        <f>COUNTIFS(H:H,Tabla1[[#This Row],[codigo]])</f>
        <v>1</v>
      </c>
      <c r="J45" s="25" t="str">
        <f>IFERROR(VLOOKUP(E45,'Base de datos'!K:L,2,0),"")</f>
        <v>#ce2403</v>
      </c>
      <c r="K45" s="106" t="str">
        <f>MID(Tabla1[[#This Row],[Colores]],FIND(" ",Tabla1[[#This Row],[Colores]],2)+1,100)</f>
        <v>Ladrillo</v>
      </c>
      <c r="L45" s="152">
        <v>99</v>
      </c>
      <c r="N45">
        <v>1</v>
      </c>
      <c r="P45" s="152" t="str">
        <f t="shared" si="0"/>
        <v>INSERT INTO colores VALUES(NULL,"Mody27","Naranja: Ladrillo","",1,23,1,"#ce2403","Ladrillo",99);</v>
      </c>
    </row>
    <row r="46" spans="1:16" x14ac:dyDescent="0.2">
      <c r="D46" s="176" t="s">
        <v>508</v>
      </c>
      <c r="E46" s="83" t="s">
        <v>309</v>
      </c>
      <c r="F46" s="157"/>
      <c r="G46" s="25">
        <v>1</v>
      </c>
      <c r="H46" s="26">
        <f>VLOOKUP(Tabla1[[#This Row],[sku proveedor-web]],Tabla6[[sku proveedor-web]:[codigo]],2,0)</f>
        <v>24</v>
      </c>
      <c r="I46" s="25">
        <f>COUNTIFS(H:H,Tabla1[[#This Row],[codigo]])</f>
        <v>1</v>
      </c>
      <c r="J46" s="25" t="str">
        <f>IFERROR(VLOOKUP(E46,'Base de datos'!K:L,2,0),"")</f>
        <v>#2E8B57</v>
      </c>
      <c r="K46" s="106" t="str">
        <f>MID(Tabla1[[#This Row],[Colores]],FIND(" ",Tabla1[[#This Row],[Colores]],2)+1,100)</f>
        <v>Verde mar</v>
      </c>
      <c r="L46" s="152">
        <v>99</v>
      </c>
      <c r="N46">
        <v>1</v>
      </c>
      <c r="P46" s="152" t="str">
        <f t="shared" si="0"/>
        <v>INSERT INTO colores VALUES(NULL,"Mody28","Verde: Verde mar","",1,24,1,"#2E8B57","Verde mar",99);</v>
      </c>
    </row>
    <row r="47" spans="1:16" x14ac:dyDescent="0.2">
      <c r="D47" s="176" t="s">
        <v>512</v>
      </c>
      <c r="E47" s="83" t="s">
        <v>337</v>
      </c>
      <c r="F47" s="157"/>
      <c r="G47" s="25">
        <v>1</v>
      </c>
      <c r="H47" s="26">
        <f>VLOOKUP(Tabla1[[#This Row],[sku proveedor-web]],Tabla6[[sku proveedor-web]:[codigo]],2,0)</f>
        <v>25</v>
      </c>
      <c r="I47" s="25">
        <f>COUNTIFS(H:H,Tabla1[[#This Row],[codigo]])</f>
        <v>4</v>
      </c>
      <c r="J47" s="25" t="str">
        <f>IFERROR(VLOOKUP(E47,'Base de datos'!K:L,2,0),"")</f>
        <v>#D3D3D3</v>
      </c>
      <c r="K47" s="106" t="str">
        <f>MID(Tabla1[[#This Row],[Colores]],FIND(" ",Tabla1[[#This Row],[Colores]],2)+1,100)</f>
        <v>Gris claro</v>
      </c>
      <c r="L47" s="152">
        <v>99</v>
      </c>
      <c r="N47">
        <v>1</v>
      </c>
      <c r="P47" s="152" t="str">
        <f t="shared" si="0"/>
        <v>INSERT INTO colores VALUES(NULL,"Mody30","Grises: Gris claro","",1,25,4,"#D3D3D3","Gris claro",99);</v>
      </c>
    </row>
    <row r="48" spans="1:16" x14ac:dyDescent="0.2">
      <c r="D48" s="1" t="s">
        <v>954</v>
      </c>
      <c r="E48" s="83" t="s">
        <v>331</v>
      </c>
      <c r="F48" s="157"/>
      <c r="G48" s="25">
        <v>1</v>
      </c>
      <c r="H48" s="26">
        <v>25</v>
      </c>
      <c r="I48" s="25">
        <f>COUNTIFS(H:H,Tabla1[[#This Row],[codigo]])</f>
        <v>4</v>
      </c>
      <c r="J48" s="25" t="str">
        <f>IFERROR(VLOOKUP(E48,'Base de datos'!K:L,2,0),"")</f>
        <v>#FFFF00</v>
      </c>
      <c r="K48" s="106" t="str">
        <f>MID(Tabla1[[#This Row],[Colores]],FIND(" ",Tabla1[[#This Row],[Colores]],2)+1,100)</f>
        <v>Amarillo</v>
      </c>
      <c r="L48" s="152">
        <v>99</v>
      </c>
      <c r="N48">
        <v>1</v>
      </c>
      <c r="P48" s="152" t="str">
        <f t="shared" si="0"/>
        <v>INSERT INTO colores VALUES(NULL,"Mody30AMARILLO","Amarillo: Amarillo","",1,25,4,"#FFFF00","Amarillo",99);</v>
      </c>
    </row>
    <row r="49" spans="4:16" x14ac:dyDescent="0.2">
      <c r="D49" s="1" t="s">
        <v>955</v>
      </c>
      <c r="E49" s="83" t="s">
        <v>314</v>
      </c>
      <c r="F49" s="157"/>
      <c r="G49" s="25">
        <v>1</v>
      </c>
      <c r="H49" s="26">
        <v>25</v>
      </c>
      <c r="I49" s="25">
        <f>COUNTIFS(H:H,Tabla1[[#This Row],[codigo]])</f>
        <v>4</v>
      </c>
      <c r="J49" s="25" t="str">
        <f>IFERROR(VLOOKUP(E49,'Base de datos'!K:L,2,0),"")</f>
        <v>#5F9EA0</v>
      </c>
      <c r="K49" s="106" t="str">
        <f>MID(Tabla1[[#This Row],[Colores]],FIND(" ",Tabla1[[#This Row],[Colores]],2)+1,100)</f>
        <v>Azul cadete</v>
      </c>
      <c r="L49" s="152">
        <v>99</v>
      </c>
      <c r="N49">
        <v>1</v>
      </c>
      <c r="P49" s="152" t="str">
        <f t="shared" si="0"/>
        <v>INSERT INTO colores VALUES(NULL,"Mody30CELESTE","Azul: Azul cadete","",1,25,4,"#5F9EA0","Azul cadete",99);</v>
      </c>
    </row>
    <row r="50" spans="4:16" x14ac:dyDescent="0.2">
      <c r="D50" s="1" t="s">
        <v>956</v>
      </c>
      <c r="E50" s="83" t="s">
        <v>395</v>
      </c>
      <c r="F50" s="81"/>
      <c r="G50" s="25">
        <v>1</v>
      </c>
      <c r="H50" s="26">
        <v>25</v>
      </c>
      <c r="I50" s="25">
        <f>COUNTIFS(H:H,Tabla1[[#This Row],[codigo]])</f>
        <v>4</v>
      </c>
      <c r="J50" s="25" t="str">
        <f>IFERROR(VLOOKUP(E50,'Base de datos'!K:L,2,0),"")</f>
        <v>#333333</v>
      </c>
      <c r="K50" s="106" t="str">
        <f>MID(Tabla1[[#This Row],[Colores]],FIND(" ",Tabla1[[#This Row],[Colores]],2)+1,100)</f>
        <v>Gris oscuro</v>
      </c>
      <c r="L50" s="152">
        <v>99</v>
      </c>
      <c r="N50">
        <v>1</v>
      </c>
      <c r="P50" s="152" t="str">
        <f t="shared" si="0"/>
        <v>INSERT INTO colores VALUES(NULL,"Mody30PLOMO","Grises: Gris oscuro","",1,25,4,"#333333","Gris oscuro",99);</v>
      </c>
    </row>
    <row r="51" spans="4:16" x14ac:dyDescent="0.2">
      <c r="D51" s="1" t="s">
        <v>515</v>
      </c>
      <c r="E51" s="83" t="s">
        <v>312</v>
      </c>
      <c r="F51" s="157"/>
      <c r="G51" s="25">
        <v>1</v>
      </c>
      <c r="H51" s="26">
        <f>VLOOKUP(Tabla1[[#This Row],[sku proveedor-web]],Tabla6[[sku proveedor-web]:[codigo]],2,0)</f>
        <v>26</v>
      </c>
      <c r="I51" s="25">
        <f>COUNTIFS(H:H,Tabla1[[#This Row],[codigo]])</f>
        <v>1</v>
      </c>
      <c r="J51" s="25" t="str">
        <f>IFERROR(VLOOKUP(E51,'Base de datos'!K:L,2,0),"")</f>
        <v>#008080</v>
      </c>
      <c r="K51" s="106" t="str">
        <f>MID(Tabla1[[#This Row],[Colores]],FIND(" ",Tabla1[[#This Row],[Colores]],2)+1,100)</f>
        <v>Verde carcel</v>
      </c>
      <c r="L51" s="152">
        <v>99</v>
      </c>
      <c r="N51">
        <v>1</v>
      </c>
      <c r="P51" s="152" t="str">
        <f t="shared" si="0"/>
        <v>INSERT INTO colores VALUES(NULL,"Mody31","Verde: Verde carcel","",1,26,1,"#008080","Verde carcel",99);</v>
      </c>
    </row>
    <row r="52" spans="4:16" x14ac:dyDescent="0.2">
      <c r="D52" s="1" t="s">
        <v>518</v>
      </c>
      <c r="E52" s="83" t="s">
        <v>339</v>
      </c>
      <c r="F52" s="157"/>
      <c r="G52" s="25">
        <v>1</v>
      </c>
      <c r="H52" s="26">
        <f>VLOOKUP(Tabla1[[#This Row],[sku proveedor-web]],Tabla6[[sku proveedor-web]:[codigo]],2,0)</f>
        <v>27</v>
      </c>
      <c r="I52" s="25">
        <f>COUNTIFS(H:H,Tabla1[[#This Row],[codigo]])</f>
        <v>2</v>
      </c>
      <c r="J52" s="25" t="str">
        <f>IFERROR(VLOOKUP(E52,'Base de datos'!K:L,2,0),"")</f>
        <v>#F5F5DC</v>
      </c>
      <c r="K52" s="106" t="str">
        <f>MID(Tabla1[[#This Row],[Colores]],FIND(" ",Tabla1[[#This Row],[Colores]],2)+1,100)</f>
        <v>Beige</v>
      </c>
      <c r="L52" s="152">
        <v>99</v>
      </c>
      <c r="N52">
        <v>1</v>
      </c>
      <c r="P52" s="152" t="str">
        <f t="shared" si="0"/>
        <v>INSERT INTO colores VALUES(NULL,"Mody32","Grises: Beige","",1,27,2,"#F5F5DC","Beige",99);</v>
      </c>
    </row>
    <row r="53" spans="4:16" x14ac:dyDescent="0.2">
      <c r="D53" s="1" t="s">
        <v>922</v>
      </c>
      <c r="E53" s="83" t="s">
        <v>402</v>
      </c>
      <c r="F53" s="157"/>
      <c r="G53" s="25">
        <v>1</v>
      </c>
      <c r="H53" s="26">
        <v>27</v>
      </c>
      <c r="I53" s="25">
        <f>COUNTIFS(H:H,Tabla1[[#This Row],[codigo]])</f>
        <v>2</v>
      </c>
      <c r="J53" s="25" t="str">
        <f>IFERROR(VLOOKUP(E53,'Base de datos'!K:L,2,0),"")</f>
        <v>#ce2403</v>
      </c>
      <c r="K53" s="106" t="str">
        <f>MID(Tabla1[[#This Row],[Colores]],FIND(" ",Tabla1[[#This Row],[Colores]],2)+1,100)</f>
        <v>Ladrillo</v>
      </c>
      <c r="L53" s="152">
        <v>99</v>
      </c>
      <c r="N53">
        <v>1</v>
      </c>
      <c r="P53" s="152" t="str">
        <f t="shared" si="0"/>
        <v>INSERT INTO colores VALUES(NULL,"Mody32NARANJA","Naranja: Ladrillo","",1,27,2,"#ce2403","Ladrillo",99);</v>
      </c>
    </row>
    <row r="54" spans="4:16" x14ac:dyDescent="0.2">
      <c r="D54" s="1" t="s">
        <v>873</v>
      </c>
      <c r="E54" s="83" t="s">
        <v>402</v>
      </c>
      <c r="F54" s="157"/>
      <c r="G54" s="25">
        <v>1</v>
      </c>
      <c r="H54" s="26">
        <f>VLOOKUP(Tabla1[[#This Row],[sku proveedor-web]],Tabla6[[sku proveedor-web]:[codigo]],2,0)</f>
        <v>28</v>
      </c>
      <c r="I54" s="25">
        <f>COUNTIFS(H:H,Tabla1[[#This Row],[codigo]])</f>
        <v>1</v>
      </c>
      <c r="J54" s="25" t="str">
        <f>IFERROR(VLOOKUP(E54,'Base de datos'!K:L,2,0),"")</f>
        <v>#ce2403</v>
      </c>
      <c r="K54" s="106" t="str">
        <f>MID(Tabla1[[#This Row],[Colores]],FIND(" ",Tabla1[[#This Row],[Colores]],2)+1,100)</f>
        <v>Ladrillo</v>
      </c>
      <c r="L54" s="152">
        <v>99</v>
      </c>
      <c r="N54">
        <v>1</v>
      </c>
      <c r="P54" s="152" t="str">
        <f t="shared" si="0"/>
        <v>INSERT INTO colores VALUES(NULL,"Mody34","Naranja: Ladrillo","",1,28,1,"#ce2403","Ladrillo",99);</v>
      </c>
    </row>
    <row r="55" spans="4:16" x14ac:dyDescent="0.2">
      <c r="D55" s="1" t="s">
        <v>521</v>
      </c>
      <c r="E55" s="83" t="s">
        <v>314</v>
      </c>
      <c r="F55" s="157"/>
      <c r="G55" s="25">
        <v>1</v>
      </c>
      <c r="H55" s="26">
        <f>VLOOKUP(Tabla1[[#This Row],[sku proveedor-web]],Tabla6[[sku proveedor-web]:[codigo]],2,0)</f>
        <v>29</v>
      </c>
      <c r="I55" s="25">
        <f>COUNTIFS(H:H,Tabla1[[#This Row],[codigo]])</f>
        <v>3</v>
      </c>
      <c r="J55" s="25" t="str">
        <f>IFERROR(VLOOKUP(E55,'Base de datos'!K:L,2,0),"")</f>
        <v>#5F9EA0</v>
      </c>
      <c r="K55" s="106" t="str">
        <f>MID(Tabla1[[#This Row],[Colores]],FIND(" ",Tabla1[[#This Row],[Colores]],2)+1,100)</f>
        <v>Azul cadete</v>
      </c>
      <c r="L55" s="152">
        <v>99</v>
      </c>
      <c r="N55">
        <v>1</v>
      </c>
      <c r="P55" s="152" t="str">
        <f t="shared" si="0"/>
        <v>INSERT INTO colores VALUES(NULL,"Mody35","Azul: Azul cadete","",1,29,3,"#5F9EA0","Azul cadete",99);</v>
      </c>
    </row>
    <row r="56" spans="4:16" x14ac:dyDescent="0.2">
      <c r="D56" s="1" t="s">
        <v>924</v>
      </c>
      <c r="E56" s="83" t="s">
        <v>397</v>
      </c>
      <c r="F56" s="157"/>
      <c r="G56" s="25">
        <v>1</v>
      </c>
      <c r="H56" s="26">
        <v>29</v>
      </c>
      <c r="I56" s="25">
        <f>COUNTIFS(H:H,Tabla1[[#This Row],[codigo]])</f>
        <v>3</v>
      </c>
      <c r="J56" s="25" t="str">
        <f>IFERROR(VLOOKUP(E56,'Base de datos'!K:L,2,0),"")</f>
        <v>#96886e</v>
      </c>
      <c r="K56" s="106" t="str">
        <f>MID(Tabla1[[#This Row],[Colores]],FIND(" ",Tabla1[[#This Row],[Colores]],2)+1,100)</f>
        <v>Marrón claro</v>
      </c>
      <c r="L56" s="152">
        <v>99</v>
      </c>
      <c r="N56">
        <v>1</v>
      </c>
      <c r="P56" s="152" t="str">
        <f t="shared" si="0"/>
        <v>INSERT INTO colores VALUES(NULL,"Mody35PLOMO","Marrón: Marrón claro","",1,29,3,"#96886e","Marrón claro",99);</v>
      </c>
    </row>
    <row r="57" spans="4:16" x14ac:dyDescent="0.2">
      <c r="D57" s="1" t="s">
        <v>923</v>
      </c>
      <c r="E57" s="83" t="s">
        <v>323</v>
      </c>
      <c r="F57" s="157"/>
      <c r="G57" s="25">
        <v>1</v>
      </c>
      <c r="H57" s="26">
        <v>29</v>
      </c>
      <c r="I57" s="25">
        <f>COUNTIFS(H:H,Tabla1[[#This Row],[codigo]])</f>
        <v>3</v>
      </c>
      <c r="J57" s="25" t="str">
        <f>IFERROR(VLOOKUP(E57,'Base de datos'!K:L,2,0),"")</f>
        <v>#8B0000</v>
      </c>
      <c r="K57" s="106" t="str">
        <f>MID(Tabla1[[#This Row],[Colores]],FIND(" ",Tabla1[[#This Row],[Colores]],2)+1,100)</f>
        <v>Rojo oscuro</v>
      </c>
      <c r="L57" s="152">
        <v>99</v>
      </c>
      <c r="N57">
        <v>1</v>
      </c>
      <c r="P57" s="152" t="str">
        <f t="shared" si="0"/>
        <v>INSERT INTO colores VALUES(NULL,"Mody35ROJO","Rojos: Rojo oscuro","",1,29,3,"#8B0000","Rojo oscuro",99);</v>
      </c>
    </row>
    <row r="58" spans="4:16" x14ac:dyDescent="0.2">
      <c r="D58" s="1" t="s">
        <v>524</v>
      </c>
      <c r="E58" s="83" t="s">
        <v>337</v>
      </c>
      <c r="F58" s="157"/>
      <c r="G58" s="25">
        <v>1</v>
      </c>
      <c r="H58" s="26">
        <f>VLOOKUP(Tabla1[[#This Row],[sku proveedor-web]],Tabla6[[sku proveedor-web]:[codigo]],2,0)</f>
        <v>30</v>
      </c>
      <c r="I58" s="25">
        <f>COUNTIFS(H:H,Tabla1[[#This Row],[codigo]])</f>
        <v>1</v>
      </c>
      <c r="J58" s="25" t="str">
        <f>IFERROR(VLOOKUP(E58,'Base de datos'!K:L,2,0),"")</f>
        <v>#D3D3D3</v>
      </c>
      <c r="K58" s="106" t="str">
        <f>MID(Tabla1[[#This Row],[Colores]],FIND(" ",Tabla1[[#This Row],[Colores]],2)+1,100)</f>
        <v>Gris claro</v>
      </c>
      <c r="L58" s="152">
        <v>99</v>
      </c>
      <c r="N58">
        <v>1</v>
      </c>
      <c r="P58" s="152" t="str">
        <f t="shared" si="0"/>
        <v>INSERT INTO colores VALUES(NULL,"Mody36","Grises: Gris claro","",1,30,1,"#D3D3D3","Gris claro",99);</v>
      </c>
    </row>
    <row r="59" spans="4:16" x14ac:dyDescent="0.2">
      <c r="D59" s="1" t="s">
        <v>527</v>
      </c>
      <c r="E59" s="83" t="s">
        <v>337</v>
      </c>
      <c r="F59" s="157"/>
      <c r="G59" s="25">
        <v>1</v>
      </c>
      <c r="H59" s="26">
        <f>VLOOKUP(Tabla1[[#This Row],[sku proveedor-web]],Tabla6[[sku proveedor-web]:[codigo]],2,0)</f>
        <v>31</v>
      </c>
      <c r="I59" s="25">
        <f>COUNTIFS(H:H,Tabla1[[#This Row],[codigo]])</f>
        <v>1</v>
      </c>
      <c r="J59" s="25" t="str">
        <f>IFERROR(VLOOKUP(E59,'Base de datos'!K:L,2,0),"")</f>
        <v>#D3D3D3</v>
      </c>
      <c r="K59" s="106" t="str">
        <f>MID(Tabla1[[#This Row],[Colores]],FIND(" ",Tabla1[[#This Row],[Colores]],2)+1,100)</f>
        <v>Gris claro</v>
      </c>
      <c r="L59" s="152">
        <v>99</v>
      </c>
      <c r="N59">
        <v>1</v>
      </c>
      <c r="P59" s="152" t="str">
        <f t="shared" si="0"/>
        <v>INSERT INTO colores VALUES(NULL,"Mody37","Grises: Gris claro","",1,31,1,"#D3D3D3","Gris claro",99);</v>
      </c>
    </row>
    <row r="60" spans="4:16" x14ac:dyDescent="0.2">
      <c r="D60" s="143" t="s">
        <v>530</v>
      </c>
      <c r="E60" s="83" t="s">
        <v>337</v>
      </c>
      <c r="F60" s="157"/>
      <c r="G60" s="25">
        <v>1</v>
      </c>
      <c r="H60" s="26">
        <f>VLOOKUP(Tabla1[[#This Row],[sku proveedor-web]],Tabla6[[sku proveedor-web]:[codigo]],2,0)</f>
        <v>32</v>
      </c>
      <c r="I60" s="25">
        <f>COUNTIFS(H:H,Tabla1[[#This Row],[codigo]])</f>
        <v>1</v>
      </c>
      <c r="J60" s="25" t="str">
        <f>IFERROR(VLOOKUP(E60,'Base de datos'!K:L,2,0),"")</f>
        <v>#D3D3D3</v>
      </c>
      <c r="K60" s="106" t="str">
        <f>MID(Tabla1[[#This Row],[Colores]],FIND(" ",Tabla1[[#This Row],[Colores]],2)+1,100)</f>
        <v>Gris claro</v>
      </c>
      <c r="L60" s="152">
        <v>99</v>
      </c>
      <c r="N60">
        <v>1</v>
      </c>
      <c r="P60" s="152" t="str">
        <f t="shared" si="0"/>
        <v>INSERT INTO colores VALUES(NULL,"Mody38","Grises: Gris claro","",1,32,1,"#D3D3D3","Gris claro",99);</v>
      </c>
    </row>
    <row r="61" spans="4:16" x14ac:dyDescent="0.2">
      <c r="D61" s="143" t="s">
        <v>531</v>
      </c>
      <c r="E61" s="83" t="s">
        <v>395</v>
      </c>
      <c r="F61" s="157"/>
      <c r="G61" s="25">
        <v>1</v>
      </c>
      <c r="H61" s="26">
        <f>VLOOKUP(Tabla1[[#This Row],[sku proveedor-web]],Tabla6[[sku proveedor-web]:[codigo]],2,0)</f>
        <v>33</v>
      </c>
      <c r="I61" s="25">
        <f>COUNTIFS(H:H,Tabla1[[#This Row],[codigo]])</f>
        <v>1</v>
      </c>
      <c r="J61" s="25" t="str">
        <f>IFERROR(VLOOKUP(E61,'Base de datos'!K:L,2,0),"")</f>
        <v>#333333</v>
      </c>
      <c r="K61" s="106" t="str">
        <f>MID(Tabla1[[#This Row],[Colores]],FIND(" ",Tabla1[[#This Row],[Colores]],2)+1,100)</f>
        <v>Gris oscuro</v>
      </c>
      <c r="L61" s="152">
        <v>99</v>
      </c>
      <c r="N61">
        <v>1</v>
      </c>
      <c r="P61" s="152" t="str">
        <f t="shared" si="0"/>
        <v>INSERT INTO colores VALUES(NULL,"Mody39","Grises: Gris oscuro","",1,33,1,"#333333","Gris oscuro",99);</v>
      </c>
    </row>
    <row r="62" spans="4:16" x14ac:dyDescent="0.2">
      <c r="D62" s="143" t="s">
        <v>536</v>
      </c>
      <c r="E62" s="83" t="s">
        <v>395</v>
      </c>
      <c r="F62" s="157"/>
      <c r="G62" s="25">
        <v>1</v>
      </c>
      <c r="H62" s="26">
        <f>VLOOKUP(Tabla1[[#This Row],[sku proveedor-web]],Tabla6[[sku proveedor-web]:[codigo]],2,0)</f>
        <v>34</v>
      </c>
      <c r="I62" s="25">
        <f>COUNTIFS(H:H,Tabla1[[#This Row],[codigo]])</f>
        <v>1</v>
      </c>
      <c r="J62" s="25" t="str">
        <f>IFERROR(VLOOKUP(E62,'Base de datos'!K:L,2,0),"")</f>
        <v>#333333</v>
      </c>
      <c r="K62" s="106" t="str">
        <f>MID(Tabla1[[#This Row],[Colores]],FIND(" ",Tabla1[[#This Row],[Colores]],2)+1,100)</f>
        <v>Gris oscuro</v>
      </c>
      <c r="L62" s="152">
        <v>99</v>
      </c>
      <c r="N62">
        <v>1</v>
      </c>
      <c r="P62" s="152" t="str">
        <f t="shared" si="0"/>
        <v>INSERT INTO colores VALUES(NULL,"Mody40","Grises: Gris oscuro","",1,34,1,"#333333","Gris oscuro",99);</v>
      </c>
    </row>
    <row r="63" spans="4:16" x14ac:dyDescent="0.2">
      <c r="D63" s="143" t="s">
        <v>539</v>
      </c>
      <c r="E63" s="83" t="s">
        <v>327</v>
      </c>
      <c r="F63" s="157"/>
      <c r="G63" s="25">
        <v>1</v>
      </c>
      <c r="H63" s="26">
        <f>VLOOKUP(Tabla1[[#This Row],[sku proveedor-web]],Tabla6[[sku proveedor-web]:[codigo]],2,0)</f>
        <v>35</v>
      </c>
      <c r="I63" s="25">
        <f>COUNTIFS(H:H,Tabla1[[#This Row],[codigo]])</f>
        <v>2</v>
      </c>
      <c r="J63" s="25" t="str">
        <f>IFERROR(VLOOKUP(E63,'Base de datos'!K:L,2,0),"")</f>
        <v>#FFC0CB</v>
      </c>
      <c r="K63" s="106" t="str">
        <f>MID(Tabla1[[#This Row],[Colores]],FIND(" ",Tabla1[[#This Row],[Colores]],2)+1,100)</f>
        <v>Rosado</v>
      </c>
      <c r="L63" s="152">
        <v>99</v>
      </c>
      <c r="N63">
        <v>1</v>
      </c>
      <c r="P63" s="152" t="str">
        <f t="shared" si="0"/>
        <v>INSERT INTO colores VALUES(NULL,"Mody41","Rojos: Rosado","",1,35,2,"#FFC0CB","Rosado",99);</v>
      </c>
    </row>
    <row r="64" spans="4:16" x14ac:dyDescent="0.2">
      <c r="D64" s="143" t="s">
        <v>925</v>
      </c>
      <c r="E64" s="83" t="s">
        <v>312</v>
      </c>
      <c r="F64" s="157"/>
      <c r="G64" s="25">
        <v>1</v>
      </c>
      <c r="H64" s="26">
        <v>35</v>
      </c>
      <c r="I64" s="25">
        <f>COUNTIFS(H:H,Tabla1[[#This Row],[codigo]])</f>
        <v>2</v>
      </c>
      <c r="J64" s="25" t="str">
        <f>IFERROR(VLOOKUP(E64,'Base de datos'!K:L,2,0),"")</f>
        <v>#008080</v>
      </c>
      <c r="K64" s="106" t="str">
        <f>MID(Tabla1[[#This Row],[Colores]],FIND(" ",Tabla1[[#This Row],[Colores]],2)+1,100)</f>
        <v>Verde carcel</v>
      </c>
      <c r="L64" s="152">
        <v>99</v>
      </c>
      <c r="N64">
        <v>1</v>
      </c>
      <c r="P64" s="152" t="str">
        <f t="shared" si="0"/>
        <v>INSERT INTO colores VALUES(NULL,"Mody41AZUL","Verde: Verde carcel","",1,35,2,"#008080","Verde carcel",99);</v>
      </c>
    </row>
    <row r="65" spans="4:16" x14ac:dyDescent="0.2">
      <c r="D65" s="1" t="s">
        <v>543</v>
      </c>
      <c r="E65" s="83" t="s">
        <v>397</v>
      </c>
      <c r="F65" s="157"/>
      <c r="G65" s="25">
        <v>1</v>
      </c>
      <c r="H65" s="153">
        <f>VLOOKUP(Tabla1[[#This Row],[sku proveedor-web]],Tabla6[[sku proveedor-web]:[codigo]],2,0)</f>
        <v>36</v>
      </c>
      <c r="I65" s="25">
        <f>COUNTIFS(H:H,Tabla1[[#This Row],[codigo]])</f>
        <v>1</v>
      </c>
      <c r="J65" s="25" t="str">
        <f>IFERROR(VLOOKUP(E65,'Base de datos'!K:L,2,0),"")</f>
        <v>#96886e</v>
      </c>
      <c r="K65" s="106" t="str">
        <f>MID(Tabla1[[#This Row],[Colores]],FIND(" ",Tabla1[[#This Row],[Colores]],2)+1,100)</f>
        <v>Marrón claro</v>
      </c>
      <c r="L65" s="152">
        <v>99</v>
      </c>
      <c r="N65">
        <v>1</v>
      </c>
      <c r="P65" s="152" t="str">
        <f t="shared" si="0"/>
        <v>INSERT INTO colores VALUES(NULL,"Mody43","Marrón: Marrón claro","",1,36,1,"#96886e","Marrón claro",99);</v>
      </c>
    </row>
    <row r="66" spans="4:16" x14ac:dyDescent="0.2">
      <c r="D66" s="143" t="s">
        <v>544</v>
      </c>
      <c r="E66" s="83" t="s">
        <v>338</v>
      </c>
      <c r="F66" s="157"/>
      <c r="G66" s="25">
        <v>1</v>
      </c>
      <c r="H66" s="153">
        <f>VLOOKUP(Tabla1[[#This Row],[sku proveedor-web]],Tabla6[[sku proveedor-web]:[codigo]],2,0)</f>
        <v>37</v>
      </c>
      <c r="I66" s="152">
        <f>COUNTIFS(H:H,Tabla1[[#This Row],[codigo]])</f>
        <v>2</v>
      </c>
      <c r="J66" s="25" t="str">
        <f>IFERROR(VLOOKUP(E66,'Base de datos'!K:L,2,0),"")</f>
        <v>#708090</v>
      </c>
      <c r="K66" s="106" t="str">
        <f>MID(Tabla1[[#This Row],[Colores]],FIND(" ",Tabla1[[#This Row],[Colores]],2)+1,100)</f>
        <v>Gris pizarra</v>
      </c>
      <c r="L66" s="152">
        <v>99</v>
      </c>
      <c r="N66">
        <v>1</v>
      </c>
      <c r="P66" s="152" t="str">
        <f t="shared" si="0"/>
        <v>INSERT INTO colores VALUES(NULL,"Mody44","Grises Gris pizarra","",1,37,2,"#708090","Gris pizarra",99);</v>
      </c>
    </row>
    <row r="67" spans="4:16" x14ac:dyDescent="0.2">
      <c r="D67" s="143" t="s">
        <v>926</v>
      </c>
      <c r="E67" s="83" t="s">
        <v>324</v>
      </c>
      <c r="F67" s="157"/>
      <c r="G67" s="25">
        <v>1</v>
      </c>
      <c r="H67" s="153">
        <v>37</v>
      </c>
      <c r="I67" s="152">
        <f>COUNTIFS(H:H,Tabla1[[#This Row],[codigo]])</f>
        <v>2</v>
      </c>
      <c r="J67" s="25" t="str">
        <f>IFERROR(VLOOKUP(E67,'Base de datos'!K:L,2,0),"")</f>
        <v>#FF0000</v>
      </c>
      <c r="K67" s="106" t="str">
        <f>MID(Tabla1[[#This Row],[Colores]],FIND(" ",Tabla1[[#This Row],[Colores]],2)+1,100)</f>
        <v>Rojo</v>
      </c>
      <c r="L67" s="152">
        <v>99</v>
      </c>
      <c r="N67">
        <v>1</v>
      </c>
      <c r="P67" s="152" t="str">
        <f t="shared" ref="P67:P130" si="1">CONCATENATE("INSERT INTO colores VALUES(NULL,",CHAR(34),D67,CHAR(34),",",CHAR(34),E67,CHAR(34),",",CHAR(34),F67,CHAR(34),",",G67,",",H67,",",I67,",",CHAR(34),J67,CHAR(34),",",CHAR(34),K67,CHAR(34),",",L67,");")</f>
        <v>INSERT INTO colores VALUES(NULL,"Mody44rojo","Rojos: Rojo","",1,37,2,"#FF0000","Rojo",99);</v>
      </c>
    </row>
    <row r="68" spans="4:16" x14ac:dyDescent="0.2">
      <c r="D68" s="143" t="s">
        <v>546</v>
      </c>
      <c r="E68" s="83" t="s">
        <v>323</v>
      </c>
      <c r="F68" s="157"/>
      <c r="G68" s="25">
        <v>1</v>
      </c>
      <c r="H68" s="153">
        <f>VLOOKUP(Tabla1[[#This Row],[sku proveedor-web]],Tabla6[[sku proveedor-web]:[codigo]],2,0)</f>
        <v>38</v>
      </c>
      <c r="I68" s="152">
        <f>COUNTIFS(H:H,Tabla1[[#This Row],[codigo]])</f>
        <v>1</v>
      </c>
      <c r="J68" s="25" t="str">
        <f>IFERROR(VLOOKUP(E68,'Base de datos'!K:L,2,0),"")</f>
        <v>#8B0000</v>
      </c>
      <c r="K68" s="106" t="str">
        <f>MID(Tabla1[[#This Row],[Colores]],FIND(" ",Tabla1[[#This Row],[Colores]],2)+1,100)</f>
        <v>Rojo oscuro</v>
      </c>
      <c r="L68" s="152">
        <v>99</v>
      </c>
      <c r="N68">
        <v>1</v>
      </c>
      <c r="P68" s="152" t="str">
        <f t="shared" si="1"/>
        <v>INSERT INTO colores VALUES(NULL,"Mody45","Rojos: Rojo oscuro","",1,38,1,"#8B0000","Rojo oscuro",99);</v>
      </c>
    </row>
    <row r="69" spans="4:16" x14ac:dyDescent="0.2">
      <c r="D69" s="143" t="s">
        <v>554</v>
      </c>
      <c r="E69" s="83" t="s">
        <v>312</v>
      </c>
      <c r="F69" s="157"/>
      <c r="G69" s="25">
        <v>1</v>
      </c>
      <c r="H69" s="153">
        <f>VLOOKUP(Tabla1[[#This Row],[sku proveedor-web]],Tabla6[[sku proveedor-web]:[codigo]],2,0)</f>
        <v>39</v>
      </c>
      <c r="I69" s="152">
        <f>COUNTIFS(H:H,Tabla1[[#This Row],[codigo]])</f>
        <v>1</v>
      </c>
      <c r="J69" s="25" t="str">
        <f>IFERROR(VLOOKUP(E69,'Base de datos'!K:L,2,0),"")</f>
        <v>#008080</v>
      </c>
      <c r="K69" s="106" t="str">
        <f>MID(Tabla1[[#This Row],[Colores]],FIND(" ",Tabla1[[#This Row],[Colores]],2)+1,100)</f>
        <v>Verde carcel</v>
      </c>
      <c r="L69" s="152">
        <v>99</v>
      </c>
      <c r="N69">
        <v>1</v>
      </c>
      <c r="P69" s="152" t="str">
        <f t="shared" si="1"/>
        <v>INSERT INTO colores VALUES(NULL,"Mody46","Verde: Verde carcel","",1,39,1,"#008080","Verde carcel",99);</v>
      </c>
    </row>
    <row r="70" spans="4:16" x14ac:dyDescent="0.2">
      <c r="D70" s="143" t="s">
        <v>540</v>
      </c>
      <c r="E70" s="83" t="s">
        <v>337</v>
      </c>
      <c r="F70" s="157"/>
      <c r="G70" s="25">
        <v>1</v>
      </c>
      <c r="H70" s="153">
        <f>VLOOKUP(Tabla1[[#This Row],[sku proveedor-web]],Tabla6[[sku proveedor-web]:[codigo]],2,0)</f>
        <v>40</v>
      </c>
      <c r="I70" s="152">
        <f>COUNTIFS(H:H,Tabla1[[#This Row],[codigo]])</f>
        <v>1</v>
      </c>
      <c r="J70" s="25" t="str">
        <f>IFERROR(VLOOKUP(E70,'Base de datos'!K:L,2,0),"")</f>
        <v>#D3D3D3</v>
      </c>
      <c r="K70" s="106" t="str">
        <f>MID(Tabla1[[#This Row],[Colores]],FIND(" ",Tabla1[[#This Row],[Colores]],2)+1,100)</f>
        <v>Gris claro</v>
      </c>
      <c r="L70" s="152">
        <v>99</v>
      </c>
      <c r="N70">
        <v>1</v>
      </c>
      <c r="P70" s="152" t="str">
        <f t="shared" si="1"/>
        <v>INSERT INTO colores VALUES(NULL,"Mody47","Grises: Gris claro","",1,40,1,"#D3D3D3","Gris claro",99);</v>
      </c>
    </row>
    <row r="71" spans="4:16" x14ac:dyDescent="0.2">
      <c r="D71" s="143" t="s">
        <v>560</v>
      </c>
      <c r="E71" s="83" t="s">
        <v>308</v>
      </c>
      <c r="F71" s="157"/>
      <c r="G71" s="25">
        <v>1</v>
      </c>
      <c r="H71" s="153">
        <f>VLOOKUP(Tabla1[[#This Row],[sku proveedor-web]],Tabla6[[sku proveedor-web]:[codigo]],2,0)</f>
        <v>41</v>
      </c>
      <c r="I71" s="152">
        <f>COUNTIFS(H:H,Tabla1[[#This Row],[codigo]])</f>
        <v>1</v>
      </c>
      <c r="J71" s="25" t="str">
        <f>IFERROR(VLOOKUP(E71,'Base de datos'!K:L,2,0),"")</f>
        <v>#98FB98</v>
      </c>
      <c r="K71" s="106" t="str">
        <f>MID(Tabla1[[#This Row],[Colores]],FIND(" ",Tabla1[[#This Row],[Colores]],2)+1,100)</f>
        <v>Verde palido</v>
      </c>
      <c r="L71" s="152">
        <v>99</v>
      </c>
      <c r="N71">
        <v>1</v>
      </c>
      <c r="P71" s="152" t="str">
        <f t="shared" si="1"/>
        <v>INSERT INTO colores VALUES(NULL,"Mody51","Verde: Verde palido","",1,41,1,"#98FB98","Verde palido",99);</v>
      </c>
    </row>
    <row r="72" spans="4:16" x14ac:dyDescent="0.2">
      <c r="D72" s="143" t="s">
        <v>563</v>
      </c>
      <c r="E72" s="83" t="s">
        <v>331</v>
      </c>
      <c r="F72" s="157"/>
      <c r="G72" s="25">
        <v>1</v>
      </c>
      <c r="H72" s="153">
        <f>VLOOKUP(Tabla1[[#This Row],[sku proveedor-web]],Tabla6[[sku proveedor-web]:[codigo]],2,0)</f>
        <v>42</v>
      </c>
      <c r="I72" s="152">
        <f>COUNTIFS(H:H,Tabla1[[#This Row],[codigo]])</f>
        <v>1</v>
      </c>
      <c r="J72" s="25" t="str">
        <f>IFERROR(VLOOKUP(E72,'Base de datos'!K:L,2,0),"")</f>
        <v>#FFFF00</v>
      </c>
      <c r="K72" s="106" t="str">
        <f>MID(Tabla1[[#This Row],[Colores]],FIND(" ",Tabla1[[#This Row],[Colores]],2)+1,100)</f>
        <v>Amarillo</v>
      </c>
      <c r="L72" s="152">
        <v>99</v>
      </c>
      <c r="N72">
        <v>1</v>
      </c>
      <c r="P72" s="152" t="str">
        <f t="shared" si="1"/>
        <v>INSERT INTO colores VALUES(NULL,"Mody52","Amarillo: Amarillo","",1,42,1,"#FFFF00","Amarillo",99);</v>
      </c>
    </row>
    <row r="73" spans="4:16" x14ac:dyDescent="0.2">
      <c r="D73" s="1" t="s">
        <v>566</v>
      </c>
      <c r="E73" s="83" t="s">
        <v>332</v>
      </c>
      <c r="F73" s="81"/>
      <c r="G73" s="25">
        <v>1</v>
      </c>
      <c r="H73" s="26">
        <f>VLOOKUP(Tabla1[[#This Row],[sku proveedor-web]],Tabla6[[sku proveedor-web]:[codigo]],2,0)</f>
        <v>43</v>
      </c>
      <c r="I73" s="25">
        <f>COUNTIFS(H:H,Tabla1[[#This Row],[codigo]])</f>
        <v>1</v>
      </c>
      <c r="J73" s="25" t="str">
        <f>IFERROR(VLOOKUP(E73,'Base de datos'!K:L,2,0),"")</f>
        <v>#BDB76B</v>
      </c>
      <c r="K73" s="106" t="str">
        <f>MID(Tabla1[[#This Row],[Colores]],FIND(" ",Tabla1[[#This Row],[Colores]],2)+1,100)</f>
        <v>Caqui</v>
      </c>
      <c r="L73" s="152">
        <v>99</v>
      </c>
      <c r="N73">
        <v>1</v>
      </c>
      <c r="P73" s="152" t="str">
        <f t="shared" si="1"/>
        <v>INSERT INTO colores VALUES(NULL,"Mody53","Amarillo; Caqui","",1,43,1,"#BDB76B","Caqui",99);</v>
      </c>
    </row>
    <row r="74" spans="4:16" x14ac:dyDescent="0.2">
      <c r="D74" s="1" t="s">
        <v>545</v>
      </c>
      <c r="E74" s="83" t="s">
        <v>315</v>
      </c>
      <c r="F74" s="81"/>
      <c r="G74" s="25">
        <v>1</v>
      </c>
      <c r="H74" s="26">
        <f>VLOOKUP(Tabla1[[#This Row],[sku proveedor-web]],Tabla6[[sku proveedor-web]:[codigo]],2,0)</f>
        <v>44</v>
      </c>
      <c r="I74" s="25">
        <f>COUNTIFS(H:H,Tabla1[[#This Row],[codigo]])</f>
        <v>1</v>
      </c>
      <c r="J74" s="25" t="str">
        <f>IFERROR(VLOOKUP(E74,'Base de datos'!K:L,2,0),"")</f>
        <v>#4682B4</v>
      </c>
      <c r="K74" s="106" t="str">
        <f>MID(Tabla1[[#This Row],[Colores]],FIND(" ",Tabla1[[#This Row],[Colores]],2)+1,100)</f>
        <v>Azul acero</v>
      </c>
      <c r="L74" s="152">
        <v>99</v>
      </c>
      <c r="N74">
        <v>1</v>
      </c>
      <c r="P74" s="152" t="str">
        <f t="shared" si="1"/>
        <v>INSERT INTO colores VALUES(NULL,"Mody54","Azul: Azul acero","",1,44,1,"#4682B4","Azul acero",99);</v>
      </c>
    </row>
    <row r="75" spans="4:16" x14ac:dyDescent="0.2">
      <c r="D75" s="1" t="s">
        <v>571</v>
      </c>
      <c r="E75" s="83" t="s">
        <v>318</v>
      </c>
      <c r="F75" s="81"/>
      <c r="G75" s="25">
        <v>1</v>
      </c>
      <c r="H75" s="26">
        <f>VLOOKUP(Tabla1[[#This Row],[sku proveedor-web]],Tabla6[[sku proveedor-web]:[codigo]],2,0)</f>
        <v>45</v>
      </c>
      <c r="I75" s="25">
        <f>COUNTIFS(H:H,Tabla1[[#This Row],[codigo]])</f>
        <v>1</v>
      </c>
      <c r="J75" s="25" t="str">
        <f>IFERROR(VLOOKUP(E75,'Base de datos'!K:L,2,0),"")</f>
        <v>#DEB887</v>
      </c>
      <c r="K75" s="106" t="str">
        <f>MID(Tabla1[[#This Row],[Colores]],FIND(" ",Tabla1[[#This Row],[Colores]],2)+1,100)</f>
        <v>Madera</v>
      </c>
      <c r="L75" s="152">
        <v>99</v>
      </c>
      <c r="N75">
        <v>1</v>
      </c>
      <c r="P75" s="152" t="str">
        <f t="shared" si="1"/>
        <v>INSERT INTO colores VALUES(NULL,"Mody55","Marrón: Madera","",1,45,1,"#DEB887","Madera",99);</v>
      </c>
    </row>
    <row r="76" spans="4:16" x14ac:dyDescent="0.2">
      <c r="D76" s="143" t="s">
        <v>574</v>
      </c>
      <c r="E76" s="83" t="s">
        <v>323</v>
      </c>
      <c r="F76" s="157"/>
      <c r="G76" s="25">
        <v>1</v>
      </c>
      <c r="H76" s="153">
        <f>VLOOKUP(Tabla1[[#This Row],[sku proveedor-web]],Tabla6[[sku proveedor-web]:[codigo]],2,0)</f>
        <v>46</v>
      </c>
      <c r="I76" s="152">
        <f>COUNTIFS(H:H,Tabla1[[#This Row],[codigo]])</f>
        <v>1</v>
      </c>
      <c r="J76" s="25" t="str">
        <f>IFERROR(VLOOKUP(E76,'Base de datos'!K:L,2,0),"")</f>
        <v>#8B0000</v>
      </c>
      <c r="K76" s="106" t="str">
        <f>MID(Tabla1[[#This Row],[Colores]],FIND(" ",Tabla1[[#This Row],[Colores]],2)+1,100)</f>
        <v>Rojo oscuro</v>
      </c>
      <c r="L76" s="152">
        <v>99</v>
      </c>
      <c r="N76">
        <v>1</v>
      </c>
      <c r="P76" s="152" t="str">
        <f t="shared" si="1"/>
        <v>INSERT INTO colores VALUES(NULL,"Mody56","Rojos: Rojo oscuro","",1,46,1,"#8B0000","Rojo oscuro",99);</v>
      </c>
    </row>
    <row r="77" spans="4:16" x14ac:dyDescent="0.2">
      <c r="D77" s="143" t="s">
        <v>581</v>
      </c>
      <c r="E77" s="83" t="s">
        <v>320</v>
      </c>
      <c r="F77" s="157"/>
      <c r="G77" s="25">
        <v>1</v>
      </c>
      <c r="H77" s="153">
        <f>VLOOKUP(Tabla1[[#This Row],[sku proveedor-web]],Tabla6[[sku proveedor-web]:[codigo]],2,0)</f>
        <v>47</v>
      </c>
      <c r="I77" s="152">
        <f>COUNTIFS(H:H,Tabla1[[#This Row],[codigo]])</f>
        <v>1</v>
      </c>
      <c r="J77" s="25" t="str">
        <f>IFERROR(VLOOKUP(E77,'Base de datos'!K:L,2,0),"")</f>
        <v>#D2691E</v>
      </c>
      <c r="K77" s="106" t="str">
        <f>MID(Tabla1[[#This Row],[Colores]],FIND(" ",Tabla1[[#This Row],[Colores]],2)+1,100)</f>
        <v>Chocolate</v>
      </c>
      <c r="L77" s="152">
        <v>99</v>
      </c>
      <c r="N77">
        <v>1</v>
      </c>
      <c r="P77" s="152" t="str">
        <f t="shared" si="1"/>
        <v>INSERT INTO colores VALUES(NULL,"Mody57","Marrón: Chocolate","",1,47,1,"#D2691E","Chocolate",99);</v>
      </c>
    </row>
    <row r="78" spans="4:16" x14ac:dyDescent="0.2">
      <c r="D78" s="143" t="s">
        <v>584</v>
      </c>
      <c r="E78" s="83" t="s">
        <v>313</v>
      </c>
      <c r="F78" s="157"/>
      <c r="G78" s="25">
        <v>1</v>
      </c>
      <c r="H78" s="153">
        <f>VLOOKUP(Tabla1[[#This Row],[sku proveedor-web]],Tabla6[[sku proveedor-web]:[codigo]],2,0)</f>
        <v>48</v>
      </c>
      <c r="I78" s="152">
        <f>COUNTIFS(H:H,Tabla1[[#This Row],[codigo]])</f>
        <v>1</v>
      </c>
      <c r="J78" s="25" t="str">
        <f>IFERROR(VLOOKUP(E78,'Base de datos'!K:L,2,0),"")</f>
        <v>#00FFFF</v>
      </c>
      <c r="K78" s="106" t="str">
        <f>MID(Tabla1[[#This Row],[Colores]],FIND(" ",Tabla1[[#This Row],[Colores]],2)+1,100)</f>
        <v>Celeste agua</v>
      </c>
      <c r="L78" s="152">
        <v>99</v>
      </c>
      <c r="N78">
        <v>1</v>
      </c>
      <c r="P78" s="152" t="str">
        <f t="shared" si="1"/>
        <v>INSERT INTO colores VALUES(NULL,"Mody58","Azul: Celeste agua","",1,48,1,"#00FFFF","Celeste agua",99);</v>
      </c>
    </row>
    <row r="79" spans="4:16" x14ac:dyDescent="0.2">
      <c r="D79" s="143" t="s">
        <v>588</v>
      </c>
      <c r="E79" s="83" t="s">
        <v>330</v>
      </c>
      <c r="F79" s="157"/>
      <c r="G79" s="25">
        <v>1</v>
      </c>
      <c r="H79" s="153">
        <f>VLOOKUP(Tabla1[[#This Row],[sku proveedor-web]],Tabla6[[sku proveedor-web]:[codigo]],2,0)</f>
        <v>49</v>
      </c>
      <c r="I79" s="152">
        <f>COUNTIFS(H:H,Tabla1[[#This Row],[codigo]])</f>
        <v>5</v>
      </c>
      <c r="J79" s="25" t="str">
        <f>IFERROR(VLOOKUP(E79,'Base de datos'!K:L,2,0),"")</f>
        <v>#FFD700</v>
      </c>
      <c r="K79" s="106" t="str">
        <f>MID(Tabla1[[#This Row],[Colores]],FIND(" ",Tabla1[[#This Row],[Colores]],2)+1,100)</f>
        <v>Oro</v>
      </c>
      <c r="L79" s="152">
        <v>99</v>
      </c>
      <c r="N79">
        <v>1</v>
      </c>
      <c r="P79" s="152" t="str">
        <f t="shared" si="1"/>
        <v>INSERT INTO colores VALUES(NULL,"Mody59","Amarillos: Oro","",1,49,5,"#FFD700","Oro",99);</v>
      </c>
    </row>
    <row r="80" spans="4:16" x14ac:dyDescent="0.2">
      <c r="D80" s="143" t="s">
        <v>964</v>
      </c>
      <c r="E80" s="83" t="s">
        <v>313</v>
      </c>
      <c r="F80" s="157"/>
      <c r="G80" s="25">
        <v>1</v>
      </c>
      <c r="H80" s="153">
        <v>49</v>
      </c>
      <c r="I80" s="152">
        <f>COUNTIFS(H:H,Tabla1[[#This Row],[codigo]])</f>
        <v>5</v>
      </c>
      <c r="J80" s="25" t="str">
        <f>IFERROR(VLOOKUP(E80,'Base de datos'!K:L,2,0),"")</f>
        <v>#00FFFF</v>
      </c>
      <c r="K80" s="106" t="str">
        <f>MID(Tabla1[[#This Row],[Colores]],FIND(" ",Tabla1[[#This Row],[Colores]],2)+1,100)</f>
        <v>Celeste agua</v>
      </c>
      <c r="L80" s="152">
        <v>99</v>
      </c>
      <c r="N80">
        <v>1</v>
      </c>
      <c r="P80" s="152" t="str">
        <f t="shared" si="1"/>
        <v>INSERT INTO colores VALUES(NULL,"Mody59AZUL","Azul: Celeste agua","",1,49,5,"#00FFFF","Celeste agua",99);</v>
      </c>
    </row>
    <row r="81" spans="4:16" x14ac:dyDescent="0.2">
      <c r="D81" s="143" t="s">
        <v>965</v>
      </c>
      <c r="E81" s="83" t="s">
        <v>339</v>
      </c>
      <c r="F81" s="157"/>
      <c r="G81" s="25">
        <v>1</v>
      </c>
      <c r="H81" s="153">
        <v>49</v>
      </c>
      <c r="I81" s="152">
        <f>COUNTIFS(H:H,Tabla1[[#This Row],[codigo]])</f>
        <v>5</v>
      </c>
      <c r="J81" s="25" t="str">
        <f>IFERROR(VLOOKUP(E81,'Base de datos'!K:L,2,0),"")</f>
        <v>#F5F5DC</v>
      </c>
      <c r="K81" s="106" t="str">
        <f>MID(Tabla1[[#This Row],[Colores]],FIND(" ",Tabla1[[#This Row],[Colores]],2)+1,100)</f>
        <v>Beige</v>
      </c>
      <c r="L81" s="152">
        <v>99</v>
      </c>
      <c r="N81">
        <v>1</v>
      </c>
      <c r="P81" s="152" t="str">
        <f t="shared" si="1"/>
        <v>INSERT INTO colores VALUES(NULL,"Mody59BLANCO","Grises: Beige","",1,49,5,"#F5F5DC","Beige",99);</v>
      </c>
    </row>
    <row r="82" spans="4:16" x14ac:dyDescent="0.2">
      <c r="D82" s="143" t="s">
        <v>966</v>
      </c>
      <c r="E82" s="83" t="s">
        <v>402</v>
      </c>
      <c r="F82" s="157"/>
      <c r="G82" s="93">
        <v>1</v>
      </c>
      <c r="H82" s="153">
        <v>49</v>
      </c>
      <c r="I82" s="152">
        <f>COUNTIFS(H:H,Tabla1[[#This Row],[codigo]])</f>
        <v>5</v>
      </c>
      <c r="J82" s="25" t="str">
        <f>IFERROR(VLOOKUP(E82,'Base de datos'!K:L,2,0),"")</f>
        <v>#ce2403</v>
      </c>
      <c r="K82" s="106" t="str">
        <f>MID(Tabla1[[#This Row],[Colores]],FIND(" ",Tabla1[[#This Row],[Colores]],2)+1,100)</f>
        <v>Ladrillo</v>
      </c>
      <c r="L82" s="152">
        <v>99</v>
      </c>
      <c r="N82">
        <v>1</v>
      </c>
      <c r="P82" s="152" t="str">
        <f t="shared" si="1"/>
        <v>INSERT INTO colores VALUES(NULL,"Mody59ORANGE","Naranja: Ladrillo","",1,49,5,"#ce2403","Ladrillo",99);</v>
      </c>
    </row>
    <row r="83" spans="4:16" x14ac:dyDescent="0.2">
      <c r="D83" s="143" t="s">
        <v>967</v>
      </c>
      <c r="E83" s="83" t="s">
        <v>395</v>
      </c>
      <c r="F83" s="157"/>
      <c r="G83" s="25">
        <v>1</v>
      </c>
      <c r="H83" s="153">
        <v>49</v>
      </c>
      <c r="I83" s="152">
        <f>COUNTIFS(H:H,Tabla1[[#This Row],[codigo]])</f>
        <v>5</v>
      </c>
      <c r="J83" s="25" t="str">
        <f>IFERROR(VLOOKUP(E83,'Base de datos'!K:L,2,0),"")</f>
        <v>#333333</v>
      </c>
      <c r="K83" s="106" t="str">
        <f>MID(Tabla1[[#This Row],[Colores]],FIND(" ",Tabla1[[#This Row],[Colores]],2)+1,100)</f>
        <v>Gris oscuro</v>
      </c>
      <c r="L83" s="152">
        <v>99</v>
      </c>
      <c r="N83">
        <v>1</v>
      </c>
      <c r="P83" s="152" t="str">
        <f t="shared" si="1"/>
        <v>INSERT INTO colores VALUES(NULL,"Mody59PLOMO","Grises: Gris oscuro","",1,49,5,"#333333","Gris oscuro",99);</v>
      </c>
    </row>
    <row r="84" spans="4:16" x14ac:dyDescent="0.2">
      <c r="D84" s="143" t="s">
        <v>591</v>
      </c>
      <c r="E84" s="83" t="s">
        <v>338</v>
      </c>
      <c r="F84" s="157"/>
      <c r="G84" s="25">
        <v>1</v>
      </c>
      <c r="H84" s="153">
        <f>VLOOKUP(Tabla1[[#This Row],[sku proveedor-web]],Tabla6[[sku proveedor-web]:[codigo]],2,0)</f>
        <v>50</v>
      </c>
      <c r="I84" s="152">
        <f>COUNTIFS(H:H,Tabla1[[#This Row],[codigo]])</f>
        <v>1</v>
      </c>
      <c r="J84" s="25" t="str">
        <f>IFERROR(VLOOKUP(E84,'Base de datos'!K:L,2,0),"")</f>
        <v>#708090</v>
      </c>
      <c r="K84" s="106" t="str">
        <f>MID(Tabla1[[#This Row],[Colores]],FIND(" ",Tabla1[[#This Row],[Colores]],2)+1,100)</f>
        <v>Gris pizarra</v>
      </c>
      <c r="L84" s="152">
        <v>99</v>
      </c>
      <c r="N84">
        <v>1</v>
      </c>
      <c r="P84" s="152" t="str">
        <f t="shared" si="1"/>
        <v>INSERT INTO colores VALUES(NULL,"Mody60","Grises Gris pizarra","",1,50,1,"#708090","Gris pizarra",99);</v>
      </c>
    </row>
    <row r="85" spans="4:16" x14ac:dyDescent="0.2">
      <c r="D85" s="143" t="s">
        <v>596</v>
      </c>
      <c r="E85" s="83" t="s">
        <v>315</v>
      </c>
      <c r="F85" s="157"/>
      <c r="G85" s="25">
        <v>1</v>
      </c>
      <c r="H85" s="153">
        <f>VLOOKUP(Tabla1[[#This Row],[sku proveedor-web]],Tabla6[[sku proveedor-web]:[codigo]],2,0)</f>
        <v>51</v>
      </c>
      <c r="I85" s="152">
        <f>COUNTIFS(H:H,Tabla1[[#This Row],[codigo]])</f>
        <v>1</v>
      </c>
      <c r="J85" s="25" t="str">
        <f>IFERROR(VLOOKUP(E85,'Base de datos'!K:L,2,0),"")</f>
        <v>#4682B4</v>
      </c>
      <c r="K85" s="106" t="str">
        <f>MID(Tabla1[[#This Row],[Colores]],FIND(" ",Tabla1[[#This Row],[Colores]],2)+1,100)</f>
        <v>Azul acero</v>
      </c>
      <c r="L85" s="152">
        <v>99</v>
      </c>
      <c r="N85">
        <v>1</v>
      </c>
      <c r="P85" s="152" t="str">
        <f t="shared" si="1"/>
        <v>INSERT INTO colores VALUES(NULL,"Mody61","Azul: Azul acero","",1,51,1,"#4682B4","Azul acero",99);</v>
      </c>
    </row>
    <row r="86" spans="4:16" x14ac:dyDescent="0.2">
      <c r="D86" s="1" t="s">
        <v>598</v>
      </c>
      <c r="E86" s="83" t="s">
        <v>316</v>
      </c>
      <c r="F86" s="157"/>
      <c r="G86" s="25">
        <v>1</v>
      </c>
      <c r="H86" s="26">
        <f>VLOOKUP(Tabla1[[#This Row],[sku proveedor-web]],Tabla6[[sku proveedor-web]:[codigo]],2,0)</f>
        <v>52</v>
      </c>
      <c r="I86" s="25">
        <f>COUNTIFS(H:H,Tabla1[[#This Row],[codigo]])</f>
        <v>1</v>
      </c>
      <c r="J86" s="25" t="str">
        <f>IFERROR(VLOOKUP(E86,'Base de datos'!K:L,2,0),"")</f>
        <v>#191970</v>
      </c>
      <c r="K86" s="106" t="str">
        <f>MID(Tabla1[[#This Row],[Colores]],FIND(" ",Tabla1[[#This Row],[Colores]],2)+1,100)</f>
        <v>Azul noche</v>
      </c>
      <c r="L86" s="152">
        <v>99</v>
      </c>
      <c r="N86">
        <v>1</v>
      </c>
      <c r="P86" s="152" t="str">
        <f t="shared" si="1"/>
        <v>INSERT INTO colores VALUES(NULL,"Mody62","Azul: Azul noche","",1,52,1,"#191970","Azul noche",99);</v>
      </c>
    </row>
    <row r="87" spans="4:16" x14ac:dyDescent="0.2">
      <c r="D87" s="1" t="s">
        <v>602</v>
      </c>
      <c r="E87" s="83" t="s">
        <v>337</v>
      </c>
      <c r="F87" s="157"/>
      <c r="G87" s="25">
        <v>1</v>
      </c>
      <c r="H87" s="26">
        <f>VLOOKUP(Tabla1[[#This Row],[sku proveedor-web]],Tabla6[[sku proveedor-web]:[codigo]],2,0)</f>
        <v>53</v>
      </c>
      <c r="I87" s="25">
        <f>COUNTIFS(H:H,Tabla1[[#This Row],[codigo]])</f>
        <v>1</v>
      </c>
      <c r="J87" s="25" t="str">
        <f>IFERROR(VLOOKUP(E87,'Base de datos'!K:L,2,0),"")</f>
        <v>#D3D3D3</v>
      </c>
      <c r="K87" s="106" t="str">
        <f>MID(Tabla1[[#This Row],[Colores]],FIND(" ",Tabla1[[#This Row],[Colores]],2)+1,100)</f>
        <v>Gris claro</v>
      </c>
      <c r="L87" s="152">
        <v>99</v>
      </c>
      <c r="N87">
        <v>1</v>
      </c>
      <c r="P87" s="152" t="str">
        <f t="shared" si="1"/>
        <v>INSERT INTO colores VALUES(NULL,"Mody63","Grises: Gris claro","",1,53,1,"#D3D3D3","Gris claro",99);</v>
      </c>
    </row>
    <row r="88" spans="4:16" x14ac:dyDescent="0.2">
      <c r="D88" s="143" t="s">
        <v>569</v>
      </c>
      <c r="E88" s="83" t="s">
        <v>309</v>
      </c>
      <c r="F88" s="157"/>
      <c r="G88" s="25">
        <v>1</v>
      </c>
      <c r="H88" s="153">
        <f>VLOOKUP(Tabla1[[#This Row],[sku proveedor-web]],Tabla6[[sku proveedor-web]:[codigo]],2,0)</f>
        <v>54</v>
      </c>
      <c r="I88" s="152">
        <f>COUNTIFS(H:H,Tabla1[[#This Row],[codigo]])</f>
        <v>1</v>
      </c>
      <c r="J88" s="25" t="str">
        <f>IFERROR(VLOOKUP(E88,'Base de datos'!K:L,2,0),"")</f>
        <v>#2E8B57</v>
      </c>
      <c r="K88" s="106" t="str">
        <f>MID(Tabla1[[#This Row],[Colores]],FIND(" ",Tabla1[[#This Row],[Colores]],2)+1,100)</f>
        <v>Verde mar</v>
      </c>
      <c r="L88" s="152">
        <v>99</v>
      </c>
      <c r="N88">
        <v>1</v>
      </c>
      <c r="P88" s="152" t="str">
        <f t="shared" si="1"/>
        <v>INSERT INTO colores VALUES(NULL,"Mody64","Verde: Verde mar","",1,54,1,"#2E8B57","Verde mar",99);</v>
      </c>
    </row>
    <row r="89" spans="4:16" x14ac:dyDescent="0.2">
      <c r="D89" s="143" t="s">
        <v>572</v>
      </c>
      <c r="E89" s="83" t="s">
        <v>315</v>
      </c>
      <c r="F89" s="157"/>
      <c r="G89" s="25">
        <v>1</v>
      </c>
      <c r="H89" s="153">
        <f>VLOOKUP(Tabla1[[#This Row],[sku proveedor-web]],Tabla6[[sku proveedor-web]:[codigo]],2,0)</f>
        <v>55</v>
      </c>
      <c r="I89" s="152">
        <f>COUNTIFS(H:H,Tabla1[[#This Row],[codigo]])</f>
        <v>1</v>
      </c>
      <c r="J89" s="25" t="str">
        <f>IFERROR(VLOOKUP(E89,'Base de datos'!K:L,2,0),"")</f>
        <v>#4682B4</v>
      </c>
      <c r="K89" s="106" t="str">
        <f>MID(Tabla1[[#This Row],[Colores]],FIND(" ",Tabla1[[#This Row],[Colores]],2)+1,100)</f>
        <v>Azul acero</v>
      </c>
      <c r="L89" s="152">
        <v>99</v>
      </c>
      <c r="N89">
        <v>1</v>
      </c>
      <c r="P89" s="152" t="str">
        <f t="shared" si="1"/>
        <v>INSERT INTO colores VALUES(NULL,"Mody65","Azul: Azul acero","",1,55,1,"#4682B4","Azul acero",99);</v>
      </c>
    </row>
    <row r="90" spans="4:16" x14ac:dyDescent="0.2">
      <c r="D90" s="143" t="s">
        <v>573</v>
      </c>
      <c r="E90" s="83" t="s">
        <v>315</v>
      </c>
      <c r="F90" s="157"/>
      <c r="G90" s="25">
        <v>1</v>
      </c>
      <c r="H90" s="153">
        <f>VLOOKUP(Tabla1[[#This Row],[sku proveedor-web]],Tabla6[[sku proveedor-web]:[codigo]],2,0)</f>
        <v>56</v>
      </c>
      <c r="I90" s="152">
        <f>COUNTIFS(H:H,Tabla1[[#This Row],[codigo]])</f>
        <v>1</v>
      </c>
      <c r="J90" s="25" t="str">
        <f>IFERROR(VLOOKUP(E90,'Base de datos'!K:L,2,0),"")</f>
        <v>#4682B4</v>
      </c>
      <c r="K90" s="106" t="str">
        <f>MID(Tabla1[[#This Row],[Colores]],FIND(" ",Tabla1[[#This Row],[Colores]],2)+1,100)</f>
        <v>Azul acero</v>
      </c>
      <c r="L90" s="152">
        <v>99</v>
      </c>
      <c r="N90">
        <v>1</v>
      </c>
      <c r="P90" s="152" t="str">
        <f t="shared" si="1"/>
        <v>INSERT INTO colores VALUES(NULL,"Mody66","Azul: Azul acero","",1,56,1,"#4682B4","Azul acero",99);</v>
      </c>
    </row>
    <row r="91" spans="4:16" x14ac:dyDescent="0.2">
      <c r="D91" s="143" t="s">
        <v>612</v>
      </c>
      <c r="E91" s="83" t="s">
        <v>304</v>
      </c>
      <c r="F91" s="157"/>
      <c r="G91" s="25">
        <v>1</v>
      </c>
      <c r="H91" s="153">
        <f>VLOOKUP(Tabla1[[#This Row],[sku proveedor-web]],Tabla6[[sku proveedor-web]:[codigo]],2,0)</f>
        <v>57</v>
      </c>
      <c r="I91" s="152">
        <f>COUNTIFS(H:H,Tabla1[[#This Row],[codigo]])</f>
        <v>1</v>
      </c>
      <c r="J91" s="25" t="str">
        <f>IFERROR(VLOOKUP(E91,'Base de datos'!K:L,2,0),"")</f>
        <v>#4B0082</v>
      </c>
      <c r="K91" s="106" t="str">
        <f>MID(Tabla1[[#This Row],[Colores]],FIND(" ",Tabla1[[#This Row],[Colores]],2)+1,100)</f>
        <v>Violeta</v>
      </c>
      <c r="L91" s="152">
        <v>99</v>
      </c>
      <c r="N91">
        <v>1</v>
      </c>
      <c r="P91" s="152" t="str">
        <f t="shared" si="1"/>
        <v>INSERT INTO colores VALUES(NULL,"Mody67","Violeta: Violeta","",1,57,1,"#4B0082","Violeta",99);</v>
      </c>
    </row>
    <row r="92" spans="4:16" x14ac:dyDescent="0.2">
      <c r="D92" s="143" t="s">
        <v>614</v>
      </c>
      <c r="E92" s="83" t="s">
        <v>339</v>
      </c>
      <c r="F92" s="157"/>
      <c r="G92" s="25">
        <v>1</v>
      </c>
      <c r="H92" s="153">
        <f>VLOOKUP(Tabla1[[#This Row],[sku proveedor-web]],Tabla6[[sku proveedor-web]:[codigo]],2,0)</f>
        <v>58</v>
      </c>
      <c r="I92" s="152">
        <f>COUNTIFS(H:H,Tabla1[[#This Row],[codigo]])</f>
        <v>1</v>
      </c>
      <c r="J92" s="25" t="str">
        <f>IFERROR(VLOOKUP(E92,'Base de datos'!K:L,2,0),"")</f>
        <v>#F5F5DC</v>
      </c>
      <c r="K92" s="106" t="str">
        <f>MID(Tabla1[[#This Row],[Colores]],FIND(" ",Tabla1[[#This Row],[Colores]],2)+1,100)</f>
        <v>Beige</v>
      </c>
      <c r="L92" s="152">
        <v>99</v>
      </c>
      <c r="N92">
        <v>1</v>
      </c>
      <c r="P92" s="152" t="str">
        <f t="shared" si="1"/>
        <v>INSERT INTO colores VALUES(NULL,"Mody68","Grises: Beige","",1,58,1,"#F5F5DC","Beige",99);</v>
      </c>
    </row>
    <row r="93" spans="4:16" x14ac:dyDescent="0.2">
      <c r="D93" s="143" t="s">
        <v>620</v>
      </c>
      <c r="E93" s="83" t="s">
        <v>317</v>
      </c>
      <c r="F93" s="157"/>
      <c r="G93" s="25">
        <v>1</v>
      </c>
      <c r="H93" s="153">
        <f>VLOOKUP(Tabla1[[#This Row],[sku proveedor-web]],Tabla6[[sku proveedor-web]:[codigo]],2,0)</f>
        <v>59</v>
      </c>
      <c r="I93" s="152">
        <f>COUNTIFS(H:H,Tabla1[[#This Row],[codigo]])</f>
        <v>1</v>
      </c>
      <c r="J93" s="25" t="str">
        <f>IFERROR(VLOOKUP(E93,'Base de datos'!K:L,2,0),"")</f>
        <v>#FFEBCD</v>
      </c>
      <c r="K93" s="106" t="str">
        <f>MID(Tabla1[[#This Row],[Colores]],FIND(" ",Tabla1[[#This Row],[Colores]],2)+1,100)</f>
        <v>Almendra</v>
      </c>
      <c r="L93" s="152">
        <v>99</v>
      </c>
      <c r="N93">
        <v>1</v>
      </c>
      <c r="P93" s="152" t="str">
        <f t="shared" si="1"/>
        <v>INSERT INTO colores VALUES(NULL,"Mody69","Marrón: Almendra","",1,59,1,"#FFEBCD","Almendra",99);</v>
      </c>
    </row>
    <row r="94" spans="4:16" x14ac:dyDescent="0.2">
      <c r="D94" s="143" t="s">
        <v>623</v>
      </c>
      <c r="E94" s="83" t="s">
        <v>316</v>
      </c>
      <c r="F94" s="157"/>
      <c r="G94" s="25">
        <v>1</v>
      </c>
      <c r="H94" s="153">
        <f>VLOOKUP(Tabla1[[#This Row],[sku proveedor-web]],Tabla6[[sku proveedor-web]:[codigo]],2,0)</f>
        <v>60</v>
      </c>
      <c r="I94" s="152">
        <f>COUNTIFS(H:H,Tabla1[[#This Row],[codigo]])</f>
        <v>1</v>
      </c>
      <c r="J94" s="25" t="str">
        <f>IFERROR(VLOOKUP(E94,'Base de datos'!K:L,2,0),"")</f>
        <v>#191970</v>
      </c>
      <c r="K94" s="106" t="str">
        <f>MID(Tabla1[[#This Row],[Colores]],FIND(" ",Tabla1[[#This Row],[Colores]],2)+1,100)</f>
        <v>Azul noche</v>
      </c>
      <c r="L94" s="152">
        <v>99</v>
      </c>
      <c r="N94">
        <v>1</v>
      </c>
      <c r="P94" s="152" t="str">
        <f t="shared" si="1"/>
        <v>INSERT INTO colores VALUES(NULL,"Mody70","Azul: Azul noche","",1,60,1,"#191970","Azul noche",99);</v>
      </c>
    </row>
    <row r="95" spans="4:16" x14ac:dyDescent="0.2">
      <c r="D95" s="143" t="s">
        <v>624</v>
      </c>
      <c r="E95" s="83" t="s">
        <v>337</v>
      </c>
      <c r="F95" s="157"/>
      <c r="G95" s="25">
        <v>1</v>
      </c>
      <c r="H95" s="153">
        <f>VLOOKUP(Tabla1[[#This Row],[sku proveedor-web]],Tabla6[[sku proveedor-web]:[codigo]],2,0)</f>
        <v>61</v>
      </c>
      <c r="I95" s="152">
        <f>COUNTIFS(H:H,Tabla1[[#This Row],[codigo]])</f>
        <v>1</v>
      </c>
      <c r="J95" s="25" t="str">
        <f>IFERROR(VLOOKUP(E95,'Base de datos'!K:L,2,0),"")</f>
        <v>#D3D3D3</v>
      </c>
      <c r="K95" s="106" t="str">
        <f>MID(Tabla1[[#This Row],[Colores]],FIND(" ",Tabla1[[#This Row],[Colores]],2)+1,100)</f>
        <v>Gris claro</v>
      </c>
      <c r="L95" s="152">
        <v>99</v>
      </c>
      <c r="N95">
        <v>1</v>
      </c>
      <c r="P95" s="152" t="str">
        <f t="shared" si="1"/>
        <v>INSERT INTO colores VALUES(NULL,"Mody71","Grises: Gris claro","",1,61,1,"#D3D3D3","Gris claro",99);</v>
      </c>
    </row>
    <row r="96" spans="4:16" x14ac:dyDescent="0.2">
      <c r="D96" s="143" t="s">
        <v>627</v>
      </c>
      <c r="E96" s="83" t="s">
        <v>332</v>
      </c>
      <c r="F96" s="157"/>
      <c r="G96" s="25">
        <v>1</v>
      </c>
      <c r="H96" s="153">
        <f>VLOOKUP(Tabla1[[#This Row],[sku proveedor-web]],Tabla6[[sku proveedor-web]:[codigo]],2,0)</f>
        <v>62</v>
      </c>
      <c r="I96" s="152">
        <f>COUNTIFS(H:H,Tabla1[[#This Row],[codigo]])</f>
        <v>1</v>
      </c>
      <c r="J96" s="25" t="str">
        <f>IFERROR(VLOOKUP(E96,'Base de datos'!K:L,2,0),"")</f>
        <v>#BDB76B</v>
      </c>
      <c r="K96" s="106" t="str">
        <f>MID(Tabla1[[#This Row],[Colores]],FIND(" ",Tabla1[[#This Row],[Colores]],2)+1,100)</f>
        <v>Caqui</v>
      </c>
      <c r="L96" s="152">
        <v>99</v>
      </c>
      <c r="N96">
        <v>1</v>
      </c>
      <c r="P96" s="152" t="str">
        <f t="shared" si="1"/>
        <v>INSERT INTO colores VALUES(NULL,"Mody72","Amarillo; Caqui","",1,62,1,"#BDB76B","Caqui",99);</v>
      </c>
    </row>
    <row r="97" spans="4:16" x14ac:dyDescent="0.2">
      <c r="D97" s="143" t="s">
        <v>630</v>
      </c>
      <c r="E97" s="83" t="s">
        <v>367</v>
      </c>
      <c r="F97" s="157"/>
      <c r="G97" s="25">
        <v>1</v>
      </c>
      <c r="H97" s="153">
        <f>VLOOKUP(Tabla1[[#This Row],[sku proveedor-web]],Tabla6[[sku proveedor-web]:[codigo]],2,0)</f>
        <v>63</v>
      </c>
      <c r="I97" s="152">
        <f>COUNTIFS(H:H,Tabla1[[#This Row],[codigo]])</f>
        <v>1</v>
      </c>
      <c r="J97" s="25" t="str">
        <f>IFERROR(VLOOKUP(E97,'Base de datos'!K:L,2,0),"")</f>
        <v>#371000</v>
      </c>
      <c r="K97" s="106" t="str">
        <f>MID(Tabla1[[#This Row],[Colores]],FIND(" ",Tabla1[[#This Row],[Colores]],2)+1,100)</f>
        <v>Nogal</v>
      </c>
      <c r="L97" s="152">
        <v>99</v>
      </c>
      <c r="N97">
        <v>1</v>
      </c>
      <c r="P97" s="152" t="str">
        <f t="shared" si="1"/>
        <v>INSERT INTO colores VALUES(NULL,"Mody73","Marrón Nogal","",1,63,1,"#371000","Nogal",99);</v>
      </c>
    </row>
    <row r="98" spans="4:16" x14ac:dyDescent="0.2">
      <c r="D98" s="143" t="s">
        <v>633</v>
      </c>
      <c r="E98" s="83" t="s">
        <v>316</v>
      </c>
      <c r="F98" s="157"/>
      <c r="G98" s="25">
        <v>1</v>
      </c>
      <c r="H98" s="153">
        <f>VLOOKUP(Tabla1[[#This Row],[sku proveedor-web]],Tabla6[[sku proveedor-web]:[codigo]],2,0)</f>
        <v>64</v>
      </c>
      <c r="I98" s="152">
        <f>COUNTIFS(H:H,Tabla1[[#This Row],[codigo]])</f>
        <v>1</v>
      </c>
      <c r="J98" s="25" t="str">
        <f>IFERROR(VLOOKUP(E98,'Base de datos'!K:L,2,0),"")</f>
        <v>#191970</v>
      </c>
      <c r="K98" s="106" t="str">
        <f>MID(Tabla1[[#This Row],[Colores]],FIND(" ",Tabla1[[#This Row],[Colores]],2)+1,100)</f>
        <v>Azul noche</v>
      </c>
      <c r="L98" s="152">
        <v>99</v>
      </c>
      <c r="N98">
        <v>1</v>
      </c>
      <c r="P98" s="152" t="str">
        <f t="shared" si="1"/>
        <v>INSERT INTO colores VALUES(NULL,"Mody74","Azul: Azul noche","",1,64,1,"#191970","Azul noche",99);</v>
      </c>
    </row>
    <row r="99" spans="4:16" x14ac:dyDescent="0.2">
      <c r="D99" s="143" t="s">
        <v>636</v>
      </c>
      <c r="E99" s="83" t="s">
        <v>316</v>
      </c>
      <c r="F99" s="157"/>
      <c r="G99" s="25">
        <v>1</v>
      </c>
      <c r="H99" s="153">
        <f>VLOOKUP(Tabla1[[#This Row],[sku proveedor-web]],Tabla6[[sku proveedor-web]:[codigo]],2,0)</f>
        <v>65</v>
      </c>
      <c r="I99" s="152">
        <f>COUNTIFS(H:H,Tabla1[[#This Row],[codigo]])</f>
        <v>1</v>
      </c>
      <c r="J99" s="25" t="str">
        <f>IFERROR(VLOOKUP(E99,'Base de datos'!K:L,2,0),"")</f>
        <v>#191970</v>
      </c>
      <c r="K99" s="106" t="str">
        <f>MID(Tabla1[[#This Row],[Colores]],FIND(" ",Tabla1[[#This Row],[Colores]],2)+1,100)</f>
        <v>Azul noche</v>
      </c>
      <c r="L99" s="152">
        <v>99</v>
      </c>
      <c r="N99">
        <v>1</v>
      </c>
      <c r="P99" s="152" t="str">
        <f t="shared" si="1"/>
        <v>INSERT INTO colores VALUES(NULL,"Mody75","Azul: Azul noche","",1,65,1,"#191970","Azul noche",99);</v>
      </c>
    </row>
    <row r="100" spans="4:16" x14ac:dyDescent="0.2">
      <c r="D100" s="143" t="s">
        <v>639</v>
      </c>
      <c r="E100" s="83" t="s">
        <v>339</v>
      </c>
      <c r="F100" s="157"/>
      <c r="G100" s="25">
        <v>1</v>
      </c>
      <c r="H100" s="153">
        <f>VLOOKUP(Tabla1[[#This Row],[sku proveedor-web]],Tabla6[[sku proveedor-web]:[codigo]],2,0)</f>
        <v>66</v>
      </c>
      <c r="I100" s="152">
        <f>COUNTIFS(H:H,Tabla1[[#This Row],[codigo]])</f>
        <v>1</v>
      </c>
      <c r="J100" s="25" t="str">
        <f>IFERROR(VLOOKUP(E100,'Base de datos'!K:L,2,0),"")</f>
        <v>#F5F5DC</v>
      </c>
      <c r="K100" s="106" t="str">
        <f>MID(Tabla1[[#This Row],[Colores]],FIND(" ",Tabla1[[#This Row],[Colores]],2)+1,100)</f>
        <v>Beige</v>
      </c>
      <c r="L100" s="152">
        <v>99</v>
      </c>
      <c r="N100">
        <v>1</v>
      </c>
      <c r="P100" s="152" t="str">
        <f t="shared" si="1"/>
        <v>INSERT INTO colores VALUES(NULL,"Mody76","Grises: Beige","",1,66,1,"#F5F5DC","Beige",99);</v>
      </c>
    </row>
    <row r="101" spans="4:16" x14ac:dyDescent="0.2">
      <c r="D101" s="143" t="s">
        <v>642</v>
      </c>
      <c r="E101" s="83" t="s">
        <v>314</v>
      </c>
      <c r="F101" s="157"/>
      <c r="G101" s="25">
        <v>1</v>
      </c>
      <c r="H101" s="153">
        <f>VLOOKUP(Tabla1[[#This Row],[sku proveedor-web]],Tabla6[[sku proveedor-web]:[codigo]],2,0)</f>
        <v>67</v>
      </c>
      <c r="I101" s="152">
        <f>COUNTIFS(H:H,Tabla1[[#This Row],[codigo]])</f>
        <v>2</v>
      </c>
      <c r="J101" s="25" t="str">
        <f>IFERROR(VLOOKUP(E101,'Base de datos'!K:L,2,0),"")</f>
        <v>#5F9EA0</v>
      </c>
      <c r="K101" s="106" t="str">
        <f>MID(Tabla1[[#This Row],[Colores]],FIND(" ",Tabla1[[#This Row],[Colores]],2)+1,100)</f>
        <v>Azul cadete</v>
      </c>
      <c r="L101" s="152">
        <v>99</v>
      </c>
      <c r="N101">
        <v>1</v>
      </c>
      <c r="P101" s="152" t="str">
        <f t="shared" si="1"/>
        <v>INSERT INTO colores VALUES(NULL,"Mody77","Azul: Azul cadete","",1,67,2,"#5F9EA0","Azul cadete",99);</v>
      </c>
    </row>
    <row r="102" spans="4:16" x14ac:dyDescent="0.2">
      <c r="D102" s="143" t="s">
        <v>968</v>
      </c>
      <c r="E102" s="83" t="s">
        <v>337</v>
      </c>
      <c r="F102" s="157"/>
      <c r="G102" s="25">
        <v>1</v>
      </c>
      <c r="H102" s="153">
        <v>67</v>
      </c>
      <c r="I102" s="152">
        <f>COUNTIFS(H:H,Tabla1[[#This Row],[codigo]])</f>
        <v>2</v>
      </c>
      <c r="J102" s="25" t="str">
        <f>IFERROR(VLOOKUP(E102,'Base de datos'!K:L,2,0),"")</f>
        <v>#D3D3D3</v>
      </c>
      <c r="K102" s="106" t="str">
        <f>MID(Tabla1[[#This Row],[Colores]],FIND(" ",Tabla1[[#This Row],[Colores]],2)+1,100)</f>
        <v>Gris claro</v>
      </c>
      <c r="L102" s="152">
        <v>99</v>
      </c>
      <c r="N102">
        <v>1</v>
      </c>
      <c r="P102" s="152" t="str">
        <f t="shared" si="1"/>
        <v>INSERT INTO colores VALUES(NULL,"Mody77PLOMO","Grises: Gris claro","",1,67,2,"#D3D3D3","Gris claro",99);</v>
      </c>
    </row>
    <row r="103" spans="4:16" x14ac:dyDescent="0.2">
      <c r="D103" s="143" t="s">
        <v>645</v>
      </c>
      <c r="E103" s="83" t="s">
        <v>304</v>
      </c>
      <c r="F103" s="157"/>
      <c r="G103" s="25">
        <v>1</v>
      </c>
      <c r="H103" s="153">
        <f>VLOOKUP(Tabla1[[#This Row],[sku proveedor-web]],Tabla6[[sku proveedor-web]:[codigo]],2,0)</f>
        <v>68</v>
      </c>
      <c r="I103" s="152">
        <f>COUNTIFS(H:H,Tabla1[[#This Row],[codigo]])</f>
        <v>5</v>
      </c>
      <c r="J103" s="25" t="str">
        <f>IFERROR(VLOOKUP(E103,'Base de datos'!K:L,2,0),"")</f>
        <v>#4B0082</v>
      </c>
      <c r="K103" s="106" t="str">
        <f>MID(Tabla1[[#This Row],[Colores]],FIND(" ",Tabla1[[#This Row],[Colores]],2)+1,100)</f>
        <v>Violeta</v>
      </c>
      <c r="L103" s="152">
        <v>99</v>
      </c>
      <c r="N103">
        <v>1</v>
      </c>
      <c r="P103" s="152" t="str">
        <f t="shared" si="1"/>
        <v>INSERT INTO colores VALUES(NULL,"Mody78","Violeta: Violeta","",1,68,5,"#4B0082","Violeta",99);</v>
      </c>
    </row>
    <row r="104" spans="4:16" x14ac:dyDescent="0.2">
      <c r="D104" s="143" t="s">
        <v>969</v>
      </c>
      <c r="E104" s="83" t="s">
        <v>314</v>
      </c>
      <c r="F104" s="157"/>
      <c r="G104" s="25">
        <v>1</v>
      </c>
      <c r="H104" s="153">
        <v>68</v>
      </c>
      <c r="I104" s="152">
        <f>COUNTIFS(H:H,Tabla1[[#This Row],[codigo]])</f>
        <v>5</v>
      </c>
      <c r="J104" s="25" t="str">
        <f>IFERROR(VLOOKUP(E104,'Base de datos'!K:L,2,0),"")</f>
        <v>#5F9EA0</v>
      </c>
      <c r="K104" s="106" t="str">
        <f>MID(Tabla1[[#This Row],[Colores]],FIND(" ",Tabla1[[#This Row],[Colores]],2)+1,100)</f>
        <v>Azul cadete</v>
      </c>
      <c r="L104" s="152">
        <v>99</v>
      </c>
      <c r="N104">
        <v>1</v>
      </c>
      <c r="P104" s="152" t="str">
        <f t="shared" si="1"/>
        <v>INSERT INTO colores VALUES(NULL,"Mody78CELESTE","Azul: Azul cadete","",1,68,5,"#5F9EA0","Azul cadete",99);</v>
      </c>
    </row>
    <row r="105" spans="4:16" x14ac:dyDescent="0.2">
      <c r="D105" s="143" t="s">
        <v>970</v>
      </c>
      <c r="E105" s="83" t="s">
        <v>336</v>
      </c>
      <c r="F105" s="157"/>
      <c r="G105" s="25">
        <v>1</v>
      </c>
      <c r="H105" s="153">
        <v>68</v>
      </c>
      <c r="I105" s="152">
        <f>COUNTIFS(H:H,Tabla1[[#This Row],[codigo]])</f>
        <v>5</v>
      </c>
      <c r="J105" s="25" t="str">
        <f>IFERROR(VLOOKUP(E105,'Base de datos'!K:L,2,0),"")</f>
        <v>#000000</v>
      </c>
      <c r="K105" s="106" t="str">
        <f>MID(Tabla1[[#This Row],[Colores]],FIND(" ",Tabla1[[#This Row],[Colores]],2)+1,100)</f>
        <v>Negro</v>
      </c>
      <c r="L105" s="152">
        <v>99</v>
      </c>
      <c r="N105">
        <v>1</v>
      </c>
      <c r="P105" s="152" t="str">
        <f t="shared" si="1"/>
        <v>INSERT INTO colores VALUES(NULL,"Mody78NEGRO","Grises: Negro","",1,68,5,"#000000","Negro",99);</v>
      </c>
    </row>
    <row r="106" spans="4:16" x14ac:dyDescent="0.2">
      <c r="D106" s="143" t="s">
        <v>971</v>
      </c>
      <c r="E106" s="83" t="s">
        <v>330</v>
      </c>
      <c r="F106" s="157"/>
      <c r="G106" s="25">
        <v>1</v>
      </c>
      <c r="H106" s="153">
        <v>68</v>
      </c>
      <c r="I106" s="152">
        <f>COUNTIFS(H:H,Tabla1[[#This Row],[codigo]])</f>
        <v>5</v>
      </c>
      <c r="J106" s="25" t="str">
        <f>IFERROR(VLOOKUP(E106,'Base de datos'!K:L,2,0),"")</f>
        <v>#FFD700</v>
      </c>
      <c r="K106" s="106" t="str">
        <f>MID(Tabla1[[#This Row],[Colores]],FIND(" ",Tabla1[[#This Row],[Colores]],2)+1,100)</f>
        <v>Oro</v>
      </c>
      <c r="L106" s="152">
        <v>99</v>
      </c>
      <c r="N106">
        <v>1</v>
      </c>
      <c r="P106" s="152" t="str">
        <f t="shared" si="1"/>
        <v>INSERT INTO colores VALUES(NULL,"Mody78ORO","Amarillos: Oro","",1,68,5,"#FFD700","Oro",99);</v>
      </c>
    </row>
    <row r="107" spans="4:16" x14ac:dyDescent="0.2">
      <c r="D107" s="143" t="s">
        <v>972</v>
      </c>
      <c r="E107" s="83" t="s">
        <v>310</v>
      </c>
      <c r="F107" s="157"/>
      <c r="G107" s="25">
        <v>1</v>
      </c>
      <c r="H107" s="153">
        <v>68</v>
      </c>
      <c r="I107" s="152">
        <f>COUNTIFS(H:H,Tabla1[[#This Row],[codigo]])</f>
        <v>5</v>
      </c>
      <c r="J107" s="25" t="str">
        <f>IFERROR(VLOOKUP(E107,'Base de datos'!K:L,2,0),"")</f>
        <v>#006400</v>
      </c>
      <c r="K107" s="106" t="str">
        <f>MID(Tabla1[[#This Row],[Colores]],FIND(" ",Tabla1[[#This Row],[Colores]],2)+1,100)</f>
        <v>Verde oscuro</v>
      </c>
      <c r="L107" s="152">
        <v>99</v>
      </c>
      <c r="N107">
        <v>1</v>
      </c>
      <c r="P107" s="152" t="str">
        <f t="shared" si="1"/>
        <v>INSERT INTO colores VALUES(NULL,"Mody78VERDE","Verde: Verde oscuro","",1,68,5,"#006400","Verde oscuro",99);</v>
      </c>
    </row>
    <row r="108" spans="4:16" x14ac:dyDescent="0.2">
      <c r="D108" s="143" t="s">
        <v>647</v>
      </c>
      <c r="E108" s="83" t="s">
        <v>313</v>
      </c>
      <c r="F108" s="157"/>
      <c r="G108" s="25">
        <v>1</v>
      </c>
      <c r="H108" s="153">
        <f>VLOOKUP(Tabla1[[#This Row],[sku proveedor-web]],Tabla6[[sku proveedor-web]:[codigo]],2,0)</f>
        <v>69</v>
      </c>
      <c r="I108" s="152">
        <f>COUNTIFS(H:H,Tabla1[[#This Row],[codigo]])</f>
        <v>1</v>
      </c>
      <c r="J108" s="25" t="str">
        <f>IFERROR(VLOOKUP(E108,'Base de datos'!K:L,2,0),"")</f>
        <v>#00FFFF</v>
      </c>
      <c r="K108" s="106" t="str">
        <f>MID(Tabla1[[#This Row],[Colores]],FIND(" ",Tabla1[[#This Row],[Colores]],2)+1,100)</f>
        <v>Celeste agua</v>
      </c>
      <c r="L108" s="152">
        <v>99</v>
      </c>
      <c r="N108">
        <v>1</v>
      </c>
      <c r="P108" s="152" t="str">
        <f t="shared" si="1"/>
        <v>INSERT INTO colores VALUES(NULL,"Mody79","Azul: Celeste agua","",1,69,1,"#00FFFF","Celeste agua",99);</v>
      </c>
    </row>
    <row r="109" spans="4:16" x14ac:dyDescent="0.2">
      <c r="D109" s="143" t="s">
        <v>650</v>
      </c>
      <c r="E109" s="83" t="s">
        <v>324</v>
      </c>
      <c r="F109" s="157"/>
      <c r="G109" s="25">
        <v>1</v>
      </c>
      <c r="H109" s="153">
        <f>VLOOKUP(Tabla1[[#This Row],[sku proveedor-web]],Tabla6[[sku proveedor-web]:[codigo]],2,0)</f>
        <v>70</v>
      </c>
      <c r="I109" s="152">
        <f>COUNTIFS(H:H,Tabla1[[#This Row],[codigo]])</f>
        <v>2</v>
      </c>
      <c r="J109" s="25" t="str">
        <f>IFERROR(VLOOKUP(E109,'Base de datos'!K:L,2,0),"")</f>
        <v>#FF0000</v>
      </c>
      <c r="K109" s="106" t="str">
        <f>MID(Tabla1[[#This Row],[Colores]],FIND(" ",Tabla1[[#This Row],[Colores]],2)+1,100)</f>
        <v>Rojo</v>
      </c>
      <c r="L109" s="152">
        <v>99</v>
      </c>
      <c r="N109">
        <v>1</v>
      </c>
      <c r="P109" s="152" t="str">
        <f t="shared" si="1"/>
        <v>INSERT INTO colores VALUES(NULL,"Mody80","Rojos: Rojo","",1,70,2,"#FF0000","Rojo",99);</v>
      </c>
    </row>
    <row r="110" spans="4:16" x14ac:dyDescent="0.2">
      <c r="D110" s="1" t="s">
        <v>973</v>
      </c>
      <c r="E110" s="83" t="s">
        <v>337</v>
      </c>
      <c r="F110" s="157"/>
      <c r="G110" s="25">
        <v>1</v>
      </c>
      <c r="H110" s="26">
        <v>70</v>
      </c>
      <c r="I110" s="25">
        <f>COUNTIFS(H:H,Tabla1[[#This Row],[codigo]])</f>
        <v>2</v>
      </c>
      <c r="J110" s="25" t="str">
        <f>IFERROR(VLOOKUP(E110,'Base de datos'!K:L,2,0),"")</f>
        <v>#D3D3D3</v>
      </c>
      <c r="K110" s="106" t="str">
        <f>MID(Tabla1[[#This Row],[Colores]],FIND(" ",Tabla1[[#This Row],[Colores]],2)+1,100)</f>
        <v>Gris claro</v>
      </c>
      <c r="L110" s="152">
        <v>99</v>
      </c>
      <c r="N110">
        <v>1</v>
      </c>
      <c r="P110" s="152" t="str">
        <f t="shared" si="1"/>
        <v>INSERT INTO colores VALUES(NULL,"Mody80PLOMO","Grises: Gris claro","",1,70,2,"#D3D3D3","Gris claro",99);</v>
      </c>
    </row>
    <row r="111" spans="4:16" x14ac:dyDescent="0.2">
      <c r="D111" s="143" t="s">
        <v>653</v>
      </c>
      <c r="E111" s="83" t="s">
        <v>337</v>
      </c>
      <c r="F111" s="157"/>
      <c r="G111" s="25">
        <v>1</v>
      </c>
      <c r="H111" s="153">
        <f>VLOOKUP(Tabla1[[#This Row],[sku proveedor-web]],Tabla6[[sku proveedor-web]:[codigo]],2,0)</f>
        <v>71</v>
      </c>
      <c r="I111" s="152">
        <f>COUNTIFS(H:H,Tabla1[[#This Row],[codigo]])</f>
        <v>1</v>
      </c>
      <c r="J111" s="25" t="str">
        <f>IFERROR(VLOOKUP(E111,'Base de datos'!K:L,2,0),"")</f>
        <v>#D3D3D3</v>
      </c>
      <c r="K111" s="106" t="str">
        <f>MID(Tabla1[[#This Row],[Colores]],FIND(" ",Tabla1[[#This Row],[Colores]],2)+1,100)</f>
        <v>Gris claro</v>
      </c>
      <c r="L111" s="152">
        <v>99</v>
      </c>
      <c r="N111">
        <v>1</v>
      </c>
      <c r="P111" s="152" t="str">
        <f t="shared" si="1"/>
        <v>INSERT INTO colores VALUES(NULL,"Mody82","Grises: Gris claro","",1,71,1,"#D3D3D3","Gris claro",99);</v>
      </c>
    </row>
    <row r="112" spans="4:16" x14ac:dyDescent="0.2">
      <c r="D112" s="143" t="s">
        <v>656</v>
      </c>
      <c r="E112" s="83" t="s">
        <v>339</v>
      </c>
      <c r="F112" s="157"/>
      <c r="G112" s="25">
        <v>1</v>
      </c>
      <c r="H112" s="153">
        <f>VLOOKUP(Tabla1[[#This Row],[sku proveedor-web]],Tabla6[[sku proveedor-web]:[codigo]],2,0)</f>
        <v>72</v>
      </c>
      <c r="I112" s="152">
        <f>COUNTIFS(H:H,Tabla1[[#This Row],[codigo]])</f>
        <v>1</v>
      </c>
      <c r="J112" s="25" t="str">
        <f>IFERROR(VLOOKUP(E112,'Base de datos'!K:L,2,0),"")</f>
        <v>#F5F5DC</v>
      </c>
      <c r="K112" s="106" t="str">
        <f>MID(Tabla1[[#This Row],[Colores]],FIND(" ",Tabla1[[#This Row],[Colores]],2)+1,100)</f>
        <v>Beige</v>
      </c>
      <c r="L112" s="152">
        <v>99</v>
      </c>
      <c r="N112">
        <v>1</v>
      </c>
      <c r="P112" s="152" t="str">
        <f t="shared" si="1"/>
        <v>INSERT INTO colores VALUES(NULL,"Mody83","Grises: Beige","",1,72,1,"#F5F5DC","Beige",99);</v>
      </c>
    </row>
    <row r="113" spans="4:16" x14ac:dyDescent="0.2">
      <c r="D113" s="143" t="s">
        <v>568</v>
      </c>
      <c r="E113" s="83" t="s">
        <v>315</v>
      </c>
      <c r="F113" s="157"/>
      <c r="G113" s="25">
        <v>1</v>
      </c>
      <c r="H113" s="153">
        <f>VLOOKUP(Tabla1[[#This Row],[sku proveedor-web]],Tabla6[[sku proveedor-web]:[codigo]],2,0)</f>
        <v>73</v>
      </c>
      <c r="I113" s="152">
        <f>COUNTIFS(H:H,Tabla1[[#This Row],[codigo]])</f>
        <v>1</v>
      </c>
      <c r="J113" s="25" t="str">
        <f>IFERROR(VLOOKUP(E113,'Base de datos'!K:L,2,0),"")</f>
        <v>#4682B4</v>
      </c>
      <c r="K113" s="106" t="str">
        <f>MID(Tabla1[[#This Row],[Colores]],FIND(" ",Tabla1[[#This Row],[Colores]],2)+1,100)</f>
        <v>Azul acero</v>
      </c>
      <c r="L113" s="152">
        <v>99</v>
      </c>
      <c r="N113">
        <v>1</v>
      </c>
      <c r="P113" s="152" t="str">
        <f t="shared" si="1"/>
        <v>INSERT INTO colores VALUES(NULL,"Mody84","Azul: Azul acero","",1,73,1,"#4682B4","Azul acero",99);</v>
      </c>
    </row>
    <row r="114" spans="4:16" x14ac:dyDescent="0.2">
      <c r="D114" s="143" t="s">
        <v>570</v>
      </c>
      <c r="E114" s="83" t="s">
        <v>302</v>
      </c>
      <c r="F114" s="157"/>
      <c r="G114" s="93">
        <v>1</v>
      </c>
      <c r="H114" s="153">
        <f>VLOOKUP(Tabla1[[#This Row],[sku proveedor-web]],Tabla6[[sku proveedor-web]:[codigo]],2,0)</f>
        <v>74</v>
      </c>
      <c r="I114" s="152">
        <f>COUNTIFS(H:H,Tabla1[[#This Row],[codigo]])</f>
        <v>1</v>
      </c>
      <c r="J114" s="25" t="str">
        <f>IFERROR(VLOOKUP(E114,'Base de datos'!K:L,2,0),"")</f>
        <v>#FF00FF</v>
      </c>
      <c r="K114" s="106" t="str">
        <f>MID(Tabla1[[#This Row],[Colores]],FIND(" ",Tabla1[[#This Row],[Colores]],2)+1,100)</f>
        <v>Fucsia</v>
      </c>
      <c r="L114" s="152">
        <v>99</v>
      </c>
      <c r="N114">
        <v>1</v>
      </c>
      <c r="P114" s="152" t="str">
        <f t="shared" si="1"/>
        <v>INSERT INTO colores VALUES(NULL,"Mody85","Violeta: Fucsia","",1,74,1,"#FF00FF","Fucsia",99);</v>
      </c>
    </row>
    <row r="115" spans="4:16" x14ac:dyDescent="0.2">
      <c r="D115" s="1" t="s">
        <v>663</v>
      </c>
      <c r="E115" s="83" t="s">
        <v>313</v>
      </c>
      <c r="F115" s="157"/>
      <c r="G115" s="25">
        <v>1</v>
      </c>
      <c r="H115" s="26">
        <f>VLOOKUP(Tabla1[[#This Row],[sku proveedor-web]],Tabla6[[sku proveedor-web]:[codigo]],2,0)</f>
        <v>75</v>
      </c>
      <c r="I115" s="25">
        <f>COUNTIFS(H:H,Tabla1[[#This Row],[codigo]])</f>
        <v>1</v>
      </c>
      <c r="J115" s="25" t="str">
        <f>IFERROR(VLOOKUP(E115,'Base de datos'!K:L,2,0),"")</f>
        <v>#00FFFF</v>
      </c>
      <c r="K115" s="106" t="str">
        <f>MID(Tabla1[[#This Row],[Colores]],FIND(" ",Tabla1[[#This Row],[Colores]],2)+1,100)</f>
        <v>Celeste agua</v>
      </c>
      <c r="L115" s="152">
        <v>99</v>
      </c>
      <c r="N115">
        <v>1</v>
      </c>
      <c r="P115" s="152" t="str">
        <f t="shared" si="1"/>
        <v>INSERT INTO colores VALUES(NULL,"Mody96","Azul: Celeste agua","",1,75,1,"#00FFFF","Celeste agua",99);</v>
      </c>
    </row>
    <row r="116" spans="4:16" x14ac:dyDescent="0.2">
      <c r="D116" s="143" t="s">
        <v>666</v>
      </c>
      <c r="E116" s="83" t="s">
        <v>313</v>
      </c>
      <c r="F116" s="81"/>
      <c r="G116" s="25">
        <v>1</v>
      </c>
      <c r="H116" s="26">
        <f>VLOOKUP(Tabla1[[#This Row],[sku proveedor-web]],Tabla6[[sku proveedor-web]:[codigo]],2,0)</f>
        <v>76</v>
      </c>
      <c r="I116" s="25">
        <f>COUNTIFS(H:H,Tabla1[[#This Row],[codigo]])</f>
        <v>1</v>
      </c>
      <c r="J116" s="25" t="str">
        <f>IFERROR(VLOOKUP(E116,'Base de datos'!K:L,2,0),"")</f>
        <v>#00FFFF</v>
      </c>
      <c r="K116" s="106" t="str">
        <f>MID(Tabla1[[#This Row],[Colores]],FIND(" ",Tabla1[[#This Row],[Colores]],2)+1,100)</f>
        <v>Celeste agua</v>
      </c>
      <c r="L116" s="152">
        <v>99</v>
      </c>
      <c r="N116">
        <v>1</v>
      </c>
      <c r="P116" s="152" t="str">
        <f t="shared" si="1"/>
        <v>INSERT INTO colores VALUES(NULL,"Mody97","Azul: Celeste agua","",1,76,1,"#00FFFF","Celeste agua",99);</v>
      </c>
    </row>
    <row r="117" spans="4:16" x14ac:dyDescent="0.2">
      <c r="D117" s="143" t="s">
        <v>670</v>
      </c>
      <c r="E117" s="83" t="s">
        <v>315</v>
      </c>
      <c r="F117" s="81"/>
      <c r="G117" s="93">
        <v>3</v>
      </c>
      <c r="H117" s="26">
        <f>VLOOKUP(Tabla1[[#This Row],[sku proveedor-web]],Tabla6[[sku proveedor-web]:[codigo]],2,0)</f>
        <v>77</v>
      </c>
      <c r="I117" s="25">
        <f>COUNTIFS(H:H,Tabla1[[#This Row],[codigo]])</f>
        <v>1</v>
      </c>
      <c r="J117" s="25" t="str">
        <f>IFERROR(VLOOKUP(E117,'Base de datos'!K:L,2,0),"")</f>
        <v>#4682B4</v>
      </c>
      <c r="K117" s="106" t="str">
        <f>MID(Tabla1[[#This Row],[Colores]],FIND(" ",Tabla1[[#This Row],[Colores]],2)+1,100)</f>
        <v>Azul acero</v>
      </c>
      <c r="L117" s="152">
        <v>99</v>
      </c>
      <c r="N117">
        <v>1</v>
      </c>
      <c r="P117" s="152" t="str">
        <f t="shared" si="1"/>
        <v>INSERT INTO colores VALUES(NULL,"Mody98","Azul: Azul acero","",3,77,1,"#4682B4","Azul acero",99);</v>
      </c>
    </row>
    <row r="118" spans="4:16" x14ac:dyDescent="0.2">
      <c r="D118" s="143" t="s">
        <v>974</v>
      </c>
      <c r="E118" s="83" t="s">
        <v>402</v>
      </c>
      <c r="F118" s="81"/>
      <c r="G118" s="25">
        <v>3</v>
      </c>
      <c r="H118" s="26">
        <v>78</v>
      </c>
      <c r="I118" s="25">
        <f>COUNTIFS(H:H,Tabla1[[#This Row],[codigo]])</f>
        <v>2</v>
      </c>
      <c r="J118" s="25" t="str">
        <f>IFERROR(VLOOKUP(E118,'Base de datos'!K:L,2,0),"")</f>
        <v>#ce2403</v>
      </c>
      <c r="K118" s="106" t="str">
        <f>MID(Tabla1[[#This Row],[Colores]],FIND(" ",Tabla1[[#This Row],[Colores]],2)+1,100)</f>
        <v>Ladrillo</v>
      </c>
      <c r="L118" s="152">
        <v>99</v>
      </c>
      <c r="N118">
        <v>1</v>
      </c>
      <c r="P118" s="152" t="str">
        <f t="shared" si="1"/>
        <v>INSERT INTO colores VALUES(NULL,"Mody99NARANJA","Naranja: Ladrillo","",3,78,2,"#ce2403","Ladrillo",99);</v>
      </c>
    </row>
    <row r="119" spans="4:16" x14ac:dyDescent="0.2">
      <c r="D119" s="143" t="s">
        <v>975</v>
      </c>
      <c r="E119" s="83" t="s">
        <v>330</v>
      </c>
      <c r="F119" s="81"/>
      <c r="G119" s="25">
        <v>3</v>
      </c>
      <c r="H119" s="26">
        <v>78</v>
      </c>
      <c r="I119" s="25">
        <f>COUNTIFS(H:H,Tabla1[[#This Row],[codigo]])</f>
        <v>2</v>
      </c>
      <c r="J119" s="25" t="str">
        <f>IFERROR(VLOOKUP(E119,'Base de datos'!K:L,2,0),"")</f>
        <v>#FFD700</v>
      </c>
      <c r="K119" s="106" t="str">
        <f>MID(Tabla1[[#This Row],[Colores]],FIND(" ",Tabla1[[#This Row],[Colores]],2)+1,100)</f>
        <v>Oro</v>
      </c>
      <c r="L119" s="152">
        <v>99</v>
      </c>
      <c r="N119">
        <v>1</v>
      </c>
      <c r="P119" s="152" t="str">
        <f t="shared" si="1"/>
        <v>INSERT INTO colores VALUES(NULL,"Mody99ORO","Amarillos: Oro","",3,78,2,"#FFD700","Oro",99);</v>
      </c>
    </row>
    <row r="120" spans="4:16" x14ac:dyDescent="0.2">
      <c r="D120" s="143" t="s">
        <v>677</v>
      </c>
      <c r="E120" s="83" t="s">
        <v>312</v>
      </c>
      <c r="F120" s="81"/>
      <c r="G120" s="25">
        <v>1</v>
      </c>
      <c r="H120" s="26">
        <f>VLOOKUP(Tabla1[[#This Row],[sku proveedor-web]],Tabla6[[sku proveedor-web]:[codigo]],2,0)</f>
        <v>79</v>
      </c>
      <c r="I120" s="25">
        <f>COUNTIFS(H:H,Tabla1[[#This Row],[codigo]])</f>
        <v>1</v>
      </c>
      <c r="J120" s="25" t="str">
        <f>IFERROR(VLOOKUP(E120,'Base de datos'!K:L,2,0),"")</f>
        <v>#008080</v>
      </c>
      <c r="K120" s="106" t="str">
        <f>MID(Tabla1[[#This Row],[Colores]],FIND(" ",Tabla1[[#This Row],[Colores]],2)+1,100)</f>
        <v>Verde carcel</v>
      </c>
      <c r="L120" s="152">
        <v>99</v>
      </c>
      <c r="N120">
        <v>1</v>
      </c>
      <c r="P120" s="152" t="str">
        <f t="shared" si="1"/>
        <v>INSERT INTO colores VALUES(NULL,"Mody102","Verde: Verde carcel","",1,79,1,"#008080","Verde carcel",99);</v>
      </c>
    </row>
    <row r="121" spans="4:16" x14ac:dyDescent="0.2">
      <c r="D121" s="143" t="s">
        <v>679</v>
      </c>
      <c r="E121" s="83" t="s">
        <v>402</v>
      </c>
      <c r="F121" s="81"/>
      <c r="G121" s="25">
        <v>1</v>
      </c>
      <c r="H121" s="26">
        <f>VLOOKUP(Tabla1[[#This Row],[sku proveedor-web]],Tabla6[[sku proveedor-web]:[codigo]],2,0)</f>
        <v>80</v>
      </c>
      <c r="I121" s="25">
        <f>COUNTIFS(H:H,Tabla1[[#This Row],[codigo]])</f>
        <v>1</v>
      </c>
      <c r="J121" s="25" t="str">
        <f>IFERROR(VLOOKUP(E121,'Base de datos'!K:L,2,0),"")</f>
        <v>#ce2403</v>
      </c>
      <c r="K121" s="106" t="str">
        <f>MID(Tabla1[[#This Row],[Colores]],FIND(" ",Tabla1[[#This Row],[Colores]],2)+1,100)</f>
        <v>Ladrillo</v>
      </c>
      <c r="L121" s="152">
        <v>99</v>
      </c>
      <c r="N121">
        <v>1</v>
      </c>
      <c r="P121" s="152" t="str">
        <f t="shared" si="1"/>
        <v>INSERT INTO colores VALUES(NULL,"Mody103","Naranja: Ladrillo","",1,80,1,"#ce2403","Ladrillo",99);</v>
      </c>
    </row>
    <row r="122" spans="4:16" x14ac:dyDescent="0.2">
      <c r="D122" s="143" t="s">
        <v>682</v>
      </c>
      <c r="E122" s="83" t="s">
        <v>316</v>
      </c>
      <c r="F122" s="81"/>
      <c r="G122" s="25">
        <v>1</v>
      </c>
      <c r="H122" s="26">
        <f>VLOOKUP(Tabla1[[#This Row],[sku proveedor-web]],Tabla6[[sku proveedor-web]:[codigo]],2,0)</f>
        <v>81</v>
      </c>
      <c r="I122" s="25">
        <f>COUNTIFS(H:H,Tabla1[[#This Row],[codigo]])</f>
        <v>1</v>
      </c>
      <c r="J122" s="25" t="str">
        <f>IFERROR(VLOOKUP(E122,'Base de datos'!K:L,2,0),"")</f>
        <v>#191970</v>
      </c>
      <c r="K122" s="106" t="str">
        <f>MID(Tabla1[[#This Row],[Colores]],FIND(" ",Tabla1[[#This Row],[Colores]],2)+1,100)</f>
        <v>Azul noche</v>
      </c>
      <c r="L122" s="152">
        <v>99</v>
      </c>
      <c r="N122">
        <v>1</v>
      </c>
      <c r="P122" s="152" t="str">
        <f t="shared" si="1"/>
        <v>INSERT INTO colores VALUES(NULL,"Mody104","Azul: Azul noche","",1,81,1,"#191970","Azul noche",99);</v>
      </c>
    </row>
    <row r="123" spans="4:16" x14ac:dyDescent="0.2">
      <c r="D123" s="1" t="s">
        <v>685</v>
      </c>
      <c r="E123" s="83" t="s">
        <v>308</v>
      </c>
      <c r="F123" s="157"/>
      <c r="G123" s="25">
        <v>1</v>
      </c>
      <c r="H123" s="26">
        <f>VLOOKUP(Tabla1[[#This Row],[sku proveedor-web]],Tabla6[[sku proveedor-web]:[codigo]],2,0)</f>
        <v>82</v>
      </c>
      <c r="I123" s="25">
        <f>COUNTIFS(H:H,Tabla1[[#This Row],[codigo]])</f>
        <v>1</v>
      </c>
      <c r="J123" s="25" t="str">
        <f>IFERROR(VLOOKUP(E123,'Base de datos'!K:L,2,0),"")</f>
        <v>#98FB98</v>
      </c>
      <c r="K123" s="106" t="str">
        <f>MID(Tabla1[[#This Row],[Colores]],FIND(" ",Tabla1[[#This Row],[Colores]],2)+1,100)</f>
        <v>Verde palido</v>
      </c>
      <c r="L123" s="152">
        <v>99</v>
      </c>
      <c r="N123">
        <v>1</v>
      </c>
      <c r="P123" s="152" t="str">
        <f t="shared" si="1"/>
        <v>INSERT INTO colores VALUES(NULL,"Mody105","Verde: Verde palido","",1,82,1,"#98FB98","Verde palido",99);</v>
      </c>
    </row>
    <row r="124" spans="4:16" x14ac:dyDescent="0.2">
      <c r="D124" s="1" t="s">
        <v>688</v>
      </c>
      <c r="E124" s="83" t="s">
        <v>309</v>
      </c>
      <c r="F124" s="81"/>
      <c r="G124" s="25">
        <v>1</v>
      </c>
      <c r="H124" s="26">
        <f>VLOOKUP(Tabla1[[#This Row],[sku proveedor-web]],Tabla6[[sku proveedor-web]:[codigo]],2,0)</f>
        <v>83</v>
      </c>
      <c r="I124" s="25">
        <f>COUNTIFS(H:H,Tabla1[[#This Row],[codigo]])</f>
        <v>1</v>
      </c>
      <c r="J124" s="25" t="str">
        <f>IFERROR(VLOOKUP(E124,'Base de datos'!K:L,2,0),"")</f>
        <v>#2E8B57</v>
      </c>
      <c r="K124" s="106" t="str">
        <f>MID(Tabla1[[#This Row],[Colores]],FIND(" ",Tabla1[[#This Row],[Colores]],2)+1,100)</f>
        <v>Verde mar</v>
      </c>
      <c r="L124" s="152">
        <v>99</v>
      </c>
      <c r="N124">
        <v>1</v>
      </c>
      <c r="P124" s="152" t="str">
        <f t="shared" si="1"/>
        <v>INSERT INTO colores VALUES(NULL,"Mody106","Verde: Verde mar","",1,83,1,"#2E8B57","Verde mar",99);</v>
      </c>
    </row>
    <row r="125" spans="4:16" x14ac:dyDescent="0.2">
      <c r="D125" s="1" t="s">
        <v>693</v>
      </c>
      <c r="E125" s="83" t="s">
        <v>337</v>
      </c>
      <c r="F125" s="81"/>
      <c r="G125" s="25">
        <v>1</v>
      </c>
      <c r="H125" s="26">
        <f>VLOOKUP(Tabla1[[#This Row],[sku proveedor-web]],Tabla6[[sku proveedor-web]:[codigo]],2,0)</f>
        <v>84</v>
      </c>
      <c r="I125" s="25">
        <f>COUNTIFS(H:H,Tabla1[[#This Row],[codigo]])</f>
        <v>1</v>
      </c>
      <c r="J125" s="25" t="str">
        <f>IFERROR(VLOOKUP(E125,'Base de datos'!K:L,2,0),"")</f>
        <v>#D3D3D3</v>
      </c>
      <c r="K125" s="106" t="str">
        <f>MID(Tabla1[[#This Row],[Colores]],FIND(" ",Tabla1[[#This Row],[Colores]],2)+1,100)</f>
        <v>Gris claro</v>
      </c>
      <c r="L125" s="152">
        <v>99</v>
      </c>
      <c r="N125">
        <v>1</v>
      </c>
      <c r="P125" s="152" t="str">
        <f t="shared" si="1"/>
        <v>INSERT INTO colores VALUES(NULL,"Mody107","Grises: Gris claro","",1,84,1,"#D3D3D3","Gris claro",99);</v>
      </c>
    </row>
    <row r="126" spans="4:16" x14ac:dyDescent="0.2">
      <c r="D126" s="1" t="s">
        <v>694</v>
      </c>
      <c r="E126" s="83" t="s">
        <v>313</v>
      </c>
      <c r="F126" s="81"/>
      <c r="G126" s="25">
        <v>1</v>
      </c>
      <c r="H126" s="26">
        <f>VLOOKUP(Tabla1[[#This Row],[sku proveedor-web]],Tabla6[[sku proveedor-web]:[codigo]],2,0)</f>
        <v>85</v>
      </c>
      <c r="I126" s="25">
        <f>COUNTIFS(H:H,Tabla1[[#This Row],[codigo]])</f>
        <v>1</v>
      </c>
      <c r="J126" s="25" t="str">
        <f>IFERROR(VLOOKUP(E126,'Base de datos'!K:L,2,0),"")</f>
        <v>#00FFFF</v>
      </c>
      <c r="K126" s="106" t="str">
        <f>MID(Tabla1[[#This Row],[Colores]],FIND(" ",Tabla1[[#This Row],[Colores]],2)+1,100)</f>
        <v>Celeste agua</v>
      </c>
      <c r="L126" s="152">
        <v>99</v>
      </c>
      <c r="N126">
        <v>1</v>
      </c>
      <c r="P126" s="152" t="str">
        <f t="shared" si="1"/>
        <v>INSERT INTO colores VALUES(NULL,"Mody108","Azul: Celeste agua","",1,85,1,"#00FFFF","Celeste agua",99);</v>
      </c>
    </row>
    <row r="127" spans="4:16" x14ac:dyDescent="0.2">
      <c r="D127" s="1" t="s">
        <v>695</v>
      </c>
      <c r="E127" s="83" t="s">
        <v>316</v>
      </c>
      <c r="F127" s="81"/>
      <c r="G127" s="25">
        <v>2</v>
      </c>
      <c r="H127" s="26">
        <f>VLOOKUP(Tabla1[[#This Row],[sku proveedor-web]],Tabla6[[sku proveedor-web]:[codigo]],2,0)</f>
        <v>86</v>
      </c>
      <c r="I127" s="25">
        <f>COUNTIFS(H:H,Tabla1[[#This Row],[codigo]])</f>
        <v>1</v>
      </c>
      <c r="J127" s="25" t="str">
        <f>IFERROR(VLOOKUP(E127,'Base de datos'!K:L,2,0),"")</f>
        <v>#191970</v>
      </c>
      <c r="K127" s="106" t="str">
        <f>MID(Tabla1[[#This Row],[Colores]],FIND(" ",Tabla1[[#This Row],[Colores]],2)+1,100)</f>
        <v>Azul noche</v>
      </c>
      <c r="L127" s="152">
        <v>99</v>
      </c>
      <c r="N127">
        <v>1</v>
      </c>
      <c r="P127" s="152" t="str">
        <f t="shared" si="1"/>
        <v>INSERT INTO colores VALUES(NULL,"Mody109","Azul: Azul noche","",2,86,1,"#191970","Azul noche",99);</v>
      </c>
    </row>
    <row r="128" spans="4:16" x14ac:dyDescent="0.2">
      <c r="D128" s="1" t="s">
        <v>696</v>
      </c>
      <c r="E128" s="83" t="s">
        <v>336</v>
      </c>
      <c r="F128" s="81"/>
      <c r="G128" s="25">
        <v>1</v>
      </c>
      <c r="H128" s="26">
        <f>VLOOKUP(Tabla1[[#This Row],[sku proveedor-web]],Tabla6[[sku proveedor-web]:[codigo]],2,0)</f>
        <v>87</v>
      </c>
      <c r="I128" s="25">
        <f>COUNTIFS(H:H,Tabla1[[#This Row],[codigo]])</f>
        <v>1</v>
      </c>
      <c r="J128" s="25" t="str">
        <f>IFERROR(VLOOKUP(E128,'Base de datos'!K:L,2,0),"")</f>
        <v>#000000</v>
      </c>
      <c r="K128" s="106" t="str">
        <f>MID(Tabla1[[#This Row],[Colores]],FIND(" ",Tabla1[[#This Row],[Colores]],2)+1,100)</f>
        <v>Negro</v>
      </c>
      <c r="L128" s="152">
        <v>99</v>
      </c>
      <c r="N128">
        <v>1</v>
      </c>
      <c r="P128" s="152" t="str">
        <f t="shared" si="1"/>
        <v>INSERT INTO colores VALUES(NULL,"Mody110","Grises: Negro","",1,87,1,"#000000","Negro",99);</v>
      </c>
    </row>
    <row r="129" spans="4:16" x14ac:dyDescent="0.2">
      <c r="D129" s="143" t="s">
        <v>697</v>
      </c>
      <c r="E129" s="83" t="s">
        <v>327</v>
      </c>
      <c r="F129" s="81"/>
      <c r="G129" s="25">
        <v>2</v>
      </c>
      <c r="H129" s="26">
        <f>VLOOKUP(Tabla1[[#This Row],[sku proveedor-web]],Tabla6[[sku proveedor-web]:[codigo]],2,0)</f>
        <v>88</v>
      </c>
      <c r="I129" s="25">
        <f>COUNTIFS(H:H,Tabla1[[#This Row],[codigo]])</f>
        <v>2</v>
      </c>
      <c r="J129" s="25" t="str">
        <f>IFERROR(VLOOKUP(E129,'Base de datos'!K:L,2,0),"")</f>
        <v>#FFC0CB</v>
      </c>
      <c r="K129" s="106" t="str">
        <f>MID(Tabla1[[#This Row],[Colores]],FIND(" ",Tabla1[[#This Row],[Colores]],2)+1,100)</f>
        <v>Rosado</v>
      </c>
      <c r="L129" s="152">
        <v>99</v>
      </c>
      <c r="N129">
        <v>1</v>
      </c>
      <c r="P129" s="152" t="str">
        <f t="shared" si="1"/>
        <v>INSERT INTO colores VALUES(NULL,"Mody111","Rojos: Rosado","",2,88,2,"#FFC0CB","Rosado",99);</v>
      </c>
    </row>
    <row r="130" spans="4:16" x14ac:dyDescent="0.2">
      <c r="D130" s="143" t="s">
        <v>976</v>
      </c>
      <c r="E130" s="83" t="s">
        <v>337</v>
      </c>
      <c r="F130" s="81"/>
      <c r="G130" s="25">
        <v>1</v>
      </c>
      <c r="H130" s="26">
        <v>88</v>
      </c>
      <c r="I130" s="25">
        <f>COUNTIFS(H:H,Tabla1[[#This Row],[codigo]])</f>
        <v>2</v>
      </c>
      <c r="J130" s="25" t="str">
        <f>IFERROR(VLOOKUP(E130,'Base de datos'!K:L,2,0),"")</f>
        <v>#D3D3D3</v>
      </c>
      <c r="K130" s="106" t="str">
        <f>MID(Tabla1[[#This Row],[Colores]],FIND(" ",Tabla1[[#This Row],[Colores]],2)+1,100)</f>
        <v>Gris claro</v>
      </c>
      <c r="L130" s="152">
        <v>99</v>
      </c>
      <c r="N130">
        <v>1</v>
      </c>
      <c r="P130" s="152" t="str">
        <f t="shared" si="1"/>
        <v>INSERT INTO colores VALUES(NULL,"Mody111PLOMO","Grises: Gris claro","",1,88,2,"#D3D3D3","Gris claro",99);</v>
      </c>
    </row>
    <row r="131" spans="4:16" x14ac:dyDescent="0.2">
      <c r="D131" s="1" t="s">
        <v>709</v>
      </c>
      <c r="E131" s="83" t="s">
        <v>338</v>
      </c>
      <c r="F131" s="81"/>
      <c r="G131" s="25">
        <v>1</v>
      </c>
      <c r="H131" s="26">
        <f>VLOOKUP(Tabla1[[#This Row],[sku proveedor-web]],Tabla6[[sku proveedor-web]:[codigo]],2,0)</f>
        <v>89</v>
      </c>
      <c r="I131" s="25">
        <f>COUNTIFS(H:H,Tabla1[[#This Row],[codigo]])</f>
        <v>1</v>
      </c>
      <c r="J131" s="25" t="str">
        <f>IFERROR(VLOOKUP(E131,'Base de datos'!K:L,2,0),"")</f>
        <v>#708090</v>
      </c>
      <c r="K131" s="106" t="str">
        <f>MID(Tabla1[[#This Row],[Colores]],FIND(" ",Tabla1[[#This Row],[Colores]],2)+1,100)</f>
        <v>Gris pizarra</v>
      </c>
      <c r="L131" s="152">
        <v>99</v>
      </c>
      <c r="N131">
        <v>1</v>
      </c>
      <c r="P131" s="152" t="str">
        <f t="shared" ref="P131:P194" si="2">CONCATENATE("INSERT INTO colores VALUES(NULL,",CHAR(34),D131,CHAR(34),",",CHAR(34),E131,CHAR(34),",",CHAR(34),F131,CHAR(34),",",G131,",",H131,",",I131,",",CHAR(34),J131,CHAR(34),",",CHAR(34),K131,CHAR(34),",",L131,");")</f>
        <v>INSERT INTO colores VALUES(NULL,"Mody112","Grises Gris pizarra","",1,89,1,"#708090","Gris pizarra",99);</v>
      </c>
    </row>
    <row r="132" spans="4:16" x14ac:dyDescent="0.2">
      <c r="D132" s="1" t="s">
        <v>710</v>
      </c>
      <c r="E132" s="83" t="s">
        <v>336</v>
      </c>
      <c r="F132" s="81"/>
      <c r="G132" s="25">
        <v>1</v>
      </c>
      <c r="H132" s="26">
        <f>VLOOKUP(Tabla1[[#This Row],[sku proveedor-web]],Tabla6[[sku proveedor-web]:[codigo]],2,0)</f>
        <v>90</v>
      </c>
      <c r="I132" s="25">
        <f>COUNTIFS(H:H,Tabla1[[#This Row],[codigo]])</f>
        <v>7</v>
      </c>
      <c r="J132" s="25" t="str">
        <f>IFERROR(VLOOKUP(E132,'Base de datos'!K:L,2,0),"")</f>
        <v>#000000</v>
      </c>
      <c r="K132" s="106" t="str">
        <f>MID(Tabla1[[#This Row],[Colores]],FIND(" ",Tabla1[[#This Row],[Colores]],2)+1,100)</f>
        <v>Negro</v>
      </c>
      <c r="L132" s="152">
        <v>99</v>
      </c>
      <c r="N132">
        <v>1</v>
      </c>
      <c r="P132" s="152" t="str">
        <f t="shared" si="2"/>
        <v>INSERT INTO colores VALUES(NULL,"Mody113","Grises: Negro","",1,90,7,"#000000","Negro",99);</v>
      </c>
    </row>
    <row r="133" spans="4:16" x14ac:dyDescent="0.2">
      <c r="D133" s="143" t="s">
        <v>977</v>
      </c>
      <c r="E133" s="83" t="s">
        <v>313</v>
      </c>
      <c r="F133" s="81"/>
      <c r="G133" s="25">
        <v>1</v>
      </c>
      <c r="H133" s="26">
        <v>90</v>
      </c>
      <c r="I133" s="25">
        <f>COUNTIFS(H:H,Tabla1[[#This Row],[codigo]])</f>
        <v>7</v>
      </c>
      <c r="J133" s="25" t="str">
        <f>IFERROR(VLOOKUP(E133,'Base de datos'!K:L,2,0),"")</f>
        <v>#00FFFF</v>
      </c>
      <c r="K133" s="106" t="str">
        <f>MID(Tabla1[[#This Row],[Colores]],FIND(" ",Tabla1[[#This Row],[Colores]],2)+1,100)</f>
        <v>Celeste agua</v>
      </c>
      <c r="L133" s="152">
        <v>99</v>
      </c>
      <c r="N133">
        <v>1</v>
      </c>
      <c r="P133" s="152" t="str">
        <f t="shared" si="2"/>
        <v>INSERT INTO colores VALUES(NULL,"Mody113CELESTE","Azul: Celeste agua","",1,90,7,"#00FFFF","Celeste agua",99);</v>
      </c>
    </row>
    <row r="134" spans="4:16" x14ac:dyDescent="0.2">
      <c r="D134" s="1" t="s">
        <v>978</v>
      </c>
      <c r="E134" s="83" t="s">
        <v>330</v>
      </c>
      <c r="F134" s="170"/>
      <c r="G134" s="25">
        <v>1</v>
      </c>
      <c r="H134" s="26">
        <v>90</v>
      </c>
      <c r="I134" s="25">
        <f>COUNTIFS(H:H,Tabla1[[#This Row],[codigo]])</f>
        <v>7</v>
      </c>
      <c r="J134" s="25" t="str">
        <f>IFERROR(VLOOKUP(E134,'Base de datos'!K:L,2,0),"")</f>
        <v>#FFD700</v>
      </c>
      <c r="K134" s="106" t="str">
        <f>MID(Tabla1[[#This Row],[Colores]],FIND(" ",Tabla1[[#This Row],[Colores]],2)+1,100)</f>
        <v>Oro</v>
      </c>
      <c r="L134" s="152">
        <v>99</v>
      </c>
      <c r="N134">
        <v>1</v>
      </c>
      <c r="P134" s="152" t="str">
        <f t="shared" si="2"/>
        <v>INSERT INTO colores VALUES(NULL,"Mody113ORO","Amarillos: Oro","",1,90,7,"#FFD700","Oro",99);</v>
      </c>
    </row>
    <row r="135" spans="4:16" x14ac:dyDescent="0.2">
      <c r="D135" s="1" t="s">
        <v>979</v>
      </c>
      <c r="E135" s="83" t="s">
        <v>337</v>
      </c>
      <c r="F135" s="170"/>
      <c r="G135" s="25">
        <v>1</v>
      </c>
      <c r="H135" s="26">
        <v>90</v>
      </c>
      <c r="I135" s="25">
        <f>COUNTIFS(H:H,Tabla1[[#This Row],[codigo]])</f>
        <v>7</v>
      </c>
      <c r="J135" s="25" t="str">
        <f>IFERROR(VLOOKUP(E135,'Base de datos'!K:L,2,0),"")</f>
        <v>#D3D3D3</v>
      </c>
      <c r="K135" s="106" t="str">
        <f>MID(Tabla1[[#This Row],[Colores]],FIND(" ",Tabla1[[#This Row],[Colores]],2)+1,100)</f>
        <v>Gris claro</v>
      </c>
      <c r="L135" s="152">
        <v>99</v>
      </c>
      <c r="N135">
        <v>1</v>
      </c>
      <c r="P135" s="152" t="str">
        <f t="shared" si="2"/>
        <v>INSERT INTO colores VALUES(NULL,"Mody113PLOMO","Grises: Gris claro","",1,90,7,"#D3D3D3","Gris claro",99);</v>
      </c>
    </row>
    <row r="136" spans="4:16" x14ac:dyDescent="0.2">
      <c r="D136" s="1" t="s">
        <v>980</v>
      </c>
      <c r="E136" s="83" t="s">
        <v>395</v>
      </c>
      <c r="F136" s="170"/>
      <c r="G136" s="25">
        <v>1</v>
      </c>
      <c r="H136" s="26">
        <v>90</v>
      </c>
      <c r="I136" s="25">
        <f>COUNTIFS(H:H,Tabla1[[#This Row],[codigo]])</f>
        <v>7</v>
      </c>
      <c r="J136" s="25" t="str">
        <f>IFERROR(VLOOKUP(E136,'Base de datos'!K:L,2,0),"")</f>
        <v>#333333</v>
      </c>
      <c r="K136" s="106" t="str">
        <f>MID(Tabla1[[#This Row],[Colores]],FIND(" ",Tabla1[[#This Row],[Colores]],2)+1,100)</f>
        <v>Gris oscuro</v>
      </c>
      <c r="L136" s="152">
        <v>99</v>
      </c>
      <c r="N136">
        <v>1</v>
      </c>
      <c r="P136" s="152" t="str">
        <f t="shared" si="2"/>
        <v>INSERT INTO colores VALUES(NULL,"Mody113PLOMO2","Grises: Gris oscuro","",1,90,7,"#333333","Gris oscuro",99);</v>
      </c>
    </row>
    <row r="137" spans="4:16" x14ac:dyDescent="0.2">
      <c r="D137" s="1" t="s">
        <v>981</v>
      </c>
      <c r="E137" s="83" t="s">
        <v>334</v>
      </c>
      <c r="F137" s="170"/>
      <c r="G137" s="25">
        <v>1</v>
      </c>
      <c r="H137" s="26">
        <v>90</v>
      </c>
      <c r="I137" s="25">
        <f>COUNTIFS(H:H,Tabla1[[#This Row],[codigo]])</f>
        <v>7</v>
      </c>
      <c r="J137" s="25" t="str">
        <f>IFERROR(VLOOKUP(E137,'Base de datos'!K:L,2,0),"")</f>
        <v>#FFE4E1</v>
      </c>
      <c r="K137" s="106" t="str">
        <f>MID(Tabla1[[#This Row],[Colores]],FIND(" ",Tabla1[[#This Row],[Colores]],2)+1,100)</f>
        <v>Rosa palo</v>
      </c>
      <c r="L137" s="152">
        <v>99</v>
      </c>
      <c r="N137">
        <v>1</v>
      </c>
      <c r="P137" s="152" t="str">
        <f t="shared" si="2"/>
        <v>INSERT INTO colores VALUES(NULL,"Mody113ROSADO","Rojos: Rosa palo","",1,90,7,"#FFE4E1","Rosa palo",99);</v>
      </c>
    </row>
    <row r="138" spans="4:16" x14ac:dyDescent="0.2">
      <c r="D138" s="1" t="s">
        <v>982</v>
      </c>
      <c r="E138" s="83" t="s">
        <v>323</v>
      </c>
      <c r="F138" s="170"/>
      <c r="G138" s="25">
        <v>1</v>
      </c>
      <c r="H138" s="26">
        <v>90</v>
      </c>
      <c r="I138" s="25">
        <f>COUNTIFS(H:H,Tabla1[[#This Row],[codigo]])</f>
        <v>7</v>
      </c>
      <c r="J138" s="25" t="str">
        <f>IFERROR(VLOOKUP(E138,'Base de datos'!K:L,2,0),"")</f>
        <v>#8B0000</v>
      </c>
      <c r="K138" s="106" t="str">
        <f>MID(Tabla1[[#This Row],[Colores]],FIND(" ",Tabla1[[#This Row],[Colores]],2)+1,100)</f>
        <v>Rojo oscuro</v>
      </c>
      <c r="L138" s="152">
        <v>99</v>
      </c>
      <c r="N138">
        <v>1</v>
      </c>
      <c r="P138" s="152" t="str">
        <f t="shared" si="2"/>
        <v>INSERT INTO colores VALUES(NULL,"Mody113VINO","Rojos: Rojo oscuro","",1,90,7,"#8B0000","Rojo oscuro",99);</v>
      </c>
    </row>
    <row r="139" spans="4:16" x14ac:dyDescent="0.2">
      <c r="D139" s="1" t="s">
        <v>713</v>
      </c>
      <c r="E139" s="83" t="s">
        <v>336</v>
      </c>
      <c r="F139" s="170"/>
      <c r="G139" s="25">
        <v>1</v>
      </c>
      <c r="H139" s="26">
        <f>VLOOKUP(Tabla1[[#This Row],[sku proveedor-web]],Tabla6[[sku proveedor-web]:[codigo]],2,0)</f>
        <v>91</v>
      </c>
      <c r="I139" s="25">
        <f>COUNTIFS(H:H,Tabla1[[#This Row],[codigo]])</f>
        <v>1</v>
      </c>
      <c r="J139" s="25" t="str">
        <f>IFERROR(VLOOKUP(E139,'Base de datos'!K:L,2,0),"")</f>
        <v>#000000</v>
      </c>
      <c r="K139" s="106" t="str">
        <f>MID(Tabla1[[#This Row],[Colores]],FIND(" ",Tabla1[[#This Row],[Colores]],2)+1,100)</f>
        <v>Negro</v>
      </c>
      <c r="L139" s="152">
        <v>99</v>
      </c>
      <c r="N139">
        <v>1</v>
      </c>
      <c r="P139" s="152" t="str">
        <f t="shared" si="2"/>
        <v>INSERT INTO colores VALUES(NULL,"Mody114","Grises: Negro","",1,91,1,"#000000","Negro",99);</v>
      </c>
    </row>
    <row r="140" spans="4:16" x14ac:dyDescent="0.2">
      <c r="D140" s="1" t="s">
        <v>714</v>
      </c>
      <c r="E140" s="83" t="s">
        <v>337</v>
      </c>
      <c r="F140" s="170"/>
      <c r="G140" s="25">
        <v>1</v>
      </c>
      <c r="H140" s="26">
        <f>VLOOKUP(Tabla1[[#This Row],[sku proveedor-web]],Tabla6[[sku proveedor-web]:[codigo]],2,0)</f>
        <v>92</v>
      </c>
      <c r="I140" s="25">
        <f>COUNTIFS(H:H,Tabla1[[#This Row],[codigo]])</f>
        <v>1</v>
      </c>
      <c r="J140" s="25" t="str">
        <f>IFERROR(VLOOKUP(E140,'Base de datos'!K:L,2,0),"")</f>
        <v>#D3D3D3</v>
      </c>
      <c r="K140" s="106" t="str">
        <f>MID(Tabla1[[#This Row],[Colores]],FIND(" ",Tabla1[[#This Row],[Colores]],2)+1,100)</f>
        <v>Gris claro</v>
      </c>
      <c r="L140" s="152">
        <v>99</v>
      </c>
      <c r="N140">
        <v>1</v>
      </c>
      <c r="P140" s="152" t="str">
        <f t="shared" si="2"/>
        <v>INSERT INTO colores VALUES(NULL,"Mody115","Grises: Gris claro","",1,92,1,"#D3D3D3","Gris claro",99);</v>
      </c>
    </row>
    <row r="141" spans="4:16" x14ac:dyDescent="0.2">
      <c r="D141" s="1" t="s">
        <v>717</v>
      </c>
      <c r="E141" s="83" t="s">
        <v>304</v>
      </c>
      <c r="F141" s="170"/>
      <c r="G141" s="25">
        <v>1</v>
      </c>
      <c r="H141" s="26">
        <f>VLOOKUP(Tabla1[[#This Row],[sku proveedor-web]],Tabla6[[sku proveedor-web]:[codigo]],2,0)</f>
        <v>93</v>
      </c>
      <c r="I141" s="25">
        <f>COUNTIFS(H:H,Tabla1[[#This Row],[codigo]])</f>
        <v>1</v>
      </c>
      <c r="J141" s="25" t="str">
        <f>IFERROR(VLOOKUP(E141,'Base de datos'!K:L,2,0),"")</f>
        <v>#4B0082</v>
      </c>
      <c r="K141" s="106" t="str">
        <f>MID(Tabla1[[#This Row],[Colores]],FIND(" ",Tabla1[[#This Row],[Colores]],2)+1,100)</f>
        <v>Violeta</v>
      </c>
      <c r="L141" s="152">
        <v>99</v>
      </c>
      <c r="N141">
        <v>1</v>
      </c>
      <c r="P141" s="152" t="str">
        <f t="shared" si="2"/>
        <v>INSERT INTO colores VALUES(NULL,"Mody116","Violeta: Violeta","",1,93,1,"#4B0082","Violeta",99);</v>
      </c>
    </row>
    <row r="142" spans="4:16" x14ac:dyDescent="0.2">
      <c r="D142" s="1" t="s">
        <v>718</v>
      </c>
      <c r="E142" s="83" t="s">
        <v>333</v>
      </c>
      <c r="F142" s="170"/>
      <c r="G142" s="25">
        <v>1</v>
      </c>
      <c r="H142" s="26">
        <f>VLOOKUP(Tabla1[[#This Row],[sku proveedor-web]],Tabla6[[sku proveedor-web]:[codigo]],2,0)</f>
        <v>94</v>
      </c>
      <c r="I142" s="25">
        <f>COUNTIFS(H:H,Tabla1[[#This Row],[codigo]])</f>
        <v>1</v>
      </c>
      <c r="J142" s="25" t="str">
        <f>IFERROR(VLOOKUP(E142,'Base de datos'!K:L,2,0),"")</f>
        <v>#FFFFFF</v>
      </c>
      <c r="K142" s="106" t="str">
        <f>MID(Tabla1[[#This Row],[Colores]],FIND(" ",Tabla1[[#This Row],[Colores]],2)+1,100)</f>
        <v>Blanco</v>
      </c>
      <c r="L142" s="152">
        <v>99</v>
      </c>
      <c r="N142">
        <v>1</v>
      </c>
      <c r="P142" s="152" t="str">
        <f t="shared" si="2"/>
        <v>INSERT INTO colores VALUES(NULL,"Mody117","Grises: Blanco","",1,94,1,"#FFFFFF","Blanco",99);</v>
      </c>
    </row>
    <row r="143" spans="4:16" x14ac:dyDescent="0.2">
      <c r="D143" s="1" t="s">
        <v>719</v>
      </c>
      <c r="E143" s="83" t="s">
        <v>318</v>
      </c>
      <c r="F143" s="170"/>
      <c r="G143" s="25">
        <v>1</v>
      </c>
      <c r="H143" s="26">
        <f>VLOOKUP(Tabla1[[#This Row],[sku proveedor-web]],Tabla6[[sku proveedor-web]:[codigo]],2,0)</f>
        <v>95</v>
      </c>
      <c r="I143" s="25">
        <f>COUNTIFS(H:H,Tabla1[[#This Row],[codigo]])</f>
        <v>1</v>
      </c>
      <c r="J143" s="25" t="str">
        <f>IFERROR(VLOOKUP(E143,'Base de datos'!K:L,2,0),"")</f>
        <v>#DEB887</v>
      </c>
      <c r="K143" s="106" t="str">
        <f>MID(Tabla1[[#This Row],[Colores]],FIND(" ",Tabla1[[#This Row],[Colores]],2)+1,100)</f>
        <v>Madera</v>
      </c>
      <c r="L143" s="152">
        <v>99</v>
      </c>
      <c r="N143">
        <v>1</v>
      </c>
      <c r="P143" s="152" t="str">
        <f t="shared" si="2"/>
        <v>INSERT INTO colores VALUES(NULL,"Mody118","Marrón: Madera","",1,95,1,"#DEB887","Madera",99);</v>
      </c>
    </row>
    <row r="144" spans="4:16" x14ac:dyDescent="0.2">
      <c r="D144" s="1" t="s">
        <v>720</v>
      </c>
      <c r="E144" s="83" t="s">
        <v>395</v>
      </c>
      <c r="F144" s="170"/>
      <c r="G144" s="25">
        <v>1</v>
      </c>
      <c r="H144" s="26">
        <f>VLOOKUP(Tabla1[[#This Row],[sku proveedor-web]],Tabla6[[sku proveedor-web]:[codigo]],2,0)</f>
        <v>96</v>
      </c>
      <c r="I144" s="25">
        <f>COUNTIFS(H:H,Tabla1[[#This Row],[codigo]])</f>
        <v>1</v>
      </c>
      <c r="J144" s="25" t="str">
        <f>IFERROR(VLOOKUP(E144,'Base de datos'!K:L,2,0),"")</f>
        <v>#333333</v>
      </c>
      <c r="K144" s="106" t="str">
        <f>MID(Tabla1[[#This Row],[Colores]],FIND(" ",Tabla1[[#This Row],[Colores]],2)+1,100)</f>
        <v>Gris oscuro</v>
      </c>
      <c r="L144" s="152">
        <v>99</v>
      </c>
      <c r="N144">
        <v>1</v>
      </c>
      <c r="P144" s="152" t="str">
        <f t="shared" si="2"/>
        <v>INSERT INTO colores VALUES(NULL,"Mody119","Grises: Gris oscuro","",1,96,1,"#333333","Gris oscuro",99);</v>
      </c>
    </row>
    <row r="145" spans="4:16" x14ac:dyDescent="0.2">
      <c r="D145" s="1" t="s">
        <v>721</v>
      </c>
      <c r="E145" s="83" t="s">
        <v>326</v>
      </c>
      <c r="F145" s="170"/>
      <c r="G145" s="25">
        <v>1</v>
      </c>
      <c r="H145" s="26">
        <f>VLOOKUP(Tabla1[[#This Row],[sku proveedor-web]],Tabla6[[sku proveedor-web]:[codigo]],2,0)</f>
        <v>97</v>
      </c>
      <c r="I145" s="25">
        <f>COUNTIFS(H:H,Tabla1[[#This Row],[codigo]])</f>
        <v>1</v>
      </c>
      <c r="J145" s="25" t="str">
        <f>IFERROR(VLOOKUP(E145,'Base de datos'!K:L,2,0),"")</f>
        <v>#CD5C5C</v>
      </c>
      <c r="K145" s="106" t="str">
        <f>MID(Tabla1[[#This Row],[Colores]],FIND(" ",Tabla1[[#This Row],[Colores]],2)+1,100)</f>
        <v>Salmon</v>
      </c>
      <c r="L145" s="152">
        <v>99</v>
      </c>
      <c r="N145">
        <v>1</v>
      </c>
      <c r="P145" s="152" t="str">
        <f t="shared" si="2"/>
        <v>INSERT INTO colores VALUES(NULL,"Mody120","Rojos: Salmon","",1,97,1,"#CD5C5C","Salmon",99);</v>
      </c>
    </row>
    <row r="146" spans="4:16" x14ac:dyDescent="0.2">
      <c r="D146" s="1" t="s">
        <v>722</v>
      </c>
      <c r="E146" s="83" t="s">
        <v>337</v>
      </c>
      <c r="F146" s="170"/>
      <c r="G146" s="25">
        <v>1</v>
      </c>
      <c r="H146" s="26">
        <f>VLOOKUP(Tabla1[[#This Row],[sku proveedor-web]],Tabla6[[sku proveedor-web]:[codigo]],2,0)</f>
        <v>98</v>
      </c>
      <c r="I146" s="25">
        <f>COUNTIFS(H:H,Tabla1[[#This Row],[codigo]])</f>
        <v>1</v>
      </c>
      <c r="J146" s="25" t="str">
        <f>IFERROR(VLOOKUP(E146,'Base de datos'!K:L,2,0),"")</f>
        <v>#D3D3D3</v>
      </c>
      <c r="K146" s="106" t="str">
        <f>MID(Tabla1[[#This Row],[Colores]],FIND(" ",Tabla1[[#This Row],[Colores]],2)+1,100)</f>
        <v>Gris claro</v>
      </c>
      <c r="L146" s="152">
        <v>99</v>
      </c>
      <c r="N146">
        <v>1</v>
      </c>
      <c r="P146" s="152" t="str">
        <f t="shared" si="2"/>
        <v>INSERT INTO colores VALUES(NULL,"Mody121","Grises: Gris claro","",1,98,1,"#D3D3D3","Gris claro",99);</v>
      </c>
    </row>
    <row r="147" spans="4:16" x14ac:dyDescent="0.2">
      <c r="D147" s="1" t="s">
        <v>723</v>
      </c>
      <c r="E147" s="83" t="s">
        <v>337</v>
      </c>
      <c r="F147" s="170"/>
      <c r="G147" s="25">
        <v>1</v>
      </c>
      <c r="H147" s="26">
        <f>VLOOKUP(Tabla1[[#This Row],[sku proveedor-web]],Tabla6[[sku proveedor-web]:[codigo]],2,0)</f>
        <v>99</v>
      </c>
      <c r="I147" s="25">
        <f>COUNTIFS(H:H,Tabla1[[#This Row],[codigo]])</f>
        <v>1</v>
      </c>
      <c r="J147" s="25" t="str">
        <f>IFERROR(VLOOKUP(E147,'Base de datos'!K:L,2,0),"")</f>
        <v>#D3D3D3</v>
      </c>
      <c r="K147" s="106" t="str">
        <f>MID(Tabla1[[#This Row],[Colores]],FIND(" ",Tabla1[[#This Row],[Colores]],2)+1,100)</f>
        <v>Gris claro</v>
      </c>
      <c r="L147" s="152">
        <v>99</v>
      </c>
      <c r="N147">
        <v>1</v>
      </c>
      <c r="P147" s="152" t="str">
        <f t="shared" si="2"/>
        <v>INSERT INTO colores VALUES(NULL,"Mody122","Grises: Gris claro","",1,99,1,"#D3D3D3","Gris claro",99);</v>
      </c>
    </row>
    <row r="148" spans="4:16" x14ac:dyDescent="0.2">
      <c r="D148" s="1" t="s">
        <v>724</v>
      </c>
      <c r="E148" s="83" t="s">
        <v>322</v>
      </c>
      <c r="F148" s="170"/>
      <c r="G148" s="25">
        <v>1</v>
      </c>
      <c r="H148" s="26">
        <f>VLOOKUP(Tabla1[[#This Row],[sku proveedor-web]],Tabla6[[sku proveedor-web]:[codigo]],2,0)</f>
        <v>100</v>
      </c>
      <c r="I148" s="25">
        <f>COUNTIFS(H:H,Tabla1[[#This Row],[codigo]])</f>
        <v>1</v>
      </c>
      <c r="J148" s="25" t="str">
        <f>IFERROR(VLOOKUP(E148,'Base de datos'!K:L,2,0),"")</f>
        <v>#8B4513</v>
      </c>
      <c r="K148" s="106" t="str">
        <f>MID(Tabla1[[#This Row],[Colores]],FIND(" ",Tabla1[[#This Row],[Colores]],2)+1,100)</f>
        <v>Marrón</v>
      </c>
      <c r="L148" s="152">
        <v>99</v>
      </c>
      <c r="N148">
        <v>1</v>
      </c>
      <c r="P148" s="152" t="str">
        <f t="shared" si="2"/>
        <v>INSERT INTO colores VALUES(NULL,"Mody123","Marrón: Marrón","",1,100,1,"#8B4513","Marrón",99);</v>
      </c>
    </row>
    <row r="149" spans="4:16" x14ac:dyDescent="0.2">
      <c r="D149" s="1" t="s">
        <v>725</v>
      </c>
      <c r="E149" s="83" t="s">
        <v>337</v>
      </c>
      <c r="F149" s="170"/>
      <c r="G149" s="25">
        <v>1</v>
      </c>
      <c r="H149" s="26">
        <f>VLOOKUP(Tabla1[[#This Row],[sku proveedor-web]],Tabla6[[sku proveedor-web]:[codigo]],2,0)</f>
        <v>101</v>
      </c>
      <c r="I149" s="25">
        <f>COUNTIFS(H:H,Tabla1[[#This Row],[codigo]])</f>
        <v>1</v>
      </c>
      <c r="J149" s="25" t="str">
        <f>IFERROR(VLOOKUP(E149,'Base de datos'!K:L,2,0),"")</f>
        <v>#D3D3D3</v>
      </c>
      <c r="K149" s="106" t="str">
        <f>MID(Tabla1[[#This Row],[Colores]],FIND(" ",Tabla1[[#This Row],[Colores]],2)+1,100)</f>
        <v>Gris claro</v>
      </c>
      <c r="L149" s="152">
        <v>99</v>
      </c>
      <c r="N149">
        <v>1</v>
      </c>
      <c r="P149" s="152" t="str">
        <f t="shared" si="2"/>
        <v>INSERT INTO colores VALUES(NULL,"Mody124","Grises: Gris claro","",1,101,1,"#D3D3D3","Gris claro",99);</v>
      </c>
    </row>
    <row r="150" spans="4:16" x14ac:dyDescent="0.2">
      <c r="D150" s="1" t="s">
        <v>726</v>
      </c>
      <c r="E150" s="83" t="s">
        <v>333</v>
      </c>
      <c r="F150" s="170"/>
      <c r="G150" s="25">
        <v>1</v>
      </c>
      <c r="H150" s="26">
        <f>VLOOKUP(Tabla1[[#This Row],[sku proveedor-web]],Tabla6[[sku proveedor-web]:[codigo]],2,0)</f>
        <v>102</v>
      </c>
      <c r="I150" s="25">
        <f>COUNTIFS(H:H,Tabla1[[#This Row],[codigo]])</f>
        <v>1</v>
      </c>
      <c r="J150" s="25" t="str">
        <f>IFERROR(VLOOKUP(E150,'Base de datos'!K:L,2,0),"")</f>
        <v>#FFFFFF</v>
      </c>
      <c r="K150" s="106" t="str">
        <f>MID(Tabla1[[#This Row],[Colores]],FIND(" ",Tabla1[[#This Row],[Colores]],2)+1,100)</f>
        <v>Blanco</v>
      </c>
      <c r="L150" s="152">
        <v>99</v>
      </c>
      <c r="N150">
        <v>1</v>
      </c>
      <c r="P150" s="152" t="str">
        <f t="shared" si="2"/>
        <v>INSERT INTO colores VALUES(NULL,"Mody125","Grises: Blanco","",1,102,1,"#FFFFFF","Blanco",99);</v>
      </c>
    </row>
    <row r="151" spans="4:16" x14ac:dyDescent="0.2">
      <c r="D151" s="1" t="s">
        <v>727</v>
      </c>
      <c r="E151" s="83" t="s">
        <v>315</v>
      </c>
      <c r="F151" s="170"/>
      <c r="G151" s="25">
        <v>2</v>
      </c>
      <c r="H151" s="26">
        <f>VLOOKUP(Tabla1[[#This Row],[sku proveedor-web]],Tabla6[[sku proveedor-web]:[codigo]],2,0)</f>
        <v>103</v>
      </c>
      <c r="I151" s="25">
        <f>COUNTIFS(H:H,Tabla1[[#This Row],[codigo]])</f>
        <v>1</v>
      </c>
      <c r="J151" s="25" t="str">
        <f>IFERROR(VLOOKUP(E151,'Base de datos'!K:L,2,0),"")</f>
        <v>#4682B4</v>
      </c>
      <c r="K151" s="106" t="str">
        <f>MID(Tabla1[[#This Row],[Colores]],FIND(" ",Tabla1[[#This Row],[Colores]],2)+1,100)</f>
        <v>Azul acero</v>
      </c>
      <c r="L151" s="152">
        <v>99</v>
      </c>
      <c r="N151">
        <v>1</v>
      </c>
      <c r="P151" s="152" t="str">
        <f t="shared" si="2"/>
        <v>INSERT INTO colores VALUES(NULL,"Mody126","Azul: Azul acero","",2,103,1,"#4682B4","Azul acero",99);</v>
      </c>
    </row>
    <row r="152" spans="4:16" x14ac:dyDescent="0.2">
      <c r="D152" s="1" t="s">
        <v>728</v>
      </c>
      <c r="E152" s="83" t="s">
        <v>333</v>
      </c>
      <c r="F152" s="170"/>
      <c r="G152" s="25">
        <v>1</v>
      </c>
      <c r="H152" s="26">
        <f>VLOOKUP(Tabla1[[#This Row],[sku proveedor-web]],Tabla6[[sku proveedor-web]:[codigo]],2,0)</f>
        <v>104</v>
      </c>
      <c r="I152" s="25">
        <f>COUNTIFS(H:H,Tabla1[[#This Row],[codigo]])</f>
        <v>1</v>
      </c>
      <c r="J152" s="25" t="str">
        <f>IFERROR(VLOOKUP(E152,'Base de datos'!K:L,2,0),"")</f>
        <v>#FFFFFF</v>
      </c>
      <c r="K152" s="106" t="str">
        <f>MID(Tabla1[[#This Row],[Colores]],FIND(" ",Tabla1[[#This Row],[Colores]],2)+1,100)</f>
        <v>Blanco</v>
      </c>
      <c r="L152" s="152">
        <v>99</v>
      </c>
      <c r="N152">
        <v>1</v>
      </c>
      <c r="P152" s="152" t="str">
        <f t="shared" si="2"/>
        <v>INSERT INTO colores VALUES(NULL,"Mody127","Grises: Blanco","",1,104,1,"#FFFFFF","Blanco",99);</v>
      </c>
    </row>
    <row r="153" spans="4:16" x14ac:dyDescent="0.2">
      <c r="D153" s="1" t="s">
        <v>729</v>
      </c>
      <c r="E153" s="83" t="s">
        <v>333</v>
      </c>
      <c r="F153" s="170"/>
      <c r="G153" s="25">
        <v>1</v>
      </c>
      <c r="H153" s="26">
        <f>VLOOKUP(Tabla1[[#This Row],[sku proveedor-web]],Tabla6[[sku proveedor-web]:[codigo]],2,0)</f>
        <v>105</v>
      </c>
      <c r="I153" s="25">
        <f>COUNTIFS(H:H,Tabla1[[#This Row],[codigo]])</f>
        <v>1</v>
      </c>
      <c r="J153" s="25" t="str">
        <f>IFERROR(VLOOKUP(E153,'Base de datos'!K:L,2,0),"")</f>
        <v>#FFFFFF</v>
      </c>
      <c r="K153" s="106" t="str">
        <f>MID(Tabla1[[#This Row],[Colores]],FIND(" ",Tabla1[[#This Row],[Colores]],2)+1,100)</f>
        <v>Blanco</v>
      </c>
      <c r="L153" s="152">
        <v>99</v>
      </c>
      <c r="N153">
        <v>1</v>
      </c>
      <c r="P153" s="152" t="str">
        <f t="shared" si="2"/>
        <v>INSERT INTO colores VALUES(NULL,"Mody128","Grises: Blanco","",1,105,1,"#FFFFFF","Blanco",99);</v>
      </c>
    </row>
    <row r="154" spans="4:16" x14ac:dyDescent="0.2">
      <c r="D154" s="1" t="s">
        <v>730</v>
      </c>
      <c r="E154" s="83" t="s">
        <v>318</v>
      </c>
      <c r="F154" s="170"/>
      <c r="G154" s="25">
        <v>1</v>
      </c>
      <c r="H154" s="26">
        <f>VLOOKUP(Tabla1[[#This Row],[sku proveedor-web]],Tabla6[[sku proveedor-web]:[codigo]],2,0)</f>
        <v>106</v>
      </c>
      <c r="I154" s="25">
        <f>COUNTIFS(H:H,Tabla1[[#This Row],[codigo]])</f>
        <v>1</v>
      </c>
      <c r="J154" s="25" t="str">
        <f>IFERROR(VLOOKUP(E154,'Base de datos'!K:L,2,0),"")</f>
        <v>#DEB887</v>
      </c>
      <c r="K154" s="106" t="str">
        <f>MID(Tabla1[[#This Row],[Colores]],FIND(" ",Tabla1[[#This Row],[Colores]],2)+1,100)</f>
        <v>Madera</v>
      </c>
      <c r="L154" s="152">
        <v>99</v>
      </c>
      <c r="N154">
        <v>1</v>
      </c>
      <c r="P154" s="152" t="str">
        <f t="shared" si="2"/>
        <v>INSERT INTO colores VALUES(NULL,"Mody129","Marrón: Madera","",1,106,1,"#DEB887","Madera",99);</v>
      </c>
    </row>
    <row r="155" spans="4:16" x14ac:dyDescent="0.2">
      <c r="D155" s="1" t="s">
        <v>731</v>
      </c>
      <c r="E155" s="83" t="s">
        <v>337</v>
      </c>
      <c r="F155" s="170"/>
      <c r="G155" s="25">
        <v>1</v>
      </c>
      <c r="H155" s="26">
        <f>VLOOKUP(Tabla1[[#This Row],[sku proveedor-web]],Tabla6[[sku proveedor-web]:[codigo]],2,0)</f>
        <v>107</v>
      </c>
      <c r="I155" s="25">
        <f>COUNTIFS(H:H,Tabla1[[#This Row],[codigo]])</f>
        <v>1</v>
      </c>
      <c r="J155" s="25" t="str">
        <f>IFERROR(VLOOKUP(E155,'Base de datos'!K:L,2,0),"")</f>
        <v>#D3D3D3</v>
      </c>
      <c r="K155" s="106" t="str">
        <f>MID(Tabla1[[#This Row],[Colores]],FIND(" ",Tabla1[[#This Row],[Colores]],2)+1,100)</f>
        <v>Gris claro</v>
      </c>
      <c r="L155" s="152">
        <v>99</v>
      </c>
      <c r="N155">
        <v>1</v>
      </c>
      <c r="P155" s="152" t="str">
        <f t="shared" si="2"/>
        <v>INSERT INTO colores VALUES(NULL,"Mody130","Grises: Gris claro","",1,107,1,"#D3D3D3","Gris claro",99);</v>
      </c>
    </row>
    <row r="156" spans="4:16" x14ac:dyDescent="0.2">
      <c r="D156" s="1" t="s">
        <v>732</v>
      </c>
      <c r="E156" s="83" t="s">
        <v>397</v>
      </c>
      <c r="F156" s="170"/>
      <c r="G156" s="25">
        <v>1</v>
      </c>
      <c r="H156" s="26">
        <f>VLOOKUP(Tabla1[[#This Row],[sku proveedor-web]],Tabla6[[sku proveedor-web]:[codigo]],2,0)</f>
        <v>108</v>
      </c>
      <c r="I156" s="25">
        <f>COUNTIFS(H:H,Tabla1[[#This Row],[codigo]])</f>
        <v>1</v>
      </c>
      <c r="J156" s="25" t="str">
        <f>IFERROR(VLOOKUP(E156,'Base de datos'!K:L,2,0),"")</f>
        <v>#96886e</v>
      </c>
      <c r="K156" s="106" t="str">
        <f>MID(Tabla1[[#This Row],[Colores]],FIND(" ",Tabla1[[#This Row],[Colores]],2)+1,100)</f>
        <v>Marrón claro</v>
      </c>
      <c r="L156" s="152">
        <v>99</v>
      </c>
      <c r="N156">
        <v>1</v>
      </c>
      <c r="P156" s="152" t="str">
        <f t="shared" si="2"/>
        <v>INSERT INTO colores VALUES(NULL,"Mody131","Marrón: Marrón claro","",1,108,1,"#96886e","Marrón claro",99);</v>
      </c>
    </row>
    <row r="157" spans="4:16" x14ac:dyDescent="0.2">
      <c r="D157" s="1" t="s">
        <v>733</v>
      </c>
      <c r="E157" s="83" t="s">
        <v>337</v>
      </c>
      <c r="F157" s="170"/>
      <c r="G157" s="25">
        <v>1</v>
      </c>
      <c r="H157" s="26">
        <f>VLOOKUP(Tabla1[[#This Row],[sku proveedor-web]],Tabla6[[sku proveedor-web]:[codigo]],2,0)</f>
        <v>109</v>
      </c>
      <c r="I157" s="25">
        <f>COUNTIFS(H:H,Tabla1[[#This Row],[codigo]])</f>
        <v>1</v>
      </c>
      <c r="J157" s="25" t="str">
        <f>IFERROR(VLOOKUP(E157,'Base de datos'!K:L,2,0),"")</f>
        <v>#D3D3D3</v>
      </c>
      <c r="K157" s="106" t="str">
        <f>MID(Tabla1[[#This Row],[Colores]],FIND(" ",Tabla1[[#This Row],[Colores]],2)+1,100)</f>
        <v>Gris claro</v>
      </c>
      <c r="L157" s="152">
        <v>99</v>
      </c>
      <c r="N157">
        <v>1</v>
      </c>
      <c r="P157" s="152" t="str">
        <f t="shared" si="2"/>
        <v>INSERT INTO colores VALUES(NULL,"Mody132","Grises: Gris claro","",1,109,1,"#D3D3D3","Gris claro",99);</v>
      </c>
    </row>
    <row r="158" spans="4:16" x14ac:dyDescent="0.2">
      <c r="D158" s="1" t="s">
        <v>734</v>
      </c>
      <c r="E158" s="83" t="s">
        <v>318</v>
      </c>
      <c r="F158" s="170"/>
      <c r="G158" s="25">
        <v>1</v>
      </c>
      <c r="H158" s="26">
        <f>VLOOKUP(Tabla1[[#This Row],[sku proveedor-web]],Tabla6[[sku proveedor-web]:[codigo]],2,0)</f>
        <v>110</v>
      </c>
      <c r="I158" s="25">
        <f>COUNTIFS(H:H,Tabla1[[#This Row],[codigo]])</f>
        <v>1</v>
      </c>
      <c r="J158" s="25" t="str">
        <f>IFERROR(VLOOKUP(E158,'Base de datos'!K:L,2,0),"")</f>
        <v>#DEB887</v>
      </c>
      <c r="K158" s="106" t="str">
        <f>MID(Tabla1[[#This Row],[Colores]],FIND(" ",Tabla1[[#This Row],[Colores]],2)+1,100)</f>
        <v>Madera</v>
      </c>
      <c r="L158" s="152">
        <v>99</v>
      </c>
      <c r="N158">
        <v>1</v>
      </c>
      <c r="P158" s="152" t="str">
        <f t="shared" si="2"/>
        <v>INSERT INTO colores VALUES(NULL,"Mody133","Marrón: Madera","",1,110,1,"#DEB887","Madera",99);</v>
      </c>
    </row>
    <row r="159" spans="4:16" x14ac:dyDescent="0.2">
      <c r="D159" s="1" t="s">
        <v>735</v>
      </c>
      <c r="E159" s="83" t="s">
        <v>318</v>
      </c>
      <c r="F159" s="170"/>
      <c r="G159" s="25">
        <v>1</v>
      </c>
      <c r="H159" s="26">
        <f>VLOOKUP(Tabla1[[#This Row],[sku proveedor-web]],Tabla6[[sku proveedor-web]:[codigo]],2,0)</f>
        <v>111</v>
      </c>
      <c r="I159" s="25">
        <f>COUNTIFS(H:H,Tabla1[[#This Row],[codigo]])</f>
        <v>1</v>
      </c>
      <c r="J159" s="25" t="str">
        <f>IFERROR(VLOOKUP(E159,'Base de datos'!K:L,2,0),"")</f>
        <v>#DEB887</v>
      </c>
      <c r="K159" s="106" t="str">
        <f>MID(Tabla1[[#This Row],[Colores]],FIND(" ",Tabla1[[#This Row],[Colores]],2)+1,100)</f>
        <v>Madera</v>
      </c>
      <c r="L159" s="152">
        <v>99</v>
      </c>
      <c r="N159">
        <v>1</v>
      </c>
      <c r="P159" s="152" t="str">
        <f t="shared" si="2"/>
        <v>INSERT INTO colores VALUES(NULL,"Mody134","Marrón: Madera","",1,111,1,"#DEB887","Madera",99);</v>
      </c>
    </row>
    <row r="160" spans="4:16" x14ac:dyDescent="0.2">
      <c r="D160" s="1" t="s">
        <v>736</v>
      </c>
      <c r="E160" s="83" t="s">
        <v>318</v>
      </c>
      <c r="F160" s="170"/>
      <c r="G160" s="25">
        <v>1</v>
      </c>
      <c r="H160" s="26">
        <f>VLOOKUP(Tabla1[[#This Row],[sku proveedor-web]],Tabla6[[sku proveedor-web]:[codigo]],2,0)</f>
        <v>112</v>
      </c>
      <c r="I160" s="25">
        <f>COUNTIFS(H:H,Tabla1[[#This Row],[codigo]])</f>
        <v>1</v>
      </c>
      <c r="J160" s="25" t="str">
        <f>IFERROR(VLOOKUP(E160,'Base de datos'!K:L,2,0),"")</f>
        <v>#DEB887</v>
      </c>
      <c r="K160" s="106" t="str">
        <f>MID(Tabla1[[#This Row],[Colores]],FIND(" ",Tabla1[[#This Row],[Colores]],2)+1,100)</f>
        <v>Madera</v>
      </c>
      <c r="L160" s="152">
        <v>99</v>
      </c>
      <c r="N160">
        <v>1</v>
      </c>
      <c r="P160" s="152" t="str">
        <f t="shared" si="2"/>
        <v>INSERT INTO colores VALUES(NULL,"Mody135","Marrón: Madera","",1,112,1,"#DEB887","Madera",99);</v>
      </c>
    </row>
    <row r="161" spans="4:16" x14ac:dyDescent="0.2">
      <c r="D161" s="1" t="s">
        <v>737</v>
      </c>
      <c r="E161" s="83" t="s">
        <v>333</v>
      </c>
      <c r="F161" s="170"/>
      <c r="G161" s="25">
        <v>1</v>
      </c>
      <c r="H161" s="26">
        <f>VLOOKUP(Tabla1[[#This Row],[sku proveedor-web]],Tabla6[[sku proveedor-web]:[codigo]],2,0)</f>
        <v>113</v>
      </c>
      <c r="I161" s="25">
        <f>COUNTIFS(H:H,Tabla1[[#This Row],[codigo]])</f>
        <v>1</v>
      </c>
      <c r="J161" s="25" t="str">
        <f>IFERROR(VLOOKUP(E161,'Base de datos'!K:L,2,0),"")</f>
        <v>#FFFFFF</v>
      </c>
      <c r="K161" s="106" t="str">
        <f>MID(Tabla1[[#This Row],[Colores]],FIND(" ",Tabla1[[#This Row],[Colores]],2)+1,100)</f>
        <v>Blanco</v>
      </c>
      <c r="L161" s="152">
        <v>99</v>
      </c>
      <c r="N161">
        <v>1</v>
      </c>
      <c r="P161" s="152" t="str">
        <f t="shared" si="2"/>
        <v>INSERT INTO colores VALUES(NULL,"Mody136","Grises: Blanco","",1,113,1,"#FFFFFF","Blanco",99);</v>
      </c>
    </row>
    <row r="162" spans="4:16" x14ac:dyDescent="0.2">
      <c r="D162" s="1" t="s">
        <v>738</v>
      </c>
      <c r="E162" s="83" t="s">
        <v>319</v>
      </c>
      <c r="F162" s="170"/>
      <c r="G162" s="25">
        <v>1</v>
      </c>
      <c r="H162" s="26">
        <f>VLOOKUP(Tabla1[[#This Row],[sku proveedor-web]],Tabla6[[sku proveedor-web]:[codigo]],2,0)</f>
        <v>114</v>
      </c>
      <c r="I162" s="25">
        <f>COUNTIFS(H:H,Tabla1[[#This Row],[codigo]])</f>
        <v>1</v>
      </c>
      <c r="J162" s="25" t="str">
        <f>IFERROR(VLOOKUP(E162,'Base de datos'!K:L,2,0),"")</f>
        <v>#F4A460</v>
      </c>
      <c r="K162" s="106" t="str">
        <f>MID(Tabla1[[#This Row],[Colores]],FIND(" ",Tabla1[[#This Row],[Colores]],2)+1,100)</f>
        <v>Arenoso</v>
      </c>
      <c r="L162" s="152">
        <v>99</v>
      </c>
      <c r="N162">
        <v>1</v>
      </c>
      <c r="P162" s="152" t="str">
        <f t="shared" si="2"/>
        <v>INSERT INTO colores VALUES(NULL,"Mody137","Marrón: Arenoso","",1,114,1,"#F4A460","Arenoso",99);</v>
      </c>
    </row>
    <row r="163" spans="4:16" x14ac:dyDescent="0.2">
      <c r="D163" s="1" t="s">
        <v>778</v>
      </c>
      <c r="E163" s="83" t="s">
        <v>319</v>
      </c>
      <c r="F163" s="170"/>
      <c r="G163" s="25">
        <v>1</v>
      </c>
      <c r="H163" s="26">
        <f>VLOOKUP(Tabla1[[#This Row],[sku proveedor-web]],Tabla6[[sku proveedor-web]:[codigo]],2,0)</f>
        <v>115</v>
      </c>
      <c r="I163" s="25">
        <f>COUNTIFS(H:H,Tabla1[[#This Row],[codigo]])</f>
        <v>1</v>
      </c>
      <c r="J163" s="25" t="str">
        <f>IFERROR(VLOOKUP(E163,'Base de datos'!K:L,2,0),"")</f>
        <v>#F4A460</v>
      </c>
      <c r="K163" s="106" t="str">
        <f>MID(Tabla1[[#This Row],[Colores]],FIND(" ",Tabla1[[#This Row],[Colores]],2)+1,100)</f>
        <v>Arenoso</v>
      </c>
      <c r="L163" s="152">
        <v>99</v>
      </c>
      <c r="N163">
        <v>1</v>
      </c>
      <c r="P163" s="152" t="str">
        <f t="shared" si="2"/>
        <v>INSERT INTO colores VALUES(NULL,"Mody138","Marrón: Arenoso","",1,115,1,"#F4A460","Arenoso",99);</v>
      </c>
    </row>
    <row r="164" spans="4:16" x14ac:dyDescent="0.2">
      <c r="D164" s="1" t="s">
        <v>779</v>
      </c>
      <c r="E164" s="83" t="s">
        <v>319</v>
      </c>
      <c r="F164" s="170"/>
      <c r="G164" s="25">
        <v>1</v>
      </c>
      <c r="H164" s="26">
        <f>VLOOKUP(Tabla1[[#This Row],[sku proveedor-web]],Tabla6[[sku proveedor-web]:[codigo]],2,0)</f>
        <v>116</v>
      </c>
      <c r="I164" s="25">
        <f>COUNTIFS(H:H,Tabla1[[#This Row],[codigo]])</f>
        <v>1</v>
      </c>
      <c r="J164" s="25" t="str">
        <f>IFERROR(VLOOKUP(E164,'Base de datos'!K:L,2,0),"")</f>
        <v>#F4A460</v>
      </c>
      <c r="K164" s="106" t="str">
        <f>MID(Tabla1[[#This Row],[Colores]],FIND(" ",Tabla1[[#This Row],[Colores]],2)+1,100)</f>
        <v>Arenoso</v>
      </c>
      <c r="L164" s="152">
        <v>99</v>
      </c>
      <c r="N164">
        <v>1</v>
      </c>
      <c r="P164" s="152" t="str">
        <f t="shared" si="2"/>
        <v>INSERT INTO colores VALUES(NULL,"Mody139","Marrón: Arenoso","",1,116,1,"#F4A460","Arenoso",99);</v>
      </c>
    </row>
    <row r="165" spans="4:16" x14ac:dyDescent="0.2">
      <c r="D165" s="1" t="s">
        <v>780</v>
      </c>
      <c r="E165" s="83" t="s">
        <v>337</v>
      </c>
      <c r="F165" s="170"/>
      <c r="G165" s="25">
        <v>1</v>
      </c>
      <c r="H165" s="26">
        <f>VLOOKUP(Tabla1[[#This Row],[sku proveedor-web]],Tabla6[[sku proveedor-web]:[codigo]],2,0)</f>
        <v>117</v>
      </c>
      <c r="I165" s="25">
        <f>COUNTIFS(H:H,Tabla1[[#This Row],[codigo]])</f>
        <v>1</v>
      </c>
      <c r="J165" s="25" t="str">
        <f>IFERROR(VLOOKUP(E165,'Base de datos'!K:L,2,0),"")</f>
        <v>#D3D3D3</v>
      </c>
      <c r="K165" s="106" t="str">
        <f>MID(Tabla1[[#This Row],[Colores]],FIND(" ",Tabla1[[#This Row],[Colores]],2)+1,100)</f>
        <v>Gris claro</v>
      </c>
      <c r="L165" s="152">
        <v>99</v>
      </c>
      <c r="N165">
        <v>1</v>
      </c>
      <c r="P165" s="152" t="str">
        <f t="shared" si="2"/>
        <v>INSERT INTO colores VALUES(NULL,"Mody140","Grises: Gris claro","",1,117,1,"#D3D3D3","Gris claro",99);</v>
      </c>
    </row>
    <row r="166" spans="4:16" x14ac:dyDescent="0.2">
      <c r="D166" s="1" t="s">
        <v>781</v>
      </c>
      <c r="E166" s="83" t="s">
        <v>337</v>
      </c>
      <c r="F166" s="170"/>
      <c r="G166" s="25">
        <v>1</v>
      </c>
      <c r="H166" s="26">
        <f>VLOOKUP(Tabla1[[#This Row],[sku proveedor-web]],Tabla6[[sku proveedor-web]:[codigo]],2,0)</f>
        <v>118</v>
      </c>
      <c r="I166" s="25">
        <f>COUNTIFS(H:H,Tabla1[[#This Row],[codigo]])</f>
        <v>1</v>
      </c>
      <c r="J166" s="25" t="str">
        <f>IFERROR(VLOOKUP(E166,'Base de datos'!K:L,2,0),"")</f>
        <v>#D3D3D3</v>
      </c>
      <c r="K166" s="106" t="str">
        <f>MID(Tabla1[[#This Row],[Colores]],FIND(" ",Tabla1[[#This Row],[Colores]],2)+1,100)</f>
        <v>Gris claro</v>
      </c>
      <c r="L166" s="152">
        <v>99</v>
      </c>
      <c r="N166">
        <v>1</v>
      </c>
      <c r="P166" s="152" t="str">
        <f t="shared" si="2"/>
        <v>INSERT INTO colores VALUES(NULL,"Mody141","Grises: Gris claro","",1,118,1,"#D3D3D3","Gris claro",99);</v>
      </c>
    </row>
    <row r="167" spans="4:16" x14ac:dyDescent="0.2">
      <c r="D167" s="1" t="s">
        <v>782</v>
      </c>
      <c r="E167" s="83" t="s">
        <v>395</v>
      </c>
      <c r="F167" s="170"/>
      <c r="G167" s="25">
        <v>1</v>
      </c>
      <c r="H167" s="26">
        <f>VLOOKUP(Tabla1[[#This Row],[sku proveedor-web]],Tabla6[[sku proveedor-web]:[codigo]],2,0)</f>
        <v>119</v>
      </c>
      <c r="I167" s="25">
        <f>COUNTIFS(H:H,Tabla1[[#This Row],[codigo]])</f>
        <v>1</v>
      </c>
      <c r="J167" s="25" t="str">
        <f>IFERROR(VLOOKUP(E167,'Base de datos'!K:L,2,0),"")</f>
        <v>#333333</v>
      </c>
      <c r="K167" s="106" t="str">
        <f>MID(Tabla1[[#This Row],[Colores]],FIND(" ",Tabla1[[#This Row],[Colores]],2)+1,100)</f>
        <v>Gris oscuro</v>
      </c>
      <c r="L167" s="152">
        <v>99</v>
      </c>
      <c r="N167">
        <v>1</v>
      </c>
      <c r="P167" s="152" t="str">
        <f t="shared" si="2"/>
        <v>INSERT INTO colores VALUES(NULL,"Mody142","Grises: Gris oscuro","",1,119,1,"#333333","Gris oscuro",99);</v>
      </c>
    </row>
    <row r="168" spans="4:16" x14ac:dyDescent="0.2">
      <c r="D168" s="1" t="s">
        <v>783</v>
      </c>
      <c r="E168" s="83" t="s">
        <v>337</v>
      </c>
      <c r="F168" s="170"/>
      <c r="G168" s="25">
        <v>1</v>
      </c>
      <c r="H168" s="26">
        <f>VLOOKUP(Tabla1[[#This Row],[sku proveedor-web]],Tabla6[[sku proveedor-web]:[codigo]],2,0)</f>
        <v>120</v>
      </c>
      <c r="I168" s="25">
        <f>COUNTIFS(H:H,Tabla1[[#This Row],[codigo]])</f>
        <v>1</v>
      </c>
      <c r="J168" s="25" t="str">
        <f>IFERROR(VLOOKUP(E168,'Base de datos'!K:L,2,0),"")</f>
        <v>#D3D3D3</v>
      </c>
      <c r="K168" s="106" t="str">
        <f>MID(Tabla1[[#This Row],[Colores]],FIND(" ",Tabla1[[#This Row],[Colores]],2)+1,100)</f>
        <v>Gris claro</v>
      </c>
      <c r="L168" s="152">
        <v>99</v>
      </c>
      <c r="N168">
        <v>1</v>
      </c>
      <c r="P168" s="152" t="str">
        <f t="shared" si="2"/>
        <v>INSERT INTO colores VALUES(NULL,"Mody143","Grises: Gris claro","",1,120,1,"#D3D3D3","Gris claro",99);</v>
      </c>
    </row>
    <row r="169" spans="4:16" x14ac:dyDescent="0.2">
      <c r="D169" s="1" t="s">
        <v>784</v>
      </c>
      <c r="E169" s="83" t="s">
        <v>314</v>
      </c>
      <c r="F169" s="173"/>
      <c r="G169" s="25">
        <v>1</v>
      </c>
      <c r="H169" s="26">
        <f>VLOOKUP(Tabla1[[#This Row],[sku proveedor-web]],Tabla6[[sku proveedor-web]:[codigo]],2,0)</f>
        <v>121</v>
      </c>
      <c r="I169" s="25">
        <f>COUNTIFS(H:H,Tabla1[[#This Row],[codigo]])</f>
        <v>3</v>
      </c>
      <c r="J169" s="25" t="str">
        <f>IFERROR(VLOOKUP(E169,'Base de datos'!K:L,2,0),"")</f>
        <v>#5F9EA0</v>
      </c>
      <c r="K169" s="106" t="str">
        <f>MID(Tabla1[[#This Row],[Colores]],FIND(" ",Tabla1[[#This Row],[Colores]],2)+1,100)</f>
        <v>Azul cadete</v>
      </c>
      <c r="L169" s="152">
        <v>99</v>
      </c>
      <c r="N169">
        <v>1</v>
      </c>
      <c r="P169" s="152" t="str">
        <f t="shared" si="2"/>
        <v>INSERT INTO colores VALUES(NULL,"Mody144","Azul: Azul cadete","",1,121,3,"#5F9EA0","Azul cadete",99);</v>
      </c>
    </row>
    <row r="170" spans="4:16" x14ac:dyDescent="0.2">
      <c r="D170" s="143" t="s">
        <v>983</v>
      </c>
      <c r="E170" s="158" t="s">
        <v>317</v>
      </c>
      <c r="F170" s="173"/>
      <c r="G170" s="25">
        <v>1</v>
      </c>
      <c r="H170" s="26">
        <v>121</v>
      </c>
      <c r="I170" s="25">
        <f>COUNTIFS(H:H,Tabla1[[#This Row],[codigo]])</f>
        <v>3</v>
      </c>
      <c r="J170" s="25" t="str">
        <f>IFERROR(VLOOKUP(E170,'Base de datos'!K:L,2,0),"")</f>
        <v>#FFEBCD</v>
      </c>
      <c r="K170" s="106" t="str">
        <f>MID(Tabla1[[#This Row],[Colores]],FIND(" ",Tabla1[[#This Row],[Colores]],2)+1,100)</f>
        <v>Almendra</v>
      </c>
      <c r="L170" s="152">
        <v>99</v>
      </c>
      <c r="N170">
        <v>1</v>
      </c>
      <c r="P170" s="152" t="str">
        <f t="shared" si="2"/>
        <v>INSERT INTO colores VALUES(NULL,"Mody144BEIGE","Marrón: Almendra","",1,121,3,"#FFEBCD","Almendra",99);</v>
      </c>
    </row>
    <row r="171" spans="4:16" x14ac:dyDescent="0.2">
      <c r="D171" s="143" t="s">
        <v>984</v>
      </c>
      <c r="E171" s="158" t="s">
        <v>367</v>
      </c>
      <c r="F171" s="173"/>
      <c r="G171" s="25">
        <v>1</v>
      </c>
      <c r="H171" s="26">
        <v>121</v>
      </c>
      <c r="I171" s="25">
        <f>COUNTIFS(H:H,Tabla1[[#This Row],[codigo]])</f>
        <v>3</v>
      </c>
      <c r="J171" s="25" t="str">
        <f>IFERROR(VLOOKUP(E171,'Base de datos'!K:L,2,0),"")</f>
        <v>#371000</v>
      </c>
      <c r="K171" s="106" t="str">
        <f>MID(Tabla1[[#This Row],[Colores]],FIND(" ",Tabla1[[#This Row],[Colores]],2)+1,100)</f>
        <v>Nogal</v>
      </c>
      <c r="L171" s="152">
        <v>99</v>
      </c>
      <c r="N171">
        <v>1</v>
      </c>
      <c r="P171" s="152" t="str">
        <f t="shared" si="2"/>
        <v>INSERT INTO colores VALUES(NULL,"Mody144MARRON","Marrón Nogal","",1,121,3,"#371000","Nogal",99);</v>
      </c>
    </row>
    <row r="172" spans="4:16" x14ac:dyDescent="0.2">
      <c r="D172" s="143" t="s">
        <v>785</v>
      </c>
      <c r="E172" s="158" t="s">
        <v>317</v>
      </c>
      <c r="F172" s="173"/>
      <c r="G172" s="25">
        <v>1</v>
      </c>
      <c r="H172" s="26">
        <f>VLOOKUP(Tabla1[[#This Row],[sku proveedor-web]],Tabla6[[sku proveedor-web]:[codigo]],2,0)</f>
        <v>122</v>
      </c>
      <c r="I172" s="25">
        <f>COUNTIFS(H:H,Tabla1[[#This Row],[codigo]])</f>
        <v>1</v>
      </c>
      <c r="J172" s="25" t="str">
        <f>IFERROR(VLOOKUP(E172,'Base de datos'!K:L,2,0),"")</f>
        <v>#FFEBCD</v>
      </c>
      <c r="K172" s="106" t="str">
        <f>MID(Tabla1[[#This Row],[Colores]],FIND(" ",Tabla1[[#This Row],[Colores]],2)+1,100)</f>
        <v>Almendra</v>
      </c>
      <c r="L172" s="152">
        <v>99</v>
      </c>
      <c r="N172">
        <v>1</v>
      </c>
      <c r="P172" s="152" t="str">
        <f t="shared" si="2"/>
        <v>INSERT INTO colores VALUES(NULL,"Mody145","Marrón: Almendra","",1,122,1,"#FFEBCD","Almendra",99);</v>
      </c>
    </row>
    <row r="173" spans="4:16" x14ac:dyDescent="0.2">
      <c r="D173" s="143" t="s">
        <v>786</v>
      </c>
      <c r="E173" s="158" t="s">
        <v>314</v>
      </c>
      <c r="F173" s="173"/>
      <c r="G173" s="25">
        <v>1</v>
      </c>
      <c r="H173" s="26">
        <f>VLOOKUP(Tabla1[[#This Row],[sku proveedor-web]],Tabla6[[sku proveedor-web]:[codigo]],2,0)</f>
        <v>123</v>
      </c>
      <c r="I173" s="25">
        <f>COUNTIFS(H:H,Tabla1[[#This Row],[codigo]])</f>
        <v>6</v>
      </c>
      <c r="J173" s="25" t="str">
        <f>IFERROR(VLOOKUP(E173,'Base de datos'!K:L,2,0),"")</f>
        <v>#5F9EA0</v>
      </c>
      <c r="K173" s="106" t="str">
        <f>MID(Tabla1[[#This Row],[Colores]],FIND(" ",Tabla1[[#This Row],[Colores]],2)+1,100)</f>
        <v>Azul cadete</v>
      </c>
      <c r="L173" s="152">
        <v>99</v>
      </c>
      <c r="N173">
        <v>1</v>
      </c>
      <c r="P173" s="152" t="str">
        <f t="shared" si="2"/>
        <v>INSERT INTO colores VALUES(NULL,"Mody146","Azul: Azul cadete","",1,123,6,"#5F9EA0","Azul cadete",99);</v>
      </c>
    </row>
    <row r="174" spans="4:16" x14ac:dyDescent="0.2">
      <c r="D174" s="176" t="s">
        <v>987</v>
      </c>
      <c r="E174" s="158" t="s">
        <v>312</v>
      </c>
      <c r="F174" s="173"/>
      <c r="G174" s="25">
        <v>1</v>
      </c>
      <c r="H174" s="26">
        <v>123</v>
      </c>
      <c r="I174" s="25">
        <f>COUNTIFS(H:H,Tabla1[[#This Row],[codigo]])</f>
        <v>6</v>
      </c>
      <c r="J174" s="25" t="str">
        <f>IFERROR(VLOOKUP(E174,'Base de datos'!K:L,2,0),"")</f>
        <v>#008080</v>
      </c>
      <c r="K174" s="106" t="str">
        <f>MID(Tabla1[[#This Row],[Colores]],FIND(" ",Tabla1[[#This Row],[Colores]],2)+1,100)</f>
        <v>Verde carcel</v>
      </c>
      <c r="L174" s="152">
        <v>99</v>
      </c>
      <c r="N174">
        <v>1</v>
      </c>
      <c r="P174" s="152" t="str">
        <f t="shared" si="2"/>
        <v>INSERT INTO colores VALUES(NULL,"Mody146CELESTE","Verde: Verde carcel","",1,123,6,"#008080","Verde carcel",99);</v>
      </c>
    </row>
    <row r="175" spans="4:16" x14ac:dyDescent="0.2">
      <c r="D175" s="176" t="s">
        <v>986</v>
      </c>
      <c r="E175" s="158" t="s">
        <v>302</v>
      </c>
      <c r="F175" s="173"/>
      <c r="G175" s="25">
        <v>1</v>
      </c>
      <c r="H175" s="26">
        <v>123</v>
      </c>
      <c r="I175" s="25">
        <f>COUNTIFS(H:H,Tabla1[[#This Row],[codigo]])</f>
        <v>6</v>
      </c>
      <c r="J175" s="25" t="str">
        <f>IFERROR(VLOOKUP(E175,'Base de datos'!K:L,2,0),"")</f>
        <v>#FF00FF</v>
      </c>
      <c r="K175" s="106" t="str">
        <f>MID(Tabla1[[#This Row],[Colores]],FIND(" ",Tabla1[[#This Row],[Colores]],2)+1,100)</f>
        <v>Fucsia</v>
      </c>
      <c r="L175" s="152">
        <v>99</v>
      </c>
      <c r="N175">
        <v>1</v>
      </c>
      <c r="P175" s="152" t="str">
        <f t="shared" si="2"/>
        <v>INSERT INTO colores VALUES(NULL,"Mody146FUCSIA","Violeta: Fucsia","",1,123,6,"#FF00FF","Fucsia",99);</v>
      </c>
    </row>
    <row r="176" spans="4:16" x14ac:dyDescent="0.2">
      <c r="D176" s="176" t="s">
        <v>989</v>
      </c>
      <c r="E176" s="158" t="s">
        <v>303</v>
      </c>
      <c r="F176" s="173"/>
      <c r="G176" s="25">
        <v>1</v>
      </c>
      <c r="H176" s="26">
        <v>123</v>
      </c>
      <c r="I176" s="25">
        <f>COUNTIFS(H:H,Tabla1[[#This Row],[codigo]])</f>
        <v>6</v>
      </c>
      <c r="J176" s="25" t="str">
        <f>IFERROR(VLOOKUP(E176,'Base de datos'!K:L,2,0),"")</f>
        <v>#9370DB</v>
      </c>
      <c r="K176" s="106" t="str">
        <f>MID(Tabla1[[#This Row],[Colores]],FIND(" ",Tabla1[[#This Row],[Colores]],2)+1,100)</f>
        <v>Purpura</v>
      </c>
      <c r="L176" s="152">
        <v>99</v>
      </c>
      <c r="N176">
        <v>1</v>
      </c>
      <c r="P176" s="152" t="str">
        <f t="shared" si="2"/>
        <v>INSERT INTO colores VALUES(NULL,"Mody146MORADO","Violeta: Purpura","",1,123,6,"#9370DB","Purpura",99);</v>
      </c>
    </row>
    <row r="177" spans="4:16" x14ac:dyDescent="0.2">
      <c r="D177" s="176" t="s">
        <v>985</v>
      </c>
      <c r="E177" s="158" t="s">
        <v>307</v>
      </c>
      <c r="F177" s="173"/>
      <c r="G177" s="25">
        <v>1</v>
      </c>
      <c r="H177" s="26">
        <v>123</v>
      </c>
      <c r="I177" s="25">
        <f>COUNTIFS(H:H,Tabla1[[#This Row],[codigo]])</f>
        <v>6</v>
      </c>
      <c r="J177" s="25" t="str">
        <f>IFERROR(VLOOKUP(E177,'Base de datos'!K:L,2,0),"")</f>
        <v>#ADFF2F</v>
      </c>
      <c r="K177" s="106" t="str">
        <f>MID(Tabla1[[#This Row],[Colores]],FIND(" ",Tabla1[[#This Row],[Colores]],2)+1,100)</f>
        <v>Verde amarillo</v>
      </c>
      <c r="L177" s="152">
        <v>99</v>
      </c>
      <c r="N177">
        <v>1</v>
      </c>
      <c r="P177" s="152" t="str">
        <f t="shared" si="2"/>
        <v>INSERT INTO colores VALUES(NULL,"Mody146VERDE","Verde: Verde amarillo","",1,123,6,"#ADFF2F","Verde amarillo",99);</v>
      </c>
    </row>
    <row r="178" spans="4:16" x14ac:dyDescent="0.2">
      <c r="D178" s="176" t="s">
        <v>988</v>
      </c>
      <c r="E178" s="158" t="s">
        <v>323</v>
      </c>
      <c r="F178" s="173"/>
      <c r="G178" s="152">
        <v>1</v>
      </c>
      <c r="H178" s="26">
        <v>123</v>
      </c>
      <c r="I178" s="25">
        <f>COUNTIFS(H:H,Tabla1[[#This Row],[codigo]])</f>
        <v>6</v>
      </c>
      <c r="J178" s="25" t="str">
        <f>IFERROR(VLOOKUP(E178,'Base de datos'!K:L,2,0),"")</f>
        <v>#8B0000</v>
      </c>
      <c r="K178" s="106" t="str">
        <f>MID(Tabla1[[#This Row],[Colores]],FIND(" ",Tabla1[[#This Row],[Colores]],2)+1,100)</f>
        <v>Rojo oscuro</v>
      </c>
      <c r="L178" s="152">
        <v>99</v>
      </c>
      <c r="N178">
        <v>1</v>
      </c>
      <c r="P178" s="152" t="str">
        <f t="shared" si="2"/>
        <v>INSERT INTO colores VALUES(NULL,"Mody146VINO","Rojos: Rojo oscuro","",1,123,6,"#8B0000","Rojo oscuro",99);</v>
      </c>
    </row>
    <row r="179" spans="4:16" x14ac:dyDescent="0.2">
      <c r="D179" s="143" t="s">
        <v>787</v>
      </c>
      <c r="E179" s="158" t="s">
        <v>336</v>
      </c>
      <c r="F179" s="141"/>
      <c r="G179" s="25">
        <v>1</v>
      </c>
      <c r="H179" s="140">
        <f>VLOOKUP(Tabla1[[#This Row],[sku proveedor-web]],Tabla6[[sku proveedor-web]:[codigo]],2,0)</f>
        <v>124</v>
      </c>
      <c r="I179" s="25">
        <f>COUNTIFS(H:H,Tabla1[[#This Row],[codigo]])</f>
        <v>1</v>
      </c>
      <c r="J179" s="25" t="str">
        <f>IFERROR(VLOOKUP(E179,'Base de datos'!K:L,2,0),"")</f>
        <v>#000000</v>
      </c>
      <c r="K179" s="106" t="str">
        <f>MID(Tabla1[[#This Row],[Colores]],FIND(" ",Tabla1[[#This Row],[Colores]],2)+1,100)</f>
        <v>Negro</v>
      </c>
      <c r="L179" s="152">
        <v>99</v>
      </c>
      <c r="N179">
        <v>1</v>
      </c>
      <c r="P179" s="152" t="str">
        <f t="shared" si="2"/>
        <v>INSERT INTO colores VALUES(NULL,"Mody147","Grises: Negro","",1,124,1,"#000000","Negro",99);</v>
      </c>
    </row>
    <row r="180" spans="4:16" x14ac:dyDescent="0.2">
      <c r="D180" s="176" t="s">
        <v>788</v>
      </c>
      <c r="E180" s="158" t="s">
        <v>367</v>
      </c>
      <c r="F180" s="139"/>
      <c r="G180" s="25">
        <v>1</v>
      </c>
      <c r="H180" s="140">
        <f>VLOOKUP(Tabla1[[#This Row],[sku proveedor-web]],Tabla6[[sku proveedor-web]:[codigo]],2,0)</f>
        <v>125</v>
      </c>
      <c r="I180" s="167">
        <f>COUNTIFS(H:H,Tabla1[[#This Row],[codigo]])</f>
        <v>2</v>
      </c>
      <c r="J180" s="25" t="str">
        <f>IFERROR(VLOOKUP(E180,'Base de datos'!K:L,2,0),"")</f>
        <v>#371000</v>
      </c>
      <c r="K180" s="106" t="str">
        <f>MID(Tabla1[[#This Row],[Colores]],FIND(" ",Tabla1[[#This Row],[Colores]],2)+1,100)</f>
        <v>Nogal</v>
      </c>
      <c r="L180" s="152">
        <v>99</v>
      </c>
      <c r="N180">
        <v>1</v>
      </c>
      <c r="P180" s="152" t="str">
        <f t="shared" si="2"/>
        <v>INSERT INTO colores VALUES(NULL,"Mody148","Marrón Nogal","",1,125,2,"#371000","Nogal",99);</v>
      </c>
    </row>
    <row r="181" spans="4:16" x14ac:dyDescent="0.2">
      <c r="D181" s="176" t="s">
        <v>990</v>
      </c>
      <c r="E181" s="158" t="s">
        <v>333</v>
      </c>
      <c r="F181" s="141"/>
      <c r="G181" s="152">
        <v>1</v>
      </c>
      <c r="H181" s="140">
        <v>125</v>
      </c>
      <c r="I181" s="167">
        <f>COUNTIFS(H:H,Tabla1[[#This Row],[codigo]])</f>
        <v>2</v>
      </c>
      <c r="J181" s="152" t="str">
        <f>IFERROR(VLOOKUP(E181,'Base de datos'!K:L,2,0),"")</f>
        <v>#FFFFFF</v>
      </c>
      <c r="K181" s="167" t="str">
        <f>MID(Tabla1[[#This Row],[Colores]],FIND(" ",Tabla1[[#This Row],[Colores]],2)+1,100)</f>
        <v>Blanco</v>
      </c>
      <c r="L181" s="152">
        <v>99</v>
      </c>
      <c r="N181">
        <v>1</v>
      </c>
      <c r="P181" s="152" t="str">
        <f t="shared" si="2"/>
        <v>INSERT INTO colores VALUES(NULL,"Mody148BLANCO","Grises: Blanco","",1,125,2,"#FFFFFF","Blanco",99);</v>
      </c>
    </row>
    <row r="182" spans="4:16" x14ac:dyDescent="0.2">
      <c r="D182" s="176" t="s">
        <v>789</v>
      </c>
      <c r="E182" s="158" t="s">
        <v>330</v>
      </c>
      <c r="F182" s="141"/>
      <c r="G182" s="152">
        <v>1</v>
      </c>
      <c r="H182" s="140">
        <f>VLOOKUP(Tabla1[[#This Row],[sku proveedor-web]],Tabla6[[sku proveedor-web]:[codigo]],2,0)</f>
        <v>126</v>
      </c>
      <c r="I182" s="167">
        <f>COUNTIFS(H:H,Tabla1[[#This Row],[codigo]])</f>
        <v>5</v>
      </c>
      <c r="J182" s="152" t="str">
        <f>IFERROR(VLOOKUP(E182,'Base de datos'!K:L,2,0),"")</f>
        <v>#FFD700</v>
      </c>
      <c r="K182" s="167" t="str">
        <f>MID(Tabla1[[#This Row],[Colores]],FIND(" ",Tabla1[[#This Row],[Colores]],2)+1,100)</f>
        <v>Oro</v>
      </c>
      <c r="L182" s="152">
        <v>99</v>
      </c>
      <c r="N182">
        <v>1</v>
      </c>
      <c r="P182" s="152" t="str">
        <f t="shared" si="2"/>
        <v>INSERT INTO colores VALUES(NULL,"Mody149","Amarillos: Oro","",1,126,5,"#FFD700","Oro",99);</v>
      </c>
    </row>
    <row r="183" spans="4:16" x14ac:dyDescent="0.2">
      <c r="D183" s="176" t="s">
        <v>992</v>
      </c>
      <c r="E183" s="158" t="s">
        <v>303</v>
      </c>
      <c r="F183" s="141"/>
      <c r="G183" s="152">
        <v>1</v>
      </c>
      <c r="H183" s="140">
        <v>126</v>
      </c>
      <c r="I183" s="167">
        <f>COUNTIFS(H:H,Tabla1[[#This Row],[codigo]])</f>
        <v>5</v>
      </c>
      <c r="J183" s="152" t="str">
        <f>IFERROR(VLOOKUP(E183,'Base de datos'!K:L,2,0),"")</f>
        <v>#9370DB</v>
      </c>
      <c r="K183" s="167" t="str">
        <f>MID(Tabla1[[#This Row],[Colores]],FIND(" ",Tabla1[[#This Row],[Colores]],2)+1,100)</f>
        <v>Purpura</v>
      </c>
      <c r="L183" s="152">
        <v>99</v>
      </c>
      <c r="N183">
        <v>1</v>
      </c>
      <c r="P183" s="152" t="str">
        <f t="shared" si="2"/>
        <v>INSERT INTO colores VALUES(NULL,"Mody149MORADO","Violeta: Purpura","",1,126,5,"#9370DB","Purpura",99);</v>
      </c>
    </row>
    <row r="184" spans="4:16" x14ac:dyDescent="0.2">
      <c r="D184" s="176" t="s">
        <v>991</v>
      </c>
      <c r="E184" s="158" t="s">
        <v>336</v>
      </c>
      <c r="F184" s="141"/>
      <c r="G184" s="152">
        <v>1</v>
      </c>
      <c r="H184" s="140">
        <v>126</v>
      </c>
      <c r="I184" s="167">
        <f>COUNTIFS(H:H,Tabla1[[#This Row],[codigo]])</f>
        <v>5</v>
      </c>
      <c r="J184" s="152" t="str">
        <f>IFERROR(VLOOKUP(E184,'Base de datos'!K:L,2,0),"")</f>
        <v>#000000</v>
      </c>
      <c r="K184" s="167" t="str">
        <f>MID(Tabla1[[#This Row],[Colores]],FIND(" ",Tabla1[[#This Row],[Colores]],2)+1,100)</f>
        <v>Negro</v>
      </c>
      <c r="L184" s="152">
        <v>99</v>
      </c>
      <c r="N184">
        <v>1</v>
      </c>
      <c r="P184" s="152" t="str">
        <f t="shared" si="2"/>
        <v>INSERT INTO colores VALUES(NULL,"Mody149NERGRO","Grises: Negro","",1,126,5,"#000000","Negro",99);</v>
      </c>
    </row>
    <row r="185" spans="4:16" x14ac:dyDescent="0.2">
      <c r="D185" s="176" t="s">
        <v>994</v>
      </c>
      <c r="E185" s="158" t="s">
        <v>323</v>
      </c>
      <c r="F185" s="141"/>
      <c r="G185" s="152">
        <v>1</v>
      </c>
      <c r="H185" s="140">
        <v>126</v>
      </c>
      <c r="I185" s="167">
        <f>COUNTIFS(H:H,Tabla1[[#This Row],[codigo]])</f>
        <v>5</v>
      </c>
      <c r="J185" s="152" t="str">
        <f>IFERROR(VLOOKUP(E185,'Base de datos'!K:L,2,0),"")</f>
        <v>#8B0000</v>
      </c>
      <c r="K185" s="167" t="str">
        <f>MID(Tabla1[[#This Row],[Colores]],FIND(" ",Tabla1[[#This Row],[Colores]],2)+1,100)</f>
        <v>Rojo oscuro</v>
      </c>
      <c r="L185" s="152">
        <v>99</v>
      </c>
      <c r="N185">
        <v>1</v>
      </c>
      <c r="P185" s="152" t="str">
        <f t="shared" si="2"/>
        <v>INSERT INTO colores VALUES(NULL,"Mody149ROJO","Rojos: Rojo oscuro","",1,126,5,"#8B0000","Rojo oscuro",99);</v>
      </c>
    </row>
    <row r="186" spans="4:16" x14ac:dyDescent="0.2">
      <c r="D186" s="176" t="s">
        <v>993</v>
      </c>
      <c r="E186" s="158" t="s">
        <v>312</v>
      </c>
      <c r="F186" s="141"/>
      <c r="G186" s="152">
        <v>1</v>
      </c>
      <c r="H186" s="140">
        <v>126</v>
      </c>
      <c r="I186" s="167">
        <f>COUNTIFS(H:H,Tabla1[[#This Row],[codigo]])</f>
        <v>5</v>
      </c>
      <c r="J186" s="152" t="str">
        <f>IFERROR(VLOOKUP(E186,'Base de datos'!K:L,2,0),"")</f>
        <v>#008080</v>
      </c>
      <c r="K186" s="167" t="str">
        <f>MID(Tabla1[[#This Row],[Colores]],FIND(" ",Tabla1[[#This Row],[Colores]],2)+1,100)</f>
        <v>Verde carcel</v>
      </c>
      <c r="L186" s="152">
        <v>99</v>
      </c>
      <c r="N186">
        <v>1</v>
      </c>
      <c r="P186" s="152" t="str">
        <f t="shared" si="2"/>
        <v>INSERT INTO colores VALUES(NULL,"Mody149VERDE","Verde: Verde carcel","",1,126,5,"#008080","Verde carcel",99);</v>
      </c>
    </row>
    <row r="187" spans="4:16" x14ac:dyDescent="0.2">
      <c r="D187" s="176" t="s">
        <v>790</v>
      </c>
      <c r="E187" s="158" t="s">
        <v>336</v>
      </c>
      <c r="F187" s="141"/>
      <c r="G187" s="152">
        <v>1</v>
      </c>
      <c r="H187" s="140">
        <f>VLOOKUP(Tabla1[[#This Row],[sku proveedor-web]],Tabla6[[sku proveedor-web]:[codigo]],2,0)</f>
        <v>127</v>
      </c>
      <c r="I187" s="167">
        <f>COUNTIFS(H:H,Tabla1[[#This Row],[codigo]])</f>
        <v>1</v>
      </c>
      <c r="J187" s="152" t="str">
        <f>IFERROR(VLOOKUP(E187,'Base de datos'!K:L,2,0),"")</f>
        <v>#000000</v>
      </c>
      <c r="K187" s="167" t="str">
        <f>MID(Tabla1[[#This Row],[Colores]],FIND(" ",Tabla1[[#This Row],[Colores]],2)+1,100)</f>
        <v>Negro</v>
      </c>
      <c r="L187" s="152">
        <v>99</v>
      </c>
      <c r="N187">
        <v>1</v>
      </c>
      <c r="P187" s="152" t="str">
        <f t="shared" si="2"/>
        <v>INSERT INTO colores VALUES(NULL,"Mody150","Grises: Negro","",1,127,1,"#000000","Negro",99);</v>
      </c>
    </row>
    <row r="188" spans="4:16" x14ac:dyDescent="0.2">
      <c r="D188" s="176" t="s">
        <v>791</v>
      </c>
      <c r="E188" s="158" t="s">
        <v>336</v>
      </c>
      <c r="F188" s="141"/>
      <c r="G188" s="152">
        <v>1</v>
      </c>
      <c r="H188" s="140">
        <f>VLOOKUP(Tabla1[[#This Row],[sku proveedor-web]],Tabla6[[sku proveedor-web]:[codigo]],2,0)</f>
        <v>128</v>
      </c>
      <c r="I188" s="167">
        <f>COUNTIFS(H:H,Tabla1[[#This Row],[codigo]])</f>
        <v>1</v>
      </c>
      <c r="J188" s="152" t="str">
        <f>IFERROR(VLOOKUP(E188,'Base de datos'!K:L,2,0),"")</f>
        <v>#000000</v>
      </c>
      <c r="K188" s="167" t="str">
        <f>MID(Tabla1[[#This Row],[Colores]],FIND(" ",Tabla1[[#This Row],[Colores]],2)+1,100)</f>
        <v>Negro</v>
      </c>
      <c r="L188" s="152">
        <v>99</v>
      </c>
      <c r="N188">
        <v>1</v>
      </c>
      <c r="P188" s="152" t="str">
        <f t="shared" si="2"/>
        <v>INSERT INTO colores VALUES(NULL,"Mody151","Grises: Negro","",1,128,1,"#000000","Negro",99);</v>
      </c>
    </row>
    <row r="189" spans="4:16" x14ac:dyDescent="0.2">
      <c r="D189" s="176" t="s">
        <v>792</v>
      </c>
      <c r="E189" s="158" t="s">
        <v>313</v>
      </c>
      <c r="F189" s="141"/>
      <c r="G189" s="152">
        <v>1</v>
      </c>
      <c r="H189" s="140">
        <f>VLOOKUP(Tabla1[[#This Row],[sku proveedor-web]],Tabla6[[sku proveedor-web]:[codigo]],2,0)</f>
        <v>129</v>
      </c>
      <c r="I189" s="167">
        <f>COUNTIFS(H:H,Tabla1[[#This Row],[codigo]])</f>
        <v>1</v>
      </c>
      <c r="J189" s="152" t="str">
        <f>IFERROR(VLOOKUP(E189,'Base de datos'!K:L,2,0),"")</f>
        <v>#00FFFF</v>
      </c>
      <c r="K189" s="167" t="str">
        <f>MID(Tabla1[[#This Row],[Colores]],FIND(" ",Tabla1[[#This Row],[Colores]],2)+1,100)</f>
        <v>Celeste agua</v>
      </c>
      <c r="L189" s="152">
        <v>99</v>
      </c>
      <c r="N189">
        <v>1</v>
      </c>
      <c r="P189" s="152" t="str">
        <f t="shared" si="2"/>
        <v>INSERT INTO colores VALUES(NULL,"Mody152","Azul: Celeste agua","",1,129,1,"#00FFFF","Celeste agua",99);</v>
      </c>
    </row>
    <row r="190" spans="4:16" x14ac:dyDescent="0.2">
      <c r="D190" s="176" t="s">
        <v>793</v>
      </c>
      <c r="E190" s="158" t="s">
        <v>397</v>
      </c>
      <c r="F190" s="141"/>
      <c r="G190" s="152">
        <v>1</v>
      </c>
      <c r="H190" s="140">
        <f>VLOOKUP(Tabla1[[#This Row],[sku proveedor-web]],Tabla6[[sku proveedor-web]:[codigo]],2,0)</f>
        <v>130</v>
      </c>
      <c r="I190" s="167">
        <f>COUNTIFS(H:H,Tabla1[[#This Row],[codigo]])</f>
        <v>1</v>
      </c>
      <c r="J190" s="152" t="str">
        <f>IFERROR(VLOOKUP(E190,'Base de datos'!K:L,2,0),"")</f>
        <v>#96886e</v>
      </c>
      <c r="K190" s="167" t="str">
        <f>MID(Tabla1[[#This Row],[Colores]],FIND(" ",Tabla1[[#This Row],[Colores]],2)+1,100)</f>
        <v>Marrón claro</v>
      </c>
      <c r="L190" s="152">
        <v>99</v>
      </c>
      <c r="N190">
        <v>1</v>
      </c>
      <c r="P190" s="152" t="str">
        <f t="shared" si="2"/>
        <v>INSERT INTO colores VALUES(NULL,"Mody153","Marrón: Marrón claro","",1,130,1,"#96886e","Marrón claro",99);</v>
      </c>
    </row>
    <row r="191" spans="4:16" x14ac:dyDescent="0.2">
      <c r="D191" s="176" t="s">
        <v>794</v>
      </c>
      <c r="E191" s="158" t="s">
        <v>333</v>
      </c>
      <c r="F191" s="141"/>
      <c r="G191" s="152">
        <v>1</v>
      </c>
      <c r="H191" s="140">
        <f>VLOOKUP(Tabla1[[#This Row],[sku proveedor-web]],Tabla6[[sku proveedor-web]:[codigo]],2,0)</f>
        <v>131</v>
      </c>
      <c r="I191" s="167">
        <f>COUNTIFS(H:H,Tabla1[[#This Row],[codigo]])</f>
        <v>1</v>
      </c>
      <c r="J191" s="152" t="str">
        <f>IFERROR(VLOOKUP(E191,'Base de datos'!K:L,2,0),"")</f>
        <v>#FFFFFF</v>
      </c>
      <c r="K191" s="167" t="str">
        <f>MID(Tabla1[[#This Row],[Colores]],FIND(" ",Tabla1[[#This Row],[Colores]],2)+1,100)</f>
        <v>Blanco</v>
      </c>
      <c r="L191" s="152">
        <v>99</v>
      </c>
      <c r="N191">
        <v>1</v>
      </c>
      <c r="P191" s="152" t="str">
        <f t="shared" si="2"/>
        <v>INSERT INTO colores VALUES(NULL,"Mody154","Grises: Blanco","",1,131,1,"#FFFFFF","Blanco",99);</v>
      </c>
    </row>
    <row r="192" spans="4:16" x14ac:dyDescent="0.2">
      <c r="D192" s="176" t="s">
        <v>795</v>
      </c>
      <c r="E192" s="158" t="s">
        <v>333</v>
      </c>
      <c r="F192" s="141"/>
      <c r="G192" s="152">
        <v>1</v>
      </c>
      <c r="H192" s="140">
        <f>VLOOKUP(Tabla1[[#This Row],[sku proveedor-web]],Tabla6[[sku proveedor-web]:[codigo]],2,0)</f>
        <v>132</v>
      </c>
      <c r="I192" s="167">
        <f>COUNTIFS(H:H,Tabla1[[#This Row],[codigo]])</f>
        <v>1</v>
      </c>
      <c r="J192" s="152" t="str">
        <f>IFERROR(VLOOKUP(E192,'Base de datos'!K:L,2,0),"")</f>
        <v>#FFFFFF</v>
      </c>
      <c r="K192" s="167" t="str">
        <f>MID(Tabla1[[#This Row],[Colores]],FIND(" ",Tabla1[[#This Row],[Colores]],2)+1,100)</f>
        <v>Blanco</v>
      </c>
      <c r="L192" s="152">
        <v>99</v>
      </c>
      <c r="N192">
        <v>1</v>
      </c>
      <c r="P192" s="152" t="str">
        <f t="shared" si="2"/>
        <v>INSERT INTO colores VALUES(NULL,"Mody155","Grises: Blanco","",1,132,1,"#FFFFFF","Blanco",99);</v>
      </c>
    </row>
    <row r="193" spans="4:16" x14ac:dyDescent="0.2">
      <c r="D193" s="176" t="s">
        <v>796</v>
      </c>
      <c r="E193" s="158" t="s">
        <v>336</v>
      </c>
      <c r="F193" s="141"/>
      <c r="G193" s="152">
        <v>1</v>
      </c>
      <c r="H193" s="140">
        <f>VLOOKUP(Tabla1[[#This Row],[sku proveedor-web]],Tabla6[[sku proveedor-web]:[codigo]],2,0)</f>
        <v>133</v>
      </c>
      <c r="I193" s="167">
        <f>COUNTIFS(H:H,Tabla1[[#This Row],[codigo]])</f>
        <v>1</v>
      </c>
      <c r="J193" s="152" t="str">
        <f>IFERROR(VLOOKUP(E193,'Base de datos'!K:L,2,0),"")</f>
        <v>#000000</v>
      </c>
      <c r="K193" s="167" t="str">
        <f>MID(Tabla1[[#This Row],[Colores]],FIND(" ",Tabla1[[#This Row],[Colores]],2)+1,100)</f>
        <v>Negro</v>
      </c>
      <c r="L193" s="152">
        <v>99</v>
      </c>
      <c r="N193">
        <v>1</v>
      </c>
      <c r="P193" s="152" t="str">
        <f t="shared" si="2"/>
        <v>INSERT INTO colores VALUES(NULL,"Mody156","Grises: Negro","",1,133,1,"#000000","Negro",99);</v>
      </c>
    </row>
    <row r="194" spans="4:16" x14ac:dyDescent="0.2">
      <c r="D194" s="176" t="s">
        <v>797</v>
      </c>
      <c r="E194" s="158" t="s">
        <v>337</v>
      </c>
      <c r="F194" s="141"/>
      <c r="G194" s="152">
        <v>1</v>
      </c>
      <c r="H194" s="140">
        <f>VLOOKUP(Tabla1[[#This Row],[sku proveedor-web]],Tabla6[[sku proveedor-web]:[codigo]],2,0)</f>
        <v>134</v>
      </c>
      <c r="I194" s="167">
        <f>COUNTIFS(H:H,Tabla1[[#This Row],[codigo]])</f>
        <v>1</v>
      </c>
      <c r="J194" s="152" t="str">
        <f>IFERROR(VLOOKUP(E194,'Base de datos'!K:L,2,0),"")</f>
        <v>#D3D3D3</v>
      </c>
      <c r="K194" s="167" t="str">
        <f>MID(Tabla1[[#This Row],[Colores]],FIND(" ",Tabla1[[#This Row],[Colores]],2)+1,100)</f>
        <v>Gris claro</v>
      </c>
      <c r="L194" s="152">
        <v>99</v>
      </c>
      <c r="N194">
        <v>1</v>
      </c>
      <c r="P194" s="152" t="str">
        <f t="shared" si="2"/>
        <v>INSERT INTO colores VALUES(NULL,"Mody157","Grises: Gris claro","",1,134,1,"#D3D3D3","Gris claro",99);</v>
      </c>
    </row>
    <row r="195" spans="4:16" x14ac:dyDescent="0.2">
      <c r="D195" s="176" t="s">
        <v>798</v>
      </c>
      <c r="E195" s="158" t="s">
        <v>333</v>
      </c>
      <c r="F195" s="141"/>
      <c r="G195" s="152">
        <v>1</v>
      </c>
      <c r="H195" s="140">
        <f>VLOOKUP(Tabla1[[#This Row],[sku proveedor-web]],Tabla6[[sku proveedor-web]:[codigo]],2,0)</f>
        <v>135</v>
      </c>
      <c r="I195" s="167">
        <f>COUNTIFS(H:H,Tabla1[[#This Row],[codigo]])</f>
        <v>1</v>
      </c>
      <c r="J195" s="152" t="str">
        <f>IFERROR(VLOOKUP(E195,'Base de datos'!K:L,2,0),"")</f>
        <v>#FFFFFF</v>
      </c>
      <c r="K195" s="167" t="str">
        <f>MID(Tabla1[[#This Row],[Colores]],FIND(" ",Tabla1[[#This Row],[Colores]],2)+1,100)</f>
        <v>Blanco</v>
      </c>
      <c r="L195" s="152">
        <v>99</v>
      </c>
      <c r="N195">
        <v>1</v>
      </c>
      <c r="P195" s="152" t="str">
        <f t="shared" ref="P195:P258" si="3">CONCATENATE("INSERT INTO colores VALUES(NULL,",CHAR(34),D195,CHAR(34),",",CHAR(34),E195,CHAR(34),",",CHAR(34),F195,CHAR(34),",",G195,",",H195,",",I195,",",CHAR(34),J195,CHAR(34),",",CHAR(34),K195,CHAR(34),",",L195,");")</f>
        <v>INSERT INTO colores VALUES(NULL,"Mody158","Grises: Blanco","",1,135,1,"#FFFFFF","Blanco",99);</v>
      </c>
    </row>
    <row r="196" spans="4:16" x14ac:dyDescent="0.2">
      <c r="D196" s="176" t="s">
        <v>799</v>
      </c>
      <c r="E196" s="158" t="s">
        <v>333</v>
      </c>
      <c r="F196" s="141"/>
      <c r="G196" s="152">
        <v>1</v>
      </c>
      <c r="H196" s="140">
        <f>VLOOKUP(Tabla1[[#This Row],[sku proveedor-web]],Tabla6[[sku proveedor-web]:[codigo]],2,0)</f>
        <v>136</v>
      </c>
      <c r="I196" s="167">
        <f>COUNTIFS(H:H,Tabla1[[#This Row],[codigo]])</f>
        <v>1</v>
      </c>
      <c r="J196" s="152" t="str">
        <f>IFERROR(VLOOKUP(E196,'Base de datos'!K:L,2,0),"")</f>
        <v>#FFFFFF</v>
      </c>
      <c r="K196" s="167" t="str">
        <f>MID(Tabla1[[#This Row],[Colores]],FIND(" ",Tabla1[[#This Row],[Colores]],2)+1,100)</f>
        <v>Blanco</v>
      </c>
      <c r="L196" s="152">
        <v>99</v>
      </c>
      <c r="N196">
        <v>1</v>
      </c>
      <c r="P196" s="152" t="str">
        <f t="shared" si="3"/>
        <v>INSERT INTO colores VALUES(NULL,"Mody159","Grises: Blanco","",1,136,1,"#FFFFFF","Blanco",99);</v>
      </c>
    </row>
    <row r="197" spans="4:16" x14ac:dyDescent="0.2">
      <c r="D197" s="176" t="s">
        <v>800</v>
      </c>
      <c r="E197" s="158" t="s">
        <v>397</v>
      </c>
      <c r="F197" s="141"/>
      <c r="G197" s="152">
        <v>1</v>
      </c>
      <c r="H197" s="140">
        <f>VLOOKUP(Tabla1[[#This Row],[sku proveedor-web]],Tabla6[[sku proveedor-web]:[codigo]],2,0)</f>
        <v>137</v>
      </c>
      <c r="I197" s="167">
        <f>COUNTIFS(H:H,Tabla1[[#This Row],[codigo]])</f>
        <v>1</v>
      </c>
      <c r="J197" s="152" t="str">
        <f>IFERROR(VLOOKUP(E197,'Base de datos'!K:L,2,0),"")</f>
        <v>#96886e</v>
      </c>
      <c r="K197" s="167" t="str">
        <f>MID(Tabla1[[#This Row],[Colores]],FIND(" ",Tabla1[[#This Row],[Colores]],2)+1,100)</f>
        <v>Marrón claro</v>
      </c>
      <c r="L197" s="152">
        <v>99</v>
      </c>
      <c r="N197">
        <v>1</v>
      </c>
      <c r="P197" s="152" t="str">
        <f t="shared" si="3"/>
        <v>INSERT INTO colores VALUES(NULL,"Mody160","Marrón: Marrón claro","",1,137,1,"#96886e","Marrón claro",99);</v>
      </c>
    </row>
    <row r="198" spans="4:16" x14ac:dyDescent="0.2">
      <c r="D198" s="176" t="s">
        <v>801</v>
      </c>
      <c r="E198" s="158" t="s">
        <v>333</v>
      </c>
      <c r="F198" s="141"/>
      <c r="G198" s="152">
        <v>1</v>
      </c>
      <c r="H198" s="140">
        <f>VLOOKUP(Tabla1[[#This Row],[sku proveedor-web]],Tabla6[[sku proveedor-web]:[codigo]],2,0)</f>
        <v>138</v>
      </c>
      <c r="I198" s="167">
        <f>COUNTIFS(H:H,Tabla1[[#This Row],[codigo]])</f>
        <v>1</v>
      </c>
      <c r="J198" s="152" t="str">
        <f>IFERROR(VLOOKUP(E198,'Base de datos'!K:L,2,0),"")</f>
        <v>#FFFFFF</v>
      </c>
      <c r="K198" s="167" t="str">
        <f>MID(Tabla1[[#This Row],[Colores]],FIND(" ",Tabla1[[#This Row],[Colores]],2)+1,100)</f>
        <v>Blanco</v>
      </c>
      <c r="L198" s="152">
        <v>99</v>
      </c>
      <c r="N198">
        <v>1</v>
      </c>
      <c r="P198" s="152" t="str">
        <f t="shared" si="3"/>
        <v>INSERT INTO colores VALUES(NULL,"Mody161","Grises: Blanco","",1,138,1,"#FFFFFF","Blanco",99);</v>
      </c>
    </row>
    <row r="199" spans="4:16" x14ac:dyDescent="0.2">
      <c r="D199" s="176" t="s">
        <v>802</v>
      </c>
      <c r="E199" s="158" t="s">
        <v>333</v>
      </c>
      <c r="F199" s="141"/>
      <c r="G199" s="152">
        <v>1</v>
      </c>
      <c r="H199" s="140">
        <f>VLOOKUP(Tabla1[[#This Row],[sku proveedor-web]],Tabla6[[sku proveedor-web]:[codigo]],2,0)</f>
        <v>139</v>
      </c>
      <c r="I199" s="167">
        <f>COUNTIFS(H:H,Tabla1[[#This Row],[codigo]])</f>
        <v>1</v>
      </c>
      <c r="J199" s="152" t="str">
        <f>IFERROR(VLOOKUP(E199,'Base de datos'!K:L,2,0),"")</f>
        <v>#FFFFFF</v>
      </c>
      <c r="K199" s="167" t="str">
        <f>MID(Tabla1[[#This Row],[Colores]],FIND(" ",Tabla1[[#This Row],[Colores]],2)+1,100)</f>
        <v>Blanco</v>
      </c>
      <c r="L199" s="152">
        <v>99</v>
      </c>
      <c r="N199">
        <v>1</v>
      </c>
      <c r="P199" s="152" t="str">
        <f t="shared" si="3"/>
        <v>INSERT INTO colores VALUES(NULL,"Mody162","Grises: Blanco","",1,139,1,"#FFFFFF","Blanco",99);</v>
      </c>
    </row>
    <row r="200" spans="4:16" x14ac:dyDescent="0.2">
      <c r="D200" s="176" t="s">
        <v>803</v>
      </c>
      <c r="E200" s="158" t="s">
        <v>333</v>
      </c>
      <c r="F200" s="141"/>
      <c r="G200" s="152">
        <v>1</v>
      </c>
      <c r="H200" s="140">
        <f>VLOOKUP(Tabla1[[#This Row],[sku proveedor-web]],Tabla6[[sku proveedor-web]:[codigo]],2,0)</f>
        <v>140</v>
      </c>
      <c r="I200" s="167">
        <f>COUNTIFS(H:H,Tabla1[[#This Row],[codigo]])</f>
        <v>1</v>
      </c>
      <c r="J200" s="152" t="str">
        <f>IFERROR(VLOOKUP(E200,'Base de datos'!K:L,2,0),"")</f>
        <v>#FFFFFF</v>
      </c>
      <c r="K200" s="167" t="str">
        <f>MID(Tabla1[[#This Row],[Colores]],FIND(" ",Tabla1[[#This Row],[Colores]],2)+1,100)</f>
        <v>Blanco</v>
      </c>
      <c r="L200" s="152">
        <v>99</v>
      </c>
      <c r="N200">
        <v>1</v>
      </c>
      <c r="P200" s="152" t="str">
        <f t="shared" si="3"/>
        <v>INSERT INTO colores VALUES(NULL,"Mody163","Grises: Blanco","",1,140,1,"#FFFFFF","Blanco",99);</v>
      </c>
    </row>
    <row r="201" spans="4:16" x14ac:dyDescent="0.2">
      <c r="D201" s="176" t="s">
        <v>804</v>
      </c>
      <c r="E201" s="158" t="s">
        <v>336</v>
      </c>
      <c r="F201" s="141"/>
      <c r="G201" s="152">
        <v>1</v>
      </c>
      <c r="H201" s="140">
        <f>VLOOKUP(Tabla1[[#This Row],[sku proveedor-web]],Tabla6[[sku proveedor-web]:[codigo]],2,0)</f>
        <v>141</v>
      </c>
      <c r="I201" s="167">
        <f>COUNTIFS(H:H,Tabla1[[#This Row],[codigo]])</f>
        <v>1</v>
      </c>
      <c r="J201" s="152" t="str">
        <f>IFERROR(VLOOKUP(E201,'Base de datos'!K:L,2,0),"")</f>
        <v>#000000</v>
      </c>
      <c r="K201" s="167" t="str">
        <f>MID(Tabla1[[#This Row],[Colores]],FIND(" ",Tabla1[[#This Row],[Colores]],2)+1,100)</f>
        <v>Negro</v>
      </c>
      <c r="L201" s="152">
        <v>99</v>
      </c>
      <c r="N201">
        <v>1</v>
      </c>
      <c r="P201" s="152" t="str">
        <f t="shared" si="3"/>
        <v>INSERT INTO colores VALUES(NULL,"Mody164","Grises: Negro","",1,141,1,"#000000","Negro",99);</v>
      </c>
    </row>
    <row r="202" spans="4:16" x14ac:dyDescent="0.2">
      <c r="D202" s="176" t="s">
        <v>805</v>
      </c>
      <c r="E202" s="158" t="s">
        <v>333</v>
      </c>
      <c r="F202" s="141"/>
      <c r="G202" s="152">
        <v>1</v>
      </c>
      <c r="H202" s="140">
        <f>VLOOKUP(Tabla1[[#This Row],[sku proveedor-web]],Tabla6[[sku proveedor-web]:[codigo]],2,0)</f>
        <v>142</v>
      </c>
      <c r="I202" s="167">
        <f>COUNTIFS(H:H,Tabla1[[#This Row],[codigo]])</f>
        <v>1</v>
      </c>
      <c r="J202" s="152" t="str">
        <f>IFERROR(VLOOKUP(E202,'Base de datos'!K:L,2,0),"")</f>
        <v>#FFFFFF</v>
      </c>
      <c r="K202" s="167" t="str">
        <f>MID(Tabla1[[#This Row],[Colores]],FIND(" ",Tabla1[[#This Row],[Colores]],2)+1,100)</f>
        <v>Blanco</v>
      </c>
      <c r="L202" s="152">
        <v>99</v>
      </c>
      <c r="N202">
        <v>1</v>
      </c>
      <c r="P202" s="152" t="str">
        <f t="shared" si="3"/>
        <v>INSERT INTO colores VALUES(NULL,"Mody165","Grises: Blanco","",1,142,1,"#FFFFFF","Blanco",99);</v>
      </c>
    </row>
    <row r="203" spans="4:16" x14ac:dyDescent="0.2">
      <c r="D203" s="176" t="s">
        <v>813</v>
      </c>
      <c r="E203" s="158" t="s">
        <v>333</v>
      </c>
      <c r="F203" s="141"/>
      <c r="G203" s="152">
        <v>1</v>
      </c>
      <c r="H203" s="140">
        <f>VLOOKUP(Tabla1[[#This Row],[sku proveedor-web]],Tabla6[[sku proveedor-web]:[codigo]],2,0)</f>
        <v>143</v>
      </c>
      <c r="I203" s="167">
        <f>COUNTIFS(H:H,Tabla1[[#This Row],[codigo]])</f>
        <v>1</v>
      </c>
      <c r="J203" s="152" t="str">
        <f>IFERROR(VLOOKUP(E203,'Base de datos'!K:L,2,0),"")</f>
        <v>#FFFFFF</v>
      </c>
      <c r="K203" s="167" t="str">
        <f>MID(Tabla1[[#This Row],[Colores]],FIND(" ",Tabla1[[#This Row],[Colores]],2)+1,100)</f>
        <v>Blanco</v>
      </c>
      <c r="L203" s="152">
        <v>99</v>
      </c>
      <c r="N203">
        <v>1</v>
      </c>
      <c r="P203" s="152" t="str">
        <f t="shared" si="3"/>
        <v>INSERT INTO colores VALUES(NULL,"Mody166","Grises: Blanco","",1,143,1,"#FFFFFF","Blanco",99);</v>
      </c>
    </row>
    <row r="204" spans="4:16" x14ac:dyDescent="0.2">
      <c r="D204" s="176" t="s">
        <v>814</v>
      </c>
      <c r="E204" s="158" t="s">
        <v>395</v>
      </c>
      <c r="F204" s="141"/>
      <c r="G204" s="152">
        <v>1</v>
      </c>
      <c r="H204" s="140">
        <f>VLOOKUP(Tabla1[[#This Row],[sku proveedor-web]],Tabla6[[sku proveedor-web]:[codigo]],2,0)</f>
        <v>144</v>
      </c>
      <c r="I204" s="167">
        <f>COUNTIFS(H:H,Tabla1[[#This Row],[codigo]])</f>
        <v>1</v>
      </c>
      <c r="J204" s="152" t="str">
        <f>IFERROR(VLOOKUP(E204,'Base de datos'!K:L,2,0),"")</f>
        <v>#333333</v>
      </c>
      <c r="K204" s="167" t="str">
        <f>MID(Tabla1[[#This Row],[Colores]],FIND(" ",Tabla1[[#This Row],[Colores]],2)+1,100)</f>
        <v>Gris oscuro</v>
      </c>
      <c r="L204" s="152">
        <v>99</v>
      </c>
      <c r="N204">
        <v>1</v>
      </c>
      <c r="P204" s="152" t="str">
        <f t="shared" si="3"/>
        <v>INSERT INTO colores VALUES(NULL,"Mody167","Grises: Gris oscuro","",1,144,1,"#333333","Gris oscuro",99);</v>
      </c>
    </row>
    <row r="205" spans="4:16" x14ac:dyDescent="0.2">
      <c r="D205" s="176" t="s">
        <v>815</v>
      </c>
      <c r="E205" s="158" t="s">
        <v>309</v>
      </c>
      <c r="F205" s="141"/>
      <c r="G205" s="152">
        <v>1</v>
      </c>
      <c r="H205" s="140">
        <f>VLOOKUP(Tabla1[[#This Row],[sku proveedor-web]],Tabla6[[sku proveedor-web]:[codigo]],2,0)</f>
        <v>145</v>
      </c>
      <c r="I205" s="167">
        <f>COUNTIFS(H:H,Tabla1[[#This Row],[codigo]])</f>
        <v>1</v>
      </c>
      <c r="J205" s="152" t="str">
        <f>IFERROR(VLOOKUP(E205,'Base de datos'!K:L,2,0),"")</f>
        <v>#2E8B57</v>
      </c>
      <c r="K205" s="167" t="str">
        <f>MID(Tabla1[[#This Row],[Colores]],FIND(" ",Tabla1[[#This Row],[Colores]],2)+1,100)</f>
        <v>Verde mar</v>
      </c>
      <c r="L205" s="152">
        <v>99</v>
      </c>
      <c r="N205">
        <v>1</v>
      </c>
      <c r="P205" s="152" t="str">
        <f t="shared" si="3"/>
        <v>INSERT INTO colores VALUES(NULL,"Mody168","Verde: Verde mar","",1,145,1,"#2E8B57","Verde mar",99);</v>
      </c>
    </row>
    <row r="206" spans="4:16" x14ac:dyDescent="0.2">
      <c r="D206" s="176" t="s">
        <v>816</v>
      </c>
      <c r="E206" s="158" t="s">
        <v>1136</v>
      </c>
      <c r="F206" s="141"/>
      <c r="G206" s="152">
        <v>1</v>
      </c>
      <c r="H206" s="140">
        <f>VLOOKUP(Tabla1[[#This Row],[sku proveedor-web]],Tabla6[[sku proveedor-web]:[codigo]],2,0)</f>
        <v>146</v>
      </c>
      <c r="I206" s="167">
        <f>COUNTIFS(H:H,Tabla1[[#This Row],[codigo]])</f>
        <v>1</v>
      </c>
      <c r="J206" s="152" t="str">
        <f>IFERROR(VLOOKUP(E206,'Base de datos'!K:L,2,0),"")</f>
        <v>#0000FF</v>
      </c>
      <c r="K206" s="167" t="str">
        <f>MID(Tabla1[[#This Row],[Colores]],FIND(" ",Tabla1[[#This Row],[Colores]],2)+1,100)</f>
        <v>Azul</v>
      </c>
      <c r="L206" s="152">
        <v>99</v>
      </c>
      <c r="N206">
        <v>1</v>
      </c>
      <c r="P206" s="152" t="str">
        <f t="shared" si="3"/>
        <v>INSERT INTO colores VALUES(NULL,"Mody169","Azul: Azul","",1,146,1,"#0000FF","Azul",99);</v>
      </c>
    </row>
    <row r="207" spans="4:16" x14ac:dyDescent="0.2">
      <c r="D207" s="176" t="s">
        <v>817</v>
      </c>
      <c r="E207" s="158" t="s">
        <v>1136</v>
      </c>
      <c r="F207" s="141"/>
      <c r="G207" s="152">
        <v>1</v>
      </c>
      <c r="H207" s="140">
        <f>VLOOKUP(Tabla1[[#This Row],[sku proveedor-web]],Tabla6[[sku proveedor-web]:[codigo]],2,0)</f>
        <v>147</v>
      </c>
      <c r="I207" s="167">
        <f>COUNTIFS(H:H,Tabla1[[#This Row],[codigo]])</f>
        <v>1</v>
      </c>
      <c r="J207" s="152" t="str">
        <f>IFERROR(VLOOKUP(E207,'Base de datos'!K:L,2,0),"")</f>
        <v>#0000FF</v>
      </c>
      <c r="K207" s="167" t="str">
        <f>MID(Tabla1[[#This Row],[Colores]],FIND(" ",Tabla1[[#This Row],[Colores]],2)+1,100)</f>
        <v>Azul</v>
      </c>
      <c r="L207" s="152">
        <v>99</v>
      </c>
      <c r="N207">
        <v>1</v>
      </c>
      <c r="P207" s="152" t="str">
        <f t="shared" si="3"/>
        <v>INSERT INTO colores VALUES(NULL,"Mody170","Azul: Azul","",1,147,1,"#0000FF","Azul",99);</v>
      </c>
    </row>
    <row r="208" spans="4:16" x14ac:dyDescent="0.2">
      <c r="D208" s="176" t="s">
        <v>818</v>
      </c>
      <c r="E208" s="158" t="s">
        <v>316</v>
      </c>
      <c r="F208" s="141"/>
      <c r="G208" s="152">
        <v>1</v>
      </c>
      <c r="H208" s="140">
        <f>VLOOKUP(Tabla1[[#This Row],[sku proveedor-web]],Tabla6[[sku proveedor-web]:[codigo]],2,0)</f>
        <v>148</v>
      </c>
      <c r="I208" s="167">
        <f>COUNTIFS(H:H,Tabla1[[#This Row],[codigo]])</f>
        <v>1</v>
      </c>
      <c r="J208" s="152" t="str">
        <f>IFERROR(VLOOKUP(E208,'Base de datos'!K:L,2,0),"")</f>
        <v>#191970</v>
      </c>
      <c r="K208" s="167" t="str">
        <f>MID(Tabla1[[#This Row],[Colores]],FIND(" ",Tabla1[[#This Row],[Colores]],2)+1,100)</f>
        <v>Azul noche</v>
      </c>
      <c r="L208" s="152">
        <v>99</v>
      </c>
      <c r="N208">
        <v>1</v>
      </c>
      <c r="P208" s="152" t="str">
        <f t="shared" si="3"/>
        <v>INSERT INTO colores VALUES(NULL,"Mody171","Azul: Azul noche","",1,148,1,"#191970","Azul noche",99);</v>
      </c>
    </row>
    <row r="209" spans="4:16" x14ac:dyDescent="0.2">
      <c r="D209" s="176" t="s">
        <v>819</v>
      </c>
      <c r="E209" s="158" t="s">
        <v>308</v>
      </c>
      <c r="F209" s="141"/>
      <c r="G209" s="152">
        <v>1</v>
      </c>
      <c r="H209" s="140">
        <f>VLOOKUP(Tabla1[[#This Row],[sku proveedor-web]],Tabla6[[sku proveedor-web]:[codigo]],2,0)</f>
        <v>149</v>
      </c>
      <c r="I209" s="167">
        <f>COUNTIFS(H:H,Tabla1[[#This Row],[codigo]])</f>
        <v>3</v>
      </c>
      <c r="J209" s="152" t="str">
        <f>IFERROR(VLOOKUP(E209,'Base de datos'!K:L,2,0),"")</f>
        <v>#98FB98</v>
      </c>
      <c r="K209" s="167" t="str">
        <f>MID(Tabla1[[#This Row],[Colores]],FIND(" ",Tabla1[[#This Row],[Colores]],2)+1,100)</f>
        <v>Verde palido</v>
      </c>
      <c r="L209" s="152">
        <v>99</v>
      </c>
      <c r="N209">
        <v>1</v>
      </c>
      <c r="P209" s="152" t="str">
        <f t="shared" si="3"/>
        <v>INSERT INTO colores VALUES(NULL,"Mody172","Verde: Verde palido","",1,149,3,"#98FB98","Verde palido",99);</v>
      </c>
    </row>
    <row r="210" spans="4:16" x14ac:dyDescent="0.2">
      <c r="D210" s="176" t="s">
        <v>996</v>
      </c>
      <c r="E210" s="158" t="s">
        <v>317</v>
      </c>
      <c r="F210" s="141"/>
      <c r="G210" s="152">
        <v>1</v>
      </c>
      <c r="H210" s="140">
        <v>149</v>
      </c>
      <c r="I210" s="167">
        <f>COUNTIFS(H:H,Tabla1[[#This Row],[codigo]])</f>
        <v>3</v>
      </c>
      <c r="J210" s="152" t="str">
        <f>IFERROR(VLOOKUP(E210,'Base de datos'!K:L,2,0),"")</f>
        <v>#FFEBCD</v>
      </c>
      <c r="K210" s="167" t="str">
        <f>MID(Tabla1[[#This Row],[Colores]],FIND(" ",Tabla1[[#This Row],[Colores]],2)+1,100)</f>
        <v>Almendra</v>
      </c>
      <c r="L210" s="152">
        <v>99</v>
      </c>
      <c r="N210">
        <v>1</v>
      </c>
      <c r="P210" s="152" t="str">
        <f t="shared" si="3"/>
        <v>INSERT INTO colores VALUES(NULL,"Mody172BEIGE","Marrón: Almendra","",1,149,3,"#FFEBCD","Almendra",99);</v>
      </c>
    </row>
    <row r="211" spans="4:16" x14ac:dyDescent="0.2">
      <c r="D211" s="176" t="s">
        <v>995</v>
      </c>
      <c r="E211" s="158" t="s">
        <v>337</v>
      </c>
      <c r="F211" s="141"/>
      <c r="G211" s="152">
        <v>1</v>
      </c>
      <c r="H211" s="140">
        <v>149</v>
      </c>
      <c r="I211" s="167">
        <f>COUNTIFS(H:H,Tabla1[[#This Row],[codigo]])</f>
        <v>3</v>
      </c>
      <c r="J211" s="152" t="str">
        <f>IFERROR(VLOOKUP(E211,'Base de datos'!K:L,2,0),"")</f>
        <v>#D3D3D3</v>
      </c>
      <c r="K211" s="167" t="str">
        <f>MID(Tabla1[[#This Row],[Colores]],FIND(" ",Tabla1[[#This Row],[Colores]],2)+1,100)</f>
        <v>Gris claro</v>
      </c>
      <c r="L211" s="152">
        <v>99</v>
      </c>
      <c r="N211">
        <v>1</v>
      </c>
      <c r="P211" s="152" t="str">
        <f t="shared" si="3"/>
        <v>INSERT INTO colores VALUES(NULL,"Mody172PLOMO","Grises: Gris claro","",1,149,3,"#D3D3D3","Gris claro",99);</v>
      </c>
    </row>
    <row r="212" spans="4:16" x14ac:dyDescent="0.2">
      <c r="D212" s="176" t="s">
        <v>896</v>
      </c>
      <c r="E212" s="158" t="s">
        <v>318</v>
      </c>
      <c r="F212" s="141"/>
      <c r="G212" s="152">
        <v>1</v>
      </c>
      <c r="H212" s="140">
        <f>VLOOKUP(Tabla1[[#This Row],[sku proveedor-web]],Tabla6[[sku proveedor-web]:[codigo]],2,0)</f>
        <v>150</v>
      </c>
      <c r="I212" s="167">
        <f>COUNTIFS(H:H,Tabla1[[#This Row],[codigo]])</f>
        <v>1</v>
      </c>
      <c r="J212" s="152" t="str">
        <f>IFERROR(VLOOKUP(E212,'Base de datos'!K:L,2,0),"")</f>
        <v>#DEB887</v>
      </c>
      <c r="K212" s="167" t="str">
        <f>MID(Tabla1[[#This Row],[Colores]],FIND(" ",Tabla1[[#This Row],[Colores]],2)+1,100)</f>
        <v>Madera</v>
      </c>
      <c r="L212" s="152">
        <v>99</v>
      </c>
      <c r="N212">
        <v>1</v>
      </c>
      <c r="P212" s="152" t="str">
        <f t="shared" si="3"/>
        <v>INSERT INTO colores VALUES(NULL,"Mody173","Marrón: Madera","",1,150,1,"#DEB887","Madera",99);</v>
      </c>
    </row>
    <row r="213" spans="4:16" x14ac:dyDescent="0.2">
      <c r="D213" s="176" t="s">
        <v>897</v>
      </c>
      <c r="E213" s="158" t="s">
        <v>397</v>
      </c>
      <c r="F213" s="141"/>
      <c r="G213" s="152">
        <v>1</v>
      </c>
      <c r="H213" s="140">
        <f>VLOOKUP(Tabla1[[#This Row],[sku proveedor-web]],Tabla6[[sku proveedor-web]:[codigo]],2,0)</f>
        <v>151</v>
      </c>
      <c r="I213" s="167">
        <f>COUNTIFS(H:H,Tabla1[[#This Row],[codigo]])</f>
        <v>1</v>
      </c>
      <c r="J213" s="152" t="str">
        <f>IFERROR(VLOOKUP(E213,'Base de datos'!K:L,2,0),"")</f>
        <v>#96886e</v>
      </c>
      <c r="K213" s="167" t="str">
        <f>MID(Tabla1[[#This Row],[Colores]],FIND(" ",Tabla1[[#This Row],[Colores]],2)+1,100)</f>
        <v>Marrón claro</v>
      </c>
      <c r="L213" s="152">
        <v>99</v>
      </c>
      <c r="N213">
        <v>1</v>
      </c>
      <c r="P213" s="152" t="str">
        <f t="shared" si="3"/>
        <v>INSERT INTO colores VALUES(NULL,"Mody174","Marrón: Marrón claro","",1,151,1,"#96886e","Marrón claro",99);</v>
      </c>
    </row>
    <row r="214" spans="4:16" x14ac:dyDescent="0.2">
      <c r="D214" s="176" t="s">
        <v>898</v>
      </c>
      <c r="E214" s="158" t="s">
        <v>333</v>
      </c>
      <c r="F214" s="141"/>
      <c r="G214" s="152">
        <v>1</v>
      </c>
      <c r="H214" s="140">
        <f>VLOOKUP(Tabla1[[#This Row],[sku proveedor-web]],Tabla6[[sku proveedor-web]:[codigo]],2,0)</f>
        <v>152</v>
      </c>
      <c r="I214" s="167">
        <f>COUNTIFS(H:H,Tabla1[[#This Row],[codigo]])</f>
        <v>1</v>
      </c>
      <c r="J214" s="152" t="str">
        <f>IFERROR(VLOOKUP(E214,'Base de datos'!K:L,2,0),"")</f>
        <v>#FFFFFF</v>
      </c>
      <c r="K214" s="167" t="str">
        <f>MID(Tabla1[[#This Row],[Colores]],FIND(" ",Tabla1[[#This Row],[Colores]],2)+1,100)</f>
        <v>Blanco</v>
      </c>
      <c r="L214" s="152">
        <v>99</v>
      </c>
      <c r="N214">
        <v>1</v>
      </c>
      <c r="P214" s="152" t="str">
        <f t="shared" si="3"/>
        <v>INSERT INTO colores VALUES(NULL,"Mody175","Grises: Blanco","",1,152,1,"#FFFFFF","Blanco",99);</v>
      </c>
    </row>
    <row r="215" spans="4:16" x14ac:dyDescent="0.2">
      <c r="D215" s="176" t="s">
        <v>899</v>
      </c>
      <c r="E215" s="158" t="s">
        <v>319</v>
      </c>
      <c r="F215" s="141"/>
      <c r="G215" s="152">
        <v>1</v>
      </c>
      <c r="H215" s="140">
        <f>VLOOKUP(Tabla1[[#This Row],[sku proveedor-web]],Tabla6[[sku proveedor-web]:[codigo]],2,0)</f>
        <v>153</v>
      </c>
      <c r="I215" s="167">
        <f>COUNTIFS(H:H,Tabla1[[#This Row],[codigo]])</f>
        <v>1</v>
      </c>
      <c r="J215" s="152" t="str">
        <f>IFERROR(VLOOKUP(E215,'Base de datos'!K:L,2,0),"")</f>
        <v>#F4A460</v>
      </c>
      <c r="K215" s="167" t="str">
        <f>MID(Tabla1[[#This Row],[Colores]],FIND(" ",Tabla1[[#This Row],[Colores]],2)+1,100)</f>
        <v>Arenoso</v>
      </c>
      <c r="L215" s="152">
        <v>99</v>
      </c>
      <c r="N215">
        <v>1</v>
      </c>
      <c r="P215" s="152" t="str">
        <f t="shared" si="3"/>
        <v>INSERT INTO colores VALUES(NULL,"Mody176","Marrón: Arenoso","",1,153,1,"#F4A460","Arenoso",99);</v>
      </c>
    </row>
    <row r="216" spans="4:16" x14ac:dyDescent="0.2">
      <c r="D216" s="176" t="s">
        <v>900</v>
      </c>
      <c r="E216" s="158" t="s">
        <v>333</v>
      </c>
      <c r="F216" s="141"/>
      <c r="G216" s="152">
        <v>1</v>
      </c>
      <c r="H216" s="140">
        <f>VLOOKUP(Tabla1[[#This Row],[sku proveedor-web]],Tabla6[[sku proveedor-web]:[codigo]],2,0)</f>
        <v>154</v>
      </c>
      <c r="I216" s="167">
        <f>COUNTIFS(H:H,Tabla1[[#This Row],[codigo]])</f>
        <v>1</v>
      </c>
      <c r="J216" s="152" t="str">
        <f>IFERROR(VLOOKUP(E216,'Base de datos'!K:L,2,0),"")</f>
        <v>#FFFFFF</v>
      </c>
      <c r="K216" s="167" t="str">
        <f>MID(Tabla1[[#This Row],[Colores]],FIND(" ",Tabla1[[#This Row],[Colores]],2)+1,100)</f>
        <v>Blanco</v>
      </c>
      <c r="L216" s="152">
        <v>99</v>
      </c>
      <c r="N216">
        <v>1</v>
      </c>
      <c r="P216" s="152" t="str">
        <f t="shared" si="3"/>
        <v>INSERT INTO colores VALUES(NULL,"Mody177","Grises: Blanco","",1,154,1,"#FFFFFF","Blanco",99);</v>
      </c>
    </row>
    <row r="217" spans="4:16" x14ac:dyDescent="0.2">
      <c r="D217" s="176" t="s">
        <v>901</v>
      </c>
      <c r="E217" s="158" t="s">
        <v>319</v>
      </c>
      <c r="F217" s="141"/>
      <c r="G217" s="152">
        <v>1</v>
      </c>
      <c r="H217" s="140">
        <f>VLOOKUP(Tabla1[[#This Row],[sku proveedor-web]],Tabla6[[sku proveedor-web]:[codigo]],2,0)</f>
        <v>155</v>
      </c>
      <c r="I217" s="167">
        <f>COUNTIFS(H:H,Tabla1[[#This Row],[codigo]])</f>
        <v>1</v>
      </c>
      <c r="J217" s="152" t="str">
        <f>IFERROR(VLOOKUP(E217,'Base de datos'!K:L,2,0),"")</f>
        <v>#F4A460</v>
      </c>
      <c r="K217" s="167" t="str">
        <f>MID(Tabla1[[#This Row],[Colores]],FIND(" ",Tabla1[[#This Row],[Colores]],2)+1,100)</f>
        <v>Arenoso</v>
      </c>
      <c r="L217" s="152">
        <v>99</v>
      </c>
      <c r="N217">
        <v>1</v>
      </c>
      <c r="P217" s="152" t="str">
        <f t="shared" si="3"/>
        <v>INSERT INTO colores VALUES(NULL,"Mody178","Marrón: Arenoso","",1,155,1,"#F4A460","Arenoso",99);</v>
      </c>
    </row>
    <row r="218" spans="4:16" x14ac:dyDescent="0.2">
      <c r="D218" s="176" t="s">
        <v>902</v>
      </c>
      <c r="E218" s="158" t="s">
        <v>397</v>
      </c>
      <c r="F218" s="141"/>
      <c r="G218" s="152">
        <v>1</v>
      </c>
      <c r="H218" s="140">
        <f>VLOOKUP(Tabla1[[#This Row],[sku proveedor-web]],Tabla6[[sku proveedor-web]:[codigo]],2,0)</f>
        <v>156</v>
      </c>
      <c r="I218" s="167">
        <f>COUNTIFS(H:H,Tabla1[[#This Row],[codigo]])</f>
        <v>1</v>
      </c>
      <c r="J218" s="152" t="str">
        <f>IFERROR(VLOOKUP(E218,'Base de datos'!K:L,2,0),"")</f>
        <v>#96886e</v>
      </c>
      <c r="K218" s="167" t="str">
        <f>MID(Tabla1[[#This Row],[Colores]],FIND(" ",Tabla1[[#This Row],[Colores]],2)+1,100)</f>
        <v>Marrón claro</v>
      </c>
      <c r="L218" s="152">
        <v>99</v>
      </c>
      <c r="N218">
        <v>1</v>
      </c>
      <c r="P218" s="152" t="str">
        <f t="shared" si="3"/>
        <v>INSERT INTO colores VALUES(NULL,"Mody179","Marrón: Marrón claro","",1,156,1,"#96886e","Marrón claro",99);</v>
      </c>
    </row>
    <row r="219" spans="4:16" x14ac:dyDescent="0.2">
      <c r="D219" s="176" t="s">
        <v>903</v>
      </c>
      <c r="E219" s="158" t="s">
        <v>333</v>
      </c>
      <c r="F219" s="141"/>
      <c r="G219" s="152">
        <v>1</v>
      </c>
      <c r="H219" s="140">
        <f>VLOOKUP(Tabla1[[#This Row],[sku proveedor-web]],Tabla6[[sku proveedor-web]:[codigo]],2,0)</f>
        <v>157</v>
      </c>
      <c r="I219" s="167">
        <f>COUNTIFS(H:H,Tabla1[[#This Row],[codigo]])</f>
        <v>1</v>
      </c>
      <c r="J219" s="152" t="str">
        <f>IFERROR(VLOOKUP(E219,'Base de datos'!K:L,2,0),"")</f>
        <v>#FFFFFF</v>
      </c>
      <c r="K219" s="167" t="str">
        <f>MID(Tabla1[[#This Row],[Colores]],FIND(" ",Tabla1[[#This Row],[Colores]],2)+1,100)</f>
        <v>Blanco</v>
      </c>
      <c r="L219" s="152">
        <v>99</v>
      </c>
      <c r="N219">
        <v>1</v>
      </c>
      <c r="P219" s="152" t="str">
        <f t="shared" si="3"/>
        <v>INSERT INTO colores VALUES(NULL,"Mody180","Grises: Blanco","",1,157,1,"#FFFFFF","Blanco",99);</v>
      </c>
    </row>
    <row r="220" spans="4:16" x14ac:dyDescent="0.2">
      <c r="D220" s="176" t="s">
        <v>904</v>
      </c>
      <c r="E220" s="158" t="s">
        <v>367</v>
      </c>
      <c r="F220" s="141"/>
      <c r="G220" s="152">
        <v>1</v>
      </c>
      <c r="H220" s="140">
        <f>VLOOKUP(Tabla1[[#This Row],[sku proveedor-web]],Tabla6[[sku proveedor-web]:[codigo]],2,0)</f>
        <v>158</v>
      </c>
      <c r="I220" s="167">
        <f>COUNTIFS(H:H,Tabla1[[#This Row],[codigo]])</f>
        <v>1</v>
      </c>
      <c r="J220" s="152" t="str">
        <f>IFERROR(VLOOKUP(E220,'Base de datos'!K:L,2,0),"")</f>
        <v>#371000</v>
      </c>
      <c r="K220" s="167" t="str">
        <f>MID(Tabla1[[#This Row],[Colores]],FIND(" ",Tabla1[[#This Row],[Colores]],2)+1,100)</f>
        <v>Nogal</v>
      </c>
      <c r="L220" s="152">
        <v>99</v>
      </c>
      <c r="N220">
        <v>1</v>
      </c>
      <c r="P220" s="152" t="str">
        <f t="shared" si="3"/>
        <v>INSERT INTO colores VALUES(NULL,"Mody181","Marrón Nogal","",1,158,1,"#371000","Nogal",99);</v>
      </c>
    </row>
    <row r="221" spans="4:16" x14ac:dyDescent="0.2">
      <c r="D221" s="176" t="s">
        <v>905</v>
      </c>
      <c r="E221" s="158" t="s">
        <v>333</v>
      </c>
      <c r="F221" s="141"/>
      <c r="G221" s="152">
        <v>1</v>
      </c>
      <c r="H221" s="140">
        <f>VLOOKUP(Tabla1[[#This Row],[sku proveedor-web]],Tabla6[[sku proveedor-web]:[codigo]],2,0)</f>
        <v>159</v>
      </c>
      <c r="I221" s="167">
        <f>COUNTIFS(H:H,Tabla1[[#This Row],[codigo]])</f>
        <v>1</v>
      </c>
      <c r="J221" s="152" t="str">
        <f>IFERROR(VLOOKUP(E221,'Base de datos'!K:L,2,0),"")</f>
        <v>#FFFFFF</v>
      </c>
      <c r="K221" s="167" t="str">
        <f>MID(Tabla1[[#This Row],[Colores]],FIND(" ",Tabla1[[#This Row],[Colores]],2)+1,100)</f>
        <v>Blanco</v>
      </c>
      <c r="L221" s="152">
        <v>99</v>
      </c>
      <c r="N221">
        <v>1</v>
      </c>
      <c r="P221" s="152" t="str">
        <f t="shared" si="3"/>
        <v>INSERT INTO colores VALUES(NULL,"Mody182","Grises: Blanco","",1,159,1,"#FFFFFF","Blanco",99);</v>
      </c>
    </row>
    <row r="222" spans="4:16" x14ac:dyDescent="0.2">
      <c r="D222" s="176" t="s">
        <v>906</v>
      </c>
      <c r="E222" s="158" t="s">
        <v>333</v>
      </c>
      <c r="F222" s="141"/>
      <c r="G222" s="152">
        <v>1</v>
      </c>
      <c r="H222" s="140">
        <f>VLOOKUP(Tabla1[[#This Row],[sku proveedor-web]],Tabla6[[sku proveedor-web]:[codigo]],2,0)</f>
        <v>160</v>
      </c>
      <c r="I222" s="167">
        <f>COUNTIFS(H:H,Tabla1[[#This Row],[codigo]])</f>
        <v>1</v>
      </c>
      <c r="J222" s="152" t="str">
        <f>IFERROR(VLOOKUP(E222,'Base de datos'!K:L,2,0),"")</f>
        <v>#FFFFFF</v>
      </c>
      <c r="K222" s="167" t="str">
        <f>MID(Tabla1[[#This Row],[Colores]],FIND(" ",Tabla1[[#This Row],[Colores]],2)+1,100)</f>
        <v>Blanco</v>
      </c>
      <c r="L222" s="152">
        <v>99</v>
      </c>
      <c r="N222">
        <v>1</v>
      </c>
      <c r="P222" s="152" t="str">
        <f t="shared" si="3"/>
        <v>INSERT INTO colores VALUES(NULL,"Mody183","Grises: Blanco","",1,160,1,"#FFFFFF","Blanco",99);</v>
      </c>
    </row>
    <row r="223" spans="4:16" x14ac:dyDescent="0.2">
      <c r="D223" s="143" t="s">
        <v>936</v>
      </c>
      <c r="E223" s="158" t="s">
        <v>367</v>
      </c>
      <c r="F223" s="173"/>
      <c r="G223" s="152">
        <v>1</v>
      </c>
      <c r="H223" s="153">
        <f>VLOOKUP(Tabla1[[#This Row],[sku proveedor-web]],Tabla6[[sku proveedor-web]:[codigo]],2,0)</f>
        <v>161</v>
      </c>
      <c r="I223" s="152">
        <f>COUNTIFS(H:H,Tabla1[[#This Row],[codigo]])</f>
        <v>1</v>
      </c>
      <c r="J223" s="152" t="str">
        <f>IFERROR(VLOOKUP(E223,'Base de datos'!K:L,2,0),"")</f>
        <v>#371000</v>
      </c>
      <c r="K223" s="167" t="str">
        <f>MID(Tabla1[[#This Row],[Colores]],FIND(" ",Tabla1[[#This Row],[Colores]],2)+1,100)</f>
        <v>Nogal</v>
      </c>
      <c r="L223" s="152">
        <v>99</v>
      </c>
      <c r="N223">
        <v>1</v>
      </c>
      <c r="P223" s="152" t="str">
        <f t="shared" si="3"/>
        <v>INSERT INTO colores VALUES(NULL,"Mody184","Marrón Nogal","",1,161,1,"#371000","Nogal",99);</v>
      </c>
    </row>
    <row r="224" spans="4:16" x14ac:dyDescent="0.2">
      <c r="D224" s="176" t="s">
        <v>1039</v>
      </c>
      <c r="E224" s="158" t="s">
        <v>316</v>
      </c>
      <c r="F224" s="182"/>
      <c r="G224" s="152">
        <v>1</v>
      </c>
      <c r="H224" s="140">
        <f>VLOOKUP(Tabla1[[#This Row],[sku proveedor-web]],Tabla6[[sku proveedor-web]:[codigo]],2,0)</f>
        <v>162</v>
      </c>
      <c r="I224" s="167">
        <f>COUNTIFS(H:H,Tabla1[[#This Row],[codigo]])</f>
        <v>1</v>
      </c>
      <c r="J224" s="152" t="str">
        <f>IFERROR(VLOOKUP(E224,'Base de datos'!K:L,2,0),"")</f>
        <v>#191970</v>
      </c>
      <c r="K224" s="167" t="str">
        <f>MID(Tabla1[[#This Row],[Colores]],FIND(" ",Tabla1[[#This Row],[Colores]],2)+1,100)</f>
        <v>Azul noche</v>
      </c>
      <c r="L224" s="152">
        <v>99</v>
      </c>
      <c r="N224">
        <v>1</v>
      </c>
      <c r="O224">
        <v>1</v>
      </c>
      <c r="P224" s="152" t="str">
        <f t="shared" si="3"/>
        <v>INSERT INTO colores VALUES(NULL,"Combo1","Azul: Azul noche","",1,162,1,"#191970","Azul noche",99);</v>
      </c>
    </row>
    <row r="225" spans="4:16" x14ac:dyDescent="0.2">
      <c r="D225" s="176" t="s">
        <v>1105</v>
      </c>
      <c r="E225" s="158" t="s">
        <v>309</v>
      </c>
      <c r="F225" s="182"/>
      <c r="G225" s="152">
        <v>1</v>
      </c>
      <c r="H225" s="140">
        <f>VLOOKUP(Tabla1[[#This Row],[sku proveedor-web]],Tabla6[[sku proveedor-web]:[codigo]],2,0)</f>
        <v>163</v>
      </c>
      <c r="I225" s="167">
        <f>COUNTIFS(H:H,Tabla1[[#This Row],[codigo]])</f>
        <v>1</v>
      </c>
      <c r="J225" s="152" t="str">
        <f>IFERROR(VLOOKUP(E225,'Base de datos'!K:L,2,0),"")</f>
        <v>#2E8B57</v>
      </c>
      <c r="K225" s="167" t="str">
        <f>MID(Tabla1[[#This Row],[Colores]],FIND(" ",Tabla1[[#This Row],[Colores]],2)+1,100)</f>
        <v>Verde mar</v>
      </c>
      <c r="L225" s="152">
        <v>99</v>
      </c>
      <c r="N225">
        <v>1</v>
      </c>
      <c r="O225">
        <v>1</v>
      </c>
      <c r="P225" s="152" t="str">
        <f t="shared" si="3"/>
        <v>INSERT INTO colores VALUES(NULL,"Combo2","Verde: Verde mar","",1,163,1,"#2E8B57","Verde mar",99);</v>
      </c>
    </row>
    <row r="226" spans="4:16" x14ac:dyDescent="0.2">
      <c r="D226" s="176" t="s">
        <v>1106</v>
      </c>
      <c r="E226" s="158" t="s">
        <v>332</v>
      </c>
      <c r="F226" s="182"/>
      <c r="G226" s="152">
        <v>1</v>
      </c>
      <c r="H226" s="140">
        <f>VLOOKUP(Tabla1[[#This Row],[sku proveedor-web]],Tabla6[[sku proveedor-web]:[codigo]],2,0)</f>
        <v>164</v>
      </c>
      <c r="I226" s="167">
        <f>COUNTIFS(H:H,Tabla1[[#This Row],[codigo]])</f>
        <v>1</v>
      </c>
      <c r="J226" s="152" t="str">
        <f>IFERROR(VLOOKUP(E226,'Base de datos'!K:L,2,0),"")</f>
        <v>#BDB76B</v>
      </c>
      <c r="K226" s="167" t="str">
        <f>MID(Tabla1[[#This Row],[Colores]],FIND(" ",Tabla1[[#This Row],[Colores]],2)+1,100)</f>
        <v>Caqui</v>
      </c>
      <c r="L226" s="152">
        <v>99</v>
      </c>
      <c r="N226">
        <v>1</v>
      </c>
      <c r="O226">
        <v>1</v>
      </c>
      <c r="P226" s="152" t="str">
        <f t="shared" si="3"/>
        <v>INSERT INTO colores VALUES(NULL,"Combo3","Amarillo; Caqui","",1,164,1,"#BDB76B","Caqui",99);</v>
      </c>
    </row>
    <row r="227" spans="4:16" x14ac:dyDescent="0.2">
      <c r="D227" s="176" t="s">
        <v>1107</v>
      </c>
      <c r="E227" s="158" t="s">
        <v>324</v>
      </c>
      <c r="F227" s="182"/>
      <c r="G227" s="152">
        <v>1</v>
      </c>
      <c r="H227" s="140">
        <f>VLOOKUP(Tabla1[[#This Row],[sku proveedor-web]],Tabla6[[sku proveedor-web]:[codigo]],2,0)</f>
        <v>165</v>
      </c>
      <c r="I227" s="167">
        <f>COUNTIFS(H:H,Tabla1[[#This Row],[codigo]])</f>
        <v>1</v>
      </c>
      <c r="J227" s="152" t="str">
        <f>IFERROR(VLOOKUP(E227,'Base de datos'!K:L,2,0),"")</f>
        <v>#FF0000</v>
      </c>
      <c r="K227" s="167" t="str">
        <f>MID(Tabla1[[#This Row],[Colores]],FIND(" ",Tabla1[[#This Row],[Colores]],2)+1,100)</f>
        <v>Rojo</v>
      </c>
      <c r="L227" s="152">
        <v>99</v>
      </c>
      <c r="N227">
        <v>1</v>
      </c>
      <c r="O227">
        <v>1</v>
      </c>
      <c r="P227" s="152" t="str">
        <f t="shared" si="3"/>
        <v>INSERT INTO colores VALUES(NULL,"Combo4","Rojos: Rojo","",1,165,1,"#FF0000","Rojo",99);</v>
      </c>
    </row>
    <row r="228" spans="4:16" x14ac:dyDescent="0.2">
      <c r="D228" s="176" t="s">
        <v>1108</v>
      </c>
      <c r="E228" s="158" t="s">
        <v>316</v>
      </c>
      <c r="F228" s="182"/>
      <c r="G228" s="152">
        <v>1</v>
      </c>
      <c r="H228" s="140">
        <f>VLOOKUP(Tabla1[[#This Row],[sku proveedor-web]],Tabla6[[sku proveedor-web]:[codigo]],2,0)</f>
        <v>166</v>
      </c>
      <c r="I228" s="167">
        <f>COUNTIFS(H:H,Tabla1[[#This Row],[codigo]])</f>
        <v>1</v>
      </c>
      <c r="J228" s="152" t="str">
        <f>IFERROR(VLOOKUP(E228,'Base de datos'!K:L,2,0),"")</f>
        <v>#191970</v>
      </c>
      <c r="K228" s="167" t="str">
        <f>MID(Tabla1[[#This Row],[Colores]],FIND(" ",Tabla1[[#This Row],[Colores]],2)+1,100)</f>
        <v>Azul noche</v>
      </c>
      <c r="L228" s="152">
        <v>99</v>
      </c>
      <c r="N228">
        <v>1</v>
      </c>
      <c r="O228">
        <v>1</v>
      </c>
      <c r="P228" s="152" t="str">
        <f t="shared" si="3"/>
        <v>INSERT INTO colores VALUES(NULL,"Combo5","Azul: Azul noche","",1,166,1,"#191970","Azul noche",99);</v>
      </c>
    </row>
    <row r="229" spans="4:16" x14ac:dyDescent="0.2">
      <c r="D229" s="176" t="s">
        <v>1109</v>
      </c>
      <c r="E229" s="158" t="s">
        <v>335</v>
      </c>
      <c r="F229" s="182"/>
      <c r="G229" s="152">
        <v>1</v>
      </c>
      <c r="H229" s="140">
        <f>VLOOKUP(Tabla1[[#This Row],[sku proveedor-web]],Tabla6[[sku proveedor-web]:[codigo]],2,0)</f>
        <v>167</v>
      </c>
      <c r="I229" s="167">
        <f>COUNTIFS(H:H,Tabla1[[#This Row],[codigo]])</f>
        <v>1</v>
      </c>
      <c r="J229" s="152" t="str">
        <f>IFERROR(VLOOKUP(E229,'Base de datos'!K:L,2,0),"")</f>
        <v>#808080</v>
      </c>
      <c r="K229" s="167" t="str">
        <f>MID(Tabla1[[#This Row],[Colores]],FIND(" ",Tabla1[[#This Row],[Colores]],2)+1,100)</f>
        <v>Gris</v>
      </c>
      <c r="L229" s="152">
        <v>99</v>
      </c>
      <c r="N229">
        <v>1</v>
      </c>
      <c r="O229">
        <v>1</v>
      </c>
      <c r="P229" s="152" t="str">
        <f t="shared" si="3"/>
        <v>INSERT INTO colores VALUES(NULL,"Combo6","Grises: Gris","",1,167,1,"#808080","Gris",99);</v>
      </c>
    </row>
    <row r="230" spans="4:16" x14ac:dyDescent="0.2">
      <c r="D230" s="176" t="s">
        <v>1110</v>
      </c>
      <c r="E230" s="158" t="s">
        <v>337</v>
      </c>
      <c r="F230" s="182"/>
      <c r="G230" s="152">
        <v>1</v>
      </c>
      <c r="H230" s="140">
        <f>VLOOKUP(Tabla1[[#This Row],[sku proveedor-web]],Tabla6[[sku proveedor-web]:[codigo]],2,0)</f>
        <v>168</v>
      </c>
      <c r="I230" s="167">
        <f>COUNTIFS(H:H,Tabla1[[#This Row],[codigo]])</f>
        <v>1</v>
      </c>
      <c r="J230" s="152" t="str">
        <f>IFERROR(VLOOKUP(E230,'Base de datos'!K:L,2,0),"")</f>
        <v>#D3D3D3</v>
      </c>
      <c r="K230" s="167" t="str">
        <f>MID(Tabla1[[#This Row],[Colores]],FIND(" ",Tabla1[[#This Row],[Colores]],2)+1,100)</f>
        <v>Gris claro</v>
      </c>
      <c r="L230" s="152">
        <v>99</v>
      </c>
      <c r="N230">
        <v>1</v>
      </c>
      <c r="O230">
        <v>1</v>
      </c>
      <c r="P230" s="152" t="str">
        <f t="shared" si="3"/>
        <v>INSERT INTO colores VALUES(NULL,"Combo7","Grises: Gris claro","",1,168,1,"#D3D3D3","Gris claro",99);</v>
      </c>
    </row>
    <row r="231" spans="4:16" x14ac:dyDescent="0.2">
      <c r="D231" s="176" t="s">
        <v>1111</v>
      </c>
      <c r="E231" s="158" t="s">
        <v>1136</v>
      </c>
      <c r="F231" s="182"/>
      <c r="G231" s="152">
        <v>1</v>
      </c>
      <c r="H231" s="140">
        <f>VLOOKUP(Tabla1[[#This Row],[sku proveedor-web]],Tabla6[[sku proveedor-web]:[codigo]],2,0)</f>
        <v>169</v>
      </c>
      <c r="I231" s="167">
        <f>COUNTIFS(H:H,Tabla1[[#This Row],[codigo]])</f>
        <v>1</v>
      </c>
      <c r="J231" s="152" t="str">
        <f>IFERROR(VLOOKUP(E231,'Base de datos'!K:L,2,0),"")</f>
        <v>#0000FF</v>
      </c>
      <c r="K231" s="167" t="str">
        <f>MID(Tabla1[[#This Row],[Colores]],FIND(" ",Tabla1[[#This Row],[Colores]],2)+1,100)</f>
        <v>Azul</v>
      </c>
      <c r="L231" s="152">
        <v>99</v>
      </c>
      <c r="N231">
        <v>1</v>
      </c>
      <c r="O231">
        <v>1</v>
      </c>
      <c r="P231" s="152" t="str">
        <f t="shared" si="3"/>
        <v>INSERT INTO colores VALUES(NULL,"Combo8","Azul: Azul","",1,169,1,"#0000FF","Azul",99);</v>
      </c>
    </row>
    <row r="232" spans="4:16" x14ac:dyDescent="0.2">
      <c r="D232" s="176" t="s">
        <v>1049</v>
      </c>
      <c r="E232" s="158" t="s">
        <v>333</v>
      </c>
      <c r="F232" s="182"/>
      <c r="G232" s="152">
        <v>1</v>
      </c>
      <c r="H232" s="140">
        <f>VLOOKUP(Tabla1[[#This Row],[sku proveedor-web]],Tabla6[[sku proveedor-web]:[codigo]],2,0)</f>
        <v>170</v>
      </c>
      <c r="I232" s="167">
        <f>COUNTIFS(H:H,Tabla1[[#This Row],[codigo]])</f>
        <v>1</v>
      </c>
      <c r="J232" s="152" t="str">
        <f>IFERROR(VLOOKUP(E232,'Base de datos'!K:L,2,0),"")</f>
        <v>#FFFFFF</v>
      </c>
      <c r="K232" s="167" t="str">
        <f>MID(Tabla1[[#This Row],[Colores]],FIND(" ",Tabla1[[#This Row],[Colores]],2)+1,100)</f>
        <v>Blanco</v>
      </c>
      <c r="L232" s="152">
        <v>99</v>
      </c>
      <c r="N232">
        <v>1</v>
      </c>
      <c r="P232" s="152" t="str">
        <f t="shared" si="3"/>
        <v>INSERT INTO colores VALUES(NULL,"Mody200","Grises: Blanco","",1,170,1,"#FFFFFF","Blanco",99);</v>
      </c>
    </row>
    <row r="233" spans="4:16" x14ac:dyDescent="0.2">
      <c r="D233" s="176" t="s">
        <v>1050</v>
      </c>
      <c r="E233" s="158" t="s">
        <v>318</v>
      </c>
      <c r="F233" s="182"/>
      <c r="G233" s="152">
        <v>1</v>
      </c>
      <c r="H233" s="140">
        <f>VLOOKUP(Tabla1[[#This Row],[sku proveedor-web]],Tabla6[[sku proveedor-web]:[codigo]],2,0)</f>
        <v>171</v>
      </c>
      <c r="I233" s="167">
        <f>COUNTIFS(H:H,Tabla1[[#This Row],[codigo]])</f>
        <v>1</v>
      </c>
      <c r="J233" s="152" t="str">
        <f>IFERROR(VLOOKUP(E233,'Base de datos'!K:L,2,0),"")</f>
        <v>#DEB887</v>
      </c>
      <c r="K233" s="167" t="str">
        <f>MID(Tabla1[[#This Row],[Colores]],FIND(" ",Tabla1[[#This Row],[Colores]],2)+1,100)</f>
        <v>Madera</v>
      </c>
      <c r="L233" s="152">
        <v>99</v>
      </c>
      <c r="N233">
        <v>1</v>
      </c>
      <c r="P233" s="152" t="str">
        <f t="shared" si="3"/>
        <v>INSERT INTO colores VALUES(NULL,"Mody201","Marrón: Madera","",1,171,1,"#DEB887","Madera",99);</v>
      </c>
    </row>
    <row r="234" spans="4:16" x14ac:dyDescent="0.2">
      <c r="D234" s="176" t="s">
        <v>1051</v>
      </c>
      <c r="E234" s="158" t="s">
        <v>318</v>
      </c>
      <c r="F234" s="182"/>
      <c r="G234" s="152">
        <v>1</v>
      </c>
      <c r="H234" s="140">
        <f>VLOOKUP(Tabla1[[#This Row],[sku proveedor-web]],Tabla6[[sku proveedor-web]:[codigo]],2,0)</f>
        <v>172</v>
      </c>
      <c r="I234" s="167">
        <f>COUNTIFS(H:H,Tabla1[[#This Row],[codigo]])</f>
        <v>1</v>
      </c>
      <c r="J234" s="152" t="str">
        <f>IFERROR(VLOOKUP(E234,'Base de datos'!K:L,2,0),"")</f>
        <v>#DEB887</v>
      </c>
      <c r="K234" s="167" t="str">
        <f>MID(Tabla1[[#This Row],[Colores]],FIND(" ",Tabla1[[#This Row],[Colores]],2)+1,100)</f>
        <v>Madera</v>
      </c>
      <c r="L234" s="152">
        <v>99</v>
      </c>
      <c r="N234">
        <v>1</v>
      </c>
      <c r="P234" s="152" t="str">
        <f t="shared" si="3"/>
        <v>INSERT INTO colores VALUES(NULL,"Mody202","Marrón: Madera","",1,172,1,"#DEB887","Madera",99);</v>
      </c>
    </row>
    <row r="235" spans="4:16" x14ac:dyDescent="0.2">
      <c r="D235" s="176" t="s">
        <v>1052</v>
      </c>
      <c r="E235" s="158" t="s">
        <v>336</v>
      </c>
      <c r="F235" s="182"/>
      <c r="G235" s="152">
        <v>1</v>
      </c>
      <c r="H235" s="140">
        <f>VLOOKUP(Tabla1[[#This Row],[sku proveedor-web]],Tabla6[[sku proveedor-web]:[codigo]],2,0)</f>
        <v>173</v>
      </c>
      <c r="I235" s="167">
        <f>COUNTIFS(H:H,Tabla1[[#This Row],[codigo]])</f>
        <v>1</v>
      </c>
      <c r="J235" s="152" t="str">
        <f>IFERROR(VLOOKUP(E235,'Base de datos'!K:L,2,0),"")</f>
        <v>#000000</v>
      </c>
      <c r="K235" s="167" t="str">
        <f>MID(Tabla1[[#This Row],[Colores]],FIND(" ",Tabla1[[#This Row],[Colores]],2)+1,100)</f>
        <v>Negro</v>
      </c>
      <c r="L235" s="152">
        <v>99</v>
      </c>
      <c r="N235">
        <v>1</v>
      </c>
      <c r="P235" s="152" t="str">
        <f t="shared" si="3"/>
        <v>INSERT INTO colores VALUES(NULL,"Mody203","Grises: Negro","",1,173,1,"#000000","Negro",99);</v>
      </c>
    </row>
    <row r="236" spans="4:16" x14ac:dyDescent="0.2">
      <c r="D236" s="176" t="s">
        <v>1053</v>
      </c>
      <c r="E236" s="158" t="s">
        <v>337</v>
      </c>
      <c r="F236" s="182"/>
      <c r="G236" s="152">
        <v>1</v>
      </c>
      <c r="H236" s="140">
        <f>VLOOKUP(Tabla1[[#This Row],[sku proveedor-web]],Tabla6[[sku proveedor-web]:[codigo]],2,0)</f>
        <v>174</v>
      </c>
      <c r="I236" s="167">
        <f>COUNTIFS(H:H,Tabla1[[#This Row],[codigo]])</f>
        <v>1</v>
      </c>
      <c r="J236" s="152" t="str">
        <f>IFERROR(VLOOKUP(E236,'Base de datos'!K:L,2,0),"")</f>
        <v>#D3D3D3</v>
      </c>
      <c r="K236" s="167" t="str">
        <f>MID(Tabla1[[#This Row],[Colores]],FIND(" ",Tabla1[[#This Row],[Colores]],2)+1,100)</f>
        <v>Gris claro</v>
      </c>
      <c r="L236" s="152">
        <v>99</v>
      </c>
      <c r="N236">
        <v>1</v>
      </c>
      <c r="P236" s="152" t="str">
        <f t="shared" si="3"/>
        <v>INSERT INTO colores VALUES(NULL,"Mody204","Grises: Gris claro","",1,174,1,"#D3D3D3","Gris claro",99);</v>
      </c>
    </row>
    <row r="237" spans="4:16" x14ac:dyDescent="0.2">
      <c r="D237" s="176" t="s">
        <v>1054</v>
      </c>
      <c r="E237" s="158" t="s">
        <v>367</v>
      </c>
      <c r="F237" s="182"/>
      <c r="G237" s="152">
        <v>1</v>
      </c>
      <c r="H237" s="140">
        <f>VLOOKUP(Tabla1[[#This Row],[sku proveedor-web]],Tabla6[[sku proveedor-web]:[codigo]],2,0)</f>
        <v>175</v>
      </c>
      <c r="I237" s="167">
        <f>COUNTIFS(H:H,Tabla1[[#This Row],[codigo]])</f>
        <v>1</v>
      </c>
      <c r="J237" s="152" t="str">
        <f>IFERROR(VLOOKUP(E237,'Base de datos'!K:L,2,0),"")</f>
        <v>#371000</v>
      </c>
      <c r="K237" s="167" t="str">
        <f>MID(Tabla1[[#This Row],[Colores]],FIND(" ",Tabla1[[#This Row],[Colores]],2)+1,100)</f>
        <v>Nogal</v>
      </c>
      <c r="L237" s="152">
        <v>99</v>
      </c>
      <c r="N237">
        <v>1</v>
      </c>
      <c r="P237" s="152" t="str">
        <f t="shared" si="3"/>
        <v>INSERT INTO colores VALUES(NULL,"Mody205","Marrón Nogal","",1,175,1,"#371000","Nogal",99);</v>
      </c>
    </row>
    <row r="238" spans="4:16" x14ac:dyDescent="0.2">
      <c r="D238" s="176" t="s">
        <v>1055</v>
      </c>
      <c r="E238" s="158" t="s">
        <v>318</v>
      </c>
      <c r="F238" s="182"/>
      <c r="G238" s="152">
        <v>1</v>
      </c>
      <c r="H238" s="140">
        <f>VLOOKUP(Tabla1[[#This Row],[sku proveedor-web]],Tabla6[[sku proveedor-web]:[codigo]],2,0)</f>
        <v>176</v>
      </c>
      <c r="I238" s="167">
        <f>COUNTIFS(H:H,Tabla1[[#This Row],[codigo]])</f>
        <v>1</v>
      </c>
      <c r="J238" s="152" t="str">
        <f>IFERROR(VLOOKUP(E238,'Base de datos'!K:L,2,0),"")</f>
        <v>#DEB887</v>
      </c>
      <c r="K238" s="167" t="str">
        <f>MID(Tabla1[[#This Row],[Colores]],FIND(" ",Tabla1[[#This Row],[Colores]],2)+1,100)</f>
        <v>Madera</v>
      </c>
      <c r="L238" s="152">
        <v>99</v>
      </c>
      <c r="N238">
        <v>1</v>
      </c>
      <c r="P238" s="152" t="str">
        <f t="shared" si="3"/>
        <v>INSERT INTO colores VALUES(NULL,"Mody206","Marrón: Madera","",1,176,1,"#DEB887","Madera",99);</v>
      </c>
    </row>
    <row r="239" spans="4:16" x14ac:dyDescent="0.2">
      <c r="D239" s="176" t="s">
        <v>1056</v>
      </c>
      <c r="E239" s="158" t="s">
        <v>333</v>
      </c>
      <c r="F239" s="182"/>
      <c r="G239" s="152">
        <v>1</v>
      </c>
      <c r="H239" s="140">
        <f>VLOOKUP(Tabla1[[#This Row],[sku proveedor-web]],Tabla6[[sku proveedor-web]:[codigo]],2,0)</f>
        <v>177</v>
      </c>
      <c r="I239" s="167">
        <f>COUNTIFS(H:H,Tabla1[[#This Row],[codigo]])</f>
        <v>1</v>
      </c>
      <c r="J239" s="152" t="str">
        <f>IFERROR(VLOOKUP(E239,'Base de datos'!K:L,2,0),"")</f>
        <v>#FFFFFF</v>
      </c>
      <c r="K239" s="167" t="str">
        <f>MID(Tabla1[[#This Row],[Colores]],FIND(" ",Tabla1[[#This Row],[Colores]],2)+1,100)</f>
        <v>Blanco</v>
      </c>
      <c r="L239" s="152">
        <v>99</v>
      </c>
      <c r="N239">
        <v>1</v>
      </c>
      <c r="P239" s="152" t="str">
        <f t="shared" si="3"/>
        <v>INSERT INTO colores VALUES(NULL,"Mody207","Grises: Blanco","",1,177,1,"#FFFFFF","Blanco",99);</v>
      </c>
    </row>
    <row r="240" spans="4:16" x14ac:dyDescent="0.2">
      <c r="D240" s="176" t="s">
        <v>1057</v>
      </c>
      <c r="E240" s="158" t="s">
        <v>333</v>
      </c>
      <c r="F240" s="182"/>
      <c r="G240" s="152">
        <v>1</v>
      </c>
      <c r="H240" s="140">
        <f>VLOOKUP(Tabla1[[#This Row],[sku proveedor-web]],Tabla6[[sku proveedor-web]:[codigo]],2,0)</f>
        <v>178</v>
      </c>
      <c r="I240" s="167">
        <f>COUNTIFS(H:H,Tabla1[[#This Row],[codigo]])</f>
        <v>1</v>
      </c>
      <c r="J240" s="152" t="str">
        <f>IFERROR(VLOOKUP(E240,'Base de datos'!K:L,2,0),"")</f>
        <v>#FFFFFF</v>
      </c>
      <c r="K240" s="167" t="str">
        <f>MID(Tabla1[[#This Row],[Colores]],FIND(" ",Tabla1[[#This Row],[Colores]],2)+1,100)</f>
        <v>Blanco</v>
      </c>
      <c r="L240" s="152">
        <v>99</v>
      </c>
      <c r="N240">
        <v>1</v>
      </c>
      <c r="P240" s="152" t="str">
        <f t="shared" si="3"/>
        <v>INSERT INTO colores VALUES(NULL,"Mody208","Grises: Blanco","",1,178,1,"#FFFFFF","Blanco",99);</v>
      </c>
    </row>
    <row r="241" spans="4:16" x14ac:dyDescent="0.2">
      <c r="D241" s="176" t="s">
        <v>1058</v>
      </c>
      <c r="E241" s="158" t="s">
        <v>318</v>
      </c>
      <c r="F241" s="182"/>
      <c r="G241" s="152">
        <v>1</v>
      </c>
      <c r="H241" s="140">
        <f>VLOOKUP(Tabla1[[#This Row],[sku proveedor-web]],Tabla6[[sku proveedor-web]:[codigo]],2,0)</f>
        <v>179</v>
      </c>
      <c r="I241" s="167">
        <f>COUNTIFS(H:H,Tabla1[[#This Row],[codigo]])</f>
        <v>1</v>
      </c>
      <c r="J241" s="152" t="str">
        <f>IFERROR(VLOOKUP(E241,'Base de datos'!K:L,2,0),"")</f>
        <v>#DEB887</v>
      </c>
      <c r="K241" s="167" t="str">
        <f>MID(Tabla1[[#This Row],[Colores]],FIND(" ",Tabla1[[#This Row],[Colores]],2)+1,100)</f>
        <v>Madera</v>
      </c>
      <c r="L241" s="152">
        <v>99</v>
      </c>
      <c r="N241">
        <v>1</v>
      </c>
      <c r="P241" s="152" t="str">
        <f t="shared" si="3"/>
        <v>INSERT INTO colores VALUES(NULL,"Mody209","Marrón: Madera","",1,179,1,"#DEB887","Madera",99);</v>
      </c>
    </row>
    <row r="242" spans="4:16" x14ac:dyDescent="0.2">
      <c r="D242" s="176" t="s">
        <v>1059</v>
      </c>
      <c r="E242" s="158" t="s">
        <v>318</v>
      </c>
      <c r="F242" s="182"/>
      <c r="G242" s="152">
        <v>1</v>
      </c>
      <c r="H242" s="140">
        <f>VLOOKUP(Tabla1[[#This Row],[sku proveedor-web]],Tabla6[[sku proveedor-web]:[codigo]],2,0)</f>
        <v>180</v>
      </c>
      <c r="I242" s="167">
        <f>COUNTIFS(H:H,Tabla1[[#This Row],[codigo]])</f>
        <v>1</v>
      </c>
      <c r="J242" s="152" t="str">
        <f>IFERROR(VLOOKUP(E242,'Base de datos'!K:L,2,0),"")</f>
        <v>#DEB887</v>
      </c>
      <c r="K242" s="167" t="str">
        <f>MID(Tabla1[[#This Row],[Colores]],FIND(" ",Tabla1[[#This Row],[Colores]],2)+1,100)</f>
        <v>Madera</v>
      </c>
      <c r="L242" s="152">
        <v>99</v>
      </c>
      <c r="N242">
        <v>1</v>
      </c>
      <c r="P242" s="152" t="str">
        <f t="shared" si="3"/>
        <v>INSERT INTO colores VALUES(NULL,"Mody210","Marrón: Madera","",1,180,1,"#DEB887","Madera",99);</v>
      </c>
    </row>
    <row r="243" spans="4:16" x14ac:dyDescent="0.2">
      <c r="D243" s="176" t="s">
        <v>1060</v>
      </c>
      <c r="E243" s="158" t="s">
        <v>367</v>
      </c>
      <c r="F243" s="182"/>
      <c r="G243" s="152">
        <v>1</v>
      </c>
      <c r="H243" s="140">
        <f>VLOOKUP(Tabla1[[#This Row],[sku proveedor-web]],Tabla6[[sku proveedor-web]:[codigo]],2,0)</f>
        <v>181</v>
      </c>
      <c r="I243" s="167">
        <f>COUNTIFS(H:H,Tabla1[[#This Row],[codigo]])</f>
        <v>1</v>
      </c>
      <c r="J243" s="152" t="str">
        <f>IFERROR(VLOOKUP(E243,'Base de datos'!K:L,2,0),"")</f>
        <v>#371000</v>
      </c>
      <c r="K243" s="167" t="str">
        <f>MID(Tabla1[[#This Row],[Colores]],FIND(" ",Tabla1[[#This Row],[Colores]],2)+1,100)</f>
        <v>Nogal</v>
      </c>
      <c r="L243" s="152">
        <v>99</v>
      </c>
      <c r="N243">
        <v>1</v>
      </c>
      <c r="P243" s="152" t="str">
        <f t="shared" si="3"/>
        <v>INSERT INTO colores VALUES(NULL,"Mody211","Marrón Nogal","",1,181,1,"#371000","Nogal",99);</v>
      </c>
    </row>
    <row r="244" spans="4:16" x14ac:dyDescent="0.2">
      <c r="D244" s="176" t="s">
        <v>1061</v>
      </c>
      <c r="E244" s="158" t="s">
        <v>318</v>
      </c>
      <c r="F244" s="182"/>
      <c r="G244" s="152">
        <v>1</v>
      </c>
      <c r="H244" s="140">
        <f>VLOOKUP(Tabla1[[#This Row],[sku proveedor-web]],Tabla6[[sku proveedor-web]:[codigo]],2,0)</f>
        <v>182</v>
      </c>
      <c r="I244" s="167">
        <f>COUNTIFS(H:H,Tabla1[[#This Row],[codigo]])</f>
        <v>1</v>
      </c>
      <c r="J244" s="152" t="str">
        <f>IFERROR(VLOOKUP(E244,'Base de datos'!K:L,2,0),"")</f>
        <v>#DEB887</v>
      </c>
      <c r="K244" s="167" t="str">
        <f>MID(Tabla1[[#This Row],[Colores]],FIND(" ",Tabla1[[#This Row],[Colores]],2)+1,100)</f>
        <v>Madera</v>
      </c>
      <c r="L244" s="152">
        <v>99</v>
      </c>
      <c r="N244">
        <v>1</v>
      </c>
      <c r="P244" s="152" t="str">
        <f t="shared" si="3"/>
        <v>INSERT INTO colores VALUES(NULL,"Mody212","Marrón: Madera","",1,182,1,"#DEB887","Madera",99);</v>
      </c>
    </row>
    <row r="245" spans="4:16" x14ac:dyDescent="0.2">
      <c r="D245" s="176" t="s">
        <v>1062</v>
      </c>
      <c r="E245" s="158" t="s">
        <v>318</v>
      </c>
      <c r="F245" s="182"/>
      <c r="G245" s="152">
        <v>1</v>
      </c>
      <c r="H245" s="140">
        <f>VLOOKUP(Tabla1[[#This Row],[sku proveedor-web]],Tabla6[[sku proveedor-web]:[codigo]],2,0)</f>
        <v>183</v>
      </c>
      <c r="I245" s="167">
        <f>COUNTIFS(H:H,Tabla1[[#This Row],[codigo]])</f>
        <v>1</v>
      </c>
      <c r="J245" s="152" t="str">
        <f>IFERROR(VLOOKUP(E245,'Base de datos'!K:L,2,0),"")</f>
        <v>#DEB887</v>
      </c>
      <c r="K245" s="167" t="str">
        <f>MID(Tabla1[[#This Row],[Colores]],FIND(" ",Tabla1[[#This Row],[Colores]],2)+1,100)</f>
        <v>Madera</v>
      </c>
      <c r="L245" s="152">
        <v>99</v>
      </c>
      <c r="N245">
        <v>1</v>
      </c>
      <c r="P245" s="152" t="str">
        <f t="shared" si="3"/>
        <v>INSERT INTO colores VALUES(NULL,"Mody213","Marrón: Madera","",1,183,1,"#DEB887","Madera",99);</v>
      </c>
    </row>
    <row r="246" spans="4:16" x14ac:dyDescent="0.2">
      <c r="D246" s="176" t="s">
        <v>1063</v>
      </c>
      <c r="E246" s="158" t="s">
        <v>318</v>
      </c>
      <c r="F246" s="182"/>
      <c r="G246" s="152">
        <v>1</v>
      </c>
      <c r="H246" s="140">
        <f>VLOOKUP(Tabla1[[#This Row],[sku proveedor-web]],Tabla6[[sku proveedor-web]:[codigo]],2,0)</f>
        <v>184</v>
      </c>
      <c r="I246" s="167">
        <f>COUNTIFS(H:H,Tabla1[[#This Row],[codigo]])</f>
        <v>1</v>
      </c>
      <c r="J246" s="152" t="str">
        <f>IFERROR(VLOOKUP(E246,'Base de datos'!K:L,2,0),"")</f>
        <v>#DEB887</v>
      </c>
      <c r="K246" s="167" t="str">
        <f>MID(Tabla1[[#This Row],[Colores]],FIND(" ",Tabla1[[#This Row],[Colores]],2)+1,100)</f>
        <v>Madera</v>
      </c>
      <c r="L246" s="152">
        <v>99</v>
      </c>
      <c r="N246">
        <v>1</v>
      </c>
      <c r="P246" s="152" t="str">
        <f t="shared" si="3"/>
        <v>INSERT INTO colores VALUES(NULL,"Mody214","Marrón: Madera","",1,184,1,"#DEB887","Madera",99);</v>
      </c>
    </row>
    <row r="247" spans="4:16" x14ac:dyDescent="0.2">
      <c r="D247" s="176" t="s">
        <v>1064</v>
      </c>
      <c r="E247" s="158" t="s">
        <v>333</v>
      </c>
      <c r="F247" s="182"/>
      <c r="G247" s="152">
        <v>1</v>
      </c>
      <c r="H247" s="140">
        <f>VLOOKUP(Tabla1[[#This Row],[sku proveedor-web]],Tabla6[[sku proveedor-web]:[codigo]],2,0)</f>
        <v>185</v>
      </c>
      <c r="I247" s="167">
        <f>COUNTIFS(H:H,Tabla1[[#This Row],[codigo]])</f>
        <v>1</v>
      </c>
      <c r="J247" s="152" t="str">
        <f>IFERROR(VLOOKUP(E247,'Base de datos'!K:L,2,0),"")</f>
        <v>#FFFFFF</v>
      </c>
      <c r="K247" s="167" t="str">
        <f>MID(Tabla1[[#This Row],[Colores]],FIND(" ",Tabla1[[#This Row],[Colores]],2)+1,100)</f>
        <v>Blanco</v>
      </c>
      <c r="L247" s="152">
        <v>99</v>
      </c>
      <c r="N247">
        <v>1</v>
      </c>
      <c r="P247" s="152" t="str">
        <f t="shared" si="3"/>
        <v>INSERT INTO colores VALUES(NULL,"Mody215","Grises: Blanco","",1,185,1,"#FFFFFF","Blanco",99);</v>
      </c>
    </row>
    <row r="248" spans="4:16" x14ac:dyDescent="0.2">
      <c r="D248" s="176" t="s">
        <v>1065</v>
      </c>
      <c r="E248" s="158" t="s">
        <v>333</v>
      </c>
      <c r="F248" s="182"/>
      <c r="G248" s="152">
        <v>1</v>
      </c>
      <c r="H248" s="140">
        <f>VLOOKUP(Tabla1[[#This Row],[sku proveedor-web]],Tabla6[[sku proveedor-web]:[codigo]],2,0)</f>
        <v>186</v>
      </c>
      <c r="I248" s="167">
        <f>COUNTIFS(H:H,Tabla1[[#This Row],[codigo]])</f>
        <v>1</v>
      </c>
      <c r="J248" s="152" t="str">
        <f>IFERROR(VLOOKUP(E248,'Base de datos'!K:L,2,0),"")</f>
        <v>#FFFFFF</v>
      </c>
      <c r="K248" s="167" t="str">
        <f>MID(Tabla1[[#This Row],[Colores]],FIND(" ",Tabla1[[#This Row],[Colores]],2)+1,100)</f>
        <v>Blanco</v>
      </c>
      <c r="L248" s="152">
        <v>99</v>
      </c>
      <c r="N248">
        <v>1</v>
      </c>
      <c r="P248" s="152" t="str">
        <f t="shared" si="3"/>
        <v>INSERT INTO colores VALUES(NULL,"Mody216","Grises: Blanco","",1,186,1,"#FFFFFF","Blanco",99);</v>
      </c>
    </row>
    <row r="249" spans="4:16" x14ac:dyDescent="0.2">
      <c r="D249" s="176" t="s">
        <v>1066</v>
      </c>
      <c r="E249" s="158" t="s">
        <v>333</v>
      </c>
      <c r="F249" s="182"/>
      <c r="G249" s="152">
        <v>1</v>
      </c>
      <c r="H249" s="140">
        <f>VLOOKUP(Tabla1[[#This Row],[sku proveedor-web]],Tabla6[[sku proveedor-web]:[codigo]],2,0)</f>
        <v>187</v>
      </c>
      <c r="I249" s="167">
        <f>COUNTIFS(H:H,Tabla1[[#This Row],[codigo]])</f>
        <v>1</v>
      </c>
      <c r="J249" s="152" t="str">
        <f>IFERROR(VLOOKUP(E249,'Base de datos'!K:L,2,0),"")</f>
        <v>#FFFFFF</v>
      </c>
      <c r="K249" s="167" t="str">
        <f>MID(Tabla1[[#This Row],[Colores]],FIND(" ",Tabla1[[#This Row],[Colores]],2)+1,100)</f>
        <v>Blanco</v>
      </c>
      <c r="L249" s="152">
        <v>99</v>
      </c>
      <c r="N249">
        <v>1</v>
      </c>
      <c r="P249" s="152" t="str">
        <f t="shared" si="3"/>
        <v>INSERT INTO colores VALUES(NULL,"Mody217","Grises: Blanco","",1,187,1,"#FFFFFF","Blanco",99);</v>
      </c>
    </row>
    <row r="250" spans="4:16" x14ac:dyDescent="0.2">
      <c r="D250" s="176" t="s">
        <v>1067</v>
      </c>
      <c r="E250" s="158" t="s">
        <v>337</v>
      </c>
      <c r="F250" s="182"/>
      <c r="G250" s="152">
        <v>1</v>
      </c>
      <c r="H250" s="140">
        <f>VLOOKUP(Tabla1[[#This Row],[sku proveedor-web]],Tabla6[[sku proveedor-web]:[codigo]],2,0)</f>
        <v>188</v>
      </c>
      <c r="I250" s="167">
        <f>COUNTIFS(H:H,Tabla1[[#This Row],[codigo]])</f>
        <v>1</v>
      </c>
      <c r="J250" s="152" t="str">
        <f>IFERROR(VLOOKUP(E250,'Base de datos'!K:L,2,0),"")</f>
        <v>#D3D3D3</v>
      </c>
      <c r="K250" s="167" t="str">
        <f>MID(Tabla1[[#This Row],[Colores]],FIND(" ",Tabla1[[#This Row],[Colores]],2)+1,100)</f>
        <v>Gris claro</v>
      </c>
      <c r="L250" s="152">
        <v>99</v>
      </c>
      <c r="N250">
        <v>1</v>
      </c>
      <c r="P250" s="152" t="str">
        <f t="shared" si="3"/>
        <v>INSERT INTO colores VALUES(NULL,"Mody218","Grises: Gris claro","",1,188,1,"#D3D3D3","Gris claro",99);</v>
      </c>
    </row>
    <row r="251" spans="4:16" x14ac:dyDescent="0.2">
      <c r="D251" s="178" t="s">
        <v>1126</v>
      </c>
      <c r="E251" s="158" t="s">
        <v>319</v>
      </c>
      <c r="F251" s="182"/>
      <c r="G251" s="152">
        <v>1</v>
      </c>
      <c r="H251" s="140">
        <f>VLOOKUP(Tabla1[[#This Row],[sku proveedor-web]],Tabla6[[sku proveedor-web]:[codigo]],2,0)</f>
        <v>193</v>
      </c>
      <c r="I251" s="167">
        <f>COUNTIFS(H:H,Tabla1[[#This Row],[codigo]])</f>
        <v>1</v>
      </c>
      <c r="J251" s="152" t="str">
        <f>IFERROR(VLOOKUP(E251,'Base de datos'!K:L,2,0),"")</f>
        <v>#F4A460</v>
      </c>
      <c r="K251" s="167" t="str">
        <f>MID(Tabla1[[#This Row],[Colores]],FIND(" ",Tabla1[[#This Row],[Colores]],2)+1,100)</f>
        <v>Arenoso</v>
      </c>
      <c r="L251" s="152">
        <v>99</v>
      </c>
      <c r="N251">
        <v>1</v>
      </c>
      <c r="P251" s="152" t="str">
        <f t="shared" si="3"/>
        <v>INSERT INTO colores VALUES(NULL,"Mody219","Marrón: Arenoso","",1,193,1,"#F4A460","Arenoso",99);</v>
      </c>
    </row>
    <row r="252" spans="4:16" x14ac:dyDescent="0.2">
      <c r="D252" s="178" t="s">
        <v>1127</v>
      </c>
      <c r="E252" s="158" t="s">
        <v>315</v>
      </c>
      <c r="F252" s="182"/>
      <c r="G252" s="152">
        <v>1</v>
      </c>
      <c r="H252" s="140">
        <f>VLOOKUP(Tabla1[[#This Row],[sku proveedor-web]],Tabla6[[sku proveedor-web]:[codigo]],2,0)</f>
        <v>194</v>
      </c>
      <c r="I252" s="167">
        <f>COUNTIFS(H:H,Tabla1[[#This Row],[codigo]])</f>
        <v>1</v>
      </c>
      <c r="J252" s="152" t="str">
        <f>IFERROR(VLOOKUP(E252,'Base de datos'!K:L,2,0),"")</f>
        <v>#4682B4</v>
      </c>
      <c r="K252" s="167" t="str">
        <f>MID(Tabla1[[#This Row],[Colores]],FIND(" ",Tabla1[[#This Row],[Colores]],2)+1,100)</f>
        <v>Azul acero</v>
      </c>
      <c r="L252" s="152">
        <v>99</v>
      </c>
      <c r="N252">
        <v>1</v>
      </c>
      <c r="P252" s="152" t="str">
        <f t="shared" si="3"/>
        <v>INSERT INTO colores VALUES(NULL,"Mody220","Azul: Azul acero","",1,194,1,"#4682B4","Azul acero",99);</v>
      </c>
    </row>
    <row r="253" spans="4:16" x14ac:dyDescent="0.2">
      <c r="D253" s="178" t="s">
        <v>1128</v>
      </c>
      <c r="E253" s="158" t="s">
        <v>319</v>
      </c>
      <c r="F253" s="182"/>
      <c r="G253" s="152">
        <v>1</v>
      </c>
      <c r="H253" s="140">
        <f>VLOOKUP(Tabla1[[#This Row],[sku proveedor-web]],Tabla6[[sku proveedor-web]:[codigo]],2,0)</f>
        <v>195</v>
      </c>
      <c r="I253" s="167">
        <f>COUNTIFS(H:H,Tabla1[[#This Row],[codigo]])</f>
        <v>1</v>
      </c>
      <c r="J253" s="152" t="str">
        <f>IFERROR(VLOOKUP(E253,'Base de datos'!K:L,2,0),"")</f>
        <v>#F4A460</v>
      </c>
      <c r="K253" s="167" t="str">
        <f>MID(Tabla1[[#This Row],[Colores]],FIND(" ",Tabla1[[#This Row],[Colores]],2)+1,100)</f>
        <v>Arenoso</v>
      </c>
      <c r="L253" s="152">
        <v>99</v>
      </c>
      <c r="N253">
        <v>1</v>
      </c>
      <c r="P253" s="152" t="str">
        <f t="shared" si="3"/>
        <v>INSERT INTO colores VALUES(NULL,"Mody221","Marrón: Arenoso","",1,195,1,"#F4A460","Arenoso",99);</v>
      </c>
    </row>
    <row r="254" spans="4:16" x14ac:dyDescent="0.2">
      <c r="D254" s="178" t="s">
        <v>1129</v>
      </c>
      <c r="E254" s="158" t="s">
        <v>367</v>
      </c>
      <c r="F254" s="182"/>
      <c r="G254" s="152">
        <v>1</v>
      </c>
      <c r="H254" s="140">
        <f>VLOOKUP(Tabla1[[#This Row],[sku proveedor-web]],Tabla6[[sku proveedor-web]:[codigo]],2,0)</f>
        <v>196</v>
      </c>
      <c r="I254" s="167">
        <f>COUNTIFS(H:H,Tabla1[[#This Row],[codigo]])</f>
        <v>1</v>
      </c>
      <c r="J254" s="152" t="str">
        <f>IFERROR(VLOOKUP(E254,'Base de datos'!K:L,2,0),"")</f>
        <v>#371000</v>
      </c>
      <c r="K254" s="167" t="str">
        <f>MID(Tabla1[[#This Row],[Colores]],FIND(" ",Tabla1[[#This Row],[Colores]],2)+1,100)</f>
        <v>Nogal</v>
      </c>
      <c r="L254" s="152">
        <v>99</v>
      </c>
      <c r="N254">
        <v>1</v>
      </c>
      <c r="P254" s="152" t="str">
        <f t="shared" si="3"/>
        <v>INSERT INTO colores VALUES(NULL,"Mody222","Marrón Nogal","",1,196,1,"#371000","Nogal",99);</v>
      </c>
    </row>
    <row r="255" spans="4:16" x14ac:dyDescent="0.2">
      <c r="D255" s="176" t="s">
        <v>1152</v>
      </c>
      <c r="E255" s="158" t="s">
        <v>337</v>
      </c>
      <c r="F255" s="182"/>
      <c r="G255" s="152">
        <v>1</v>
      </c>
      <c r="H255" s="140">
        <f>VLOOKUP(Tabla1[[#This Row],[sku proveedor-web]],Tabla6[[sku proveedor-web]:[codigo]],2,0)</f>
        <v>197</v>
      </c>
      <c r="I255" s="167">
        <f>COUNTIFS(H:H,Tabla1[[#This Row],[codigo]])</f>
        <v>1</v>
      </c>
      <c r="J255" s="152" t="str">
        <f>IFERROR(VLOOKUP(E255,'Base de datos'!K:L,2,0),"")</f>
        <v>#D3D3D3</v>
      </c>
      <c r="K255" s="167" t="str">
        <f>MID(Tabla1[[#This Row],[Colores]],FIND(" ",Tabla1[[#This Row],[Colores]],2)+1,100)</f>
        <v>Gris claro</v>
      </c>
      <c r="L255" s="152">
        <v>99</v>
      </c>
      <c r="N255">
        <v>1</v>
      </c>
      <c r="O255">
        <v>1</v>
      </c>
      <c r="P255" s="152" t="str">
        <f t="shared" si="3"/>
        <v>INSERT INTO colores VALUES(NULL,"Exclusivo1","Grises: Gris claro","",1,197,1,"#D3D3D3","Gris claro",99);</v>
      </c>
    </row>
    <row r="256" spans="4:16" x14ac:dyDescent="0.2">
      <c r="D256" s="176" t="s">
        <v>1138</v>
      </c>
      <c r="E256" s="158" t="s">
        <v>1136</v>
      </c>
      <c r="F256" s="182"/>
      <c r="G256" s="152">
        <v>1</v>
      </c>
      <c r="H256" s="140">
        <f>VLOOKUP(Tabla1[[#This Row],[sku proveedor-web]],Tabla6[[sku proveedor-web]:[codigo]],2,0)</f>
        <v>198</v>
      </c>
      <c r="I256" s="167">
        <f>COUNTIFS(H:H,Tabla1[[#This Row],[codigo]])</f>
        <v>1</v>
      </c>
      <c r="J256" s="152" t="str">
        <f>IFERROR(VLOOKUP(E256,'Base de datos'!K:L,2,0),"")</f>
        <v>#0000FF</v>
      </c>
      <c r="K256" s="167" t="str">
        <f>MID(Tabla1[[#This Row],[Colores]],FIND(" ",Tabla1[[#This Row],[Colores]],2)+1,100)</f>
        <v>Azul</v>
      </c>
      <c r="L256" s="152">
        <v>99</v>
      </c>
      <c r="N256">
        <v>1</v>
      </c>
      <c r="O256">
        <v>1</v>
      </c>
      <c r="P256" s="152" t="str">
        <f t="shared" si="3"/>
        <v>INSERT INTO colores VALUES(NULL,"Exclusivo2","Azul: Azul","",1,198,1,"#0000FF","Azul",99);</v>
      </c>
    </row>
    <row r="257" spans="4:16" x14ac:dyDescent="0.2">
      <c r="D257" s="176" t="s">
        <v>1139</v>
      </c>
      <c r="E257" s="158" t="s">
        <v>313</v>
      </c>
      <c r="F257" s="182"/>
      <c r="G257" s="152">
        <v>1</v>
      </c>
      <c r="H257" s="140">
        <f>VLOOKUP(Tabla1[[#This Row],[sku proveedor-web]],Tabla6[[sku proveedor-web]:[codigo]],2,0)</f>
        <v>199</v>
      </c>
      <c r="I257" s="167">
        <f>COUNTIFS(H:H,Tabla1[[#This Row],[codigo]])</f>
        <v>1</v>
      </c>
      <c r="J257" s="152" t="str">
        <f>IFERROR(VLOOKUP(E257,'Base de datos'!K:L,2,0),"")</f>
        <v>#00FFFF</v>
      </c>
      <c r="K257" s="167" t="str">
        <f>MID(Tabla1[[#This Row],[Colores]],FIND(" ",Tabla1[[#This Row],[Colores]],2)+1,100)</f>
        <v>Celeste agua</v>
      </c>
      <c r="L257" s="152">
        <v>99</v>
      </c>
      <c r="N257">
        <v>1</v>
      </c>
      <c r="O257">
        <v>1</v>
      </c>
      <c r="P257" s="152" t="str">
        <f t="shared" si="3"/>
        <v>INSERT INTO colores VALUES(NULL,"Esclusivo3","Azul: Celeste agua","",1,199,1,"#00FFFF","Celeste agua",99);</v>
      </c>
    </row>
    <row r="258" spans="4:16" x14ac:dyDescent="0.2">
      <c r="D258" s="176" t="s">
        <v>1140</v>
      </c>
      <c r="E258" s="158" t="s">
        <v>323</v>
      </c>
      <c r="F258" s="182"/>
      <c r="G258" s="152">
        <v>1</v>
      </c>
      <c r="H258" s="140">
        <f>VLOOKUP(Tabla1[[#This Row],[sku proveedor-web]],Tabla6[[sku proveedor-web]:[codigo]],2,0)</f>
        <v>200</v>
      </c>
      <c r="I258" s="167">
        <f>COUNTIFS(H:H,Tabla1[[#This Row],[codigo]])</f>
        <v>1</v>
      </c>
      <c r="J258" s="152" t="str">
        <f>IFERROR(VLOOKUP(E258,'Base de datos'!K:L,2,0),"")</f>
        <v>#8B0000</v>
      </c>
      <c r="K258" s="167" t="str">
        <f>MID(Tabla1[[#This Row],[Colores]],FIND(" ",Tabla1[[#This Row],[Colores]],2)+1,100)</f>
        <v>Rojo oscuro</v>
      </c>
      <c r="L258" s="152">
        <v>99</v>
      </c>
      <c r="N258">
        <v>1</v>
      </c>
      <c r="O258">
        <v>1</v>
      </c>
      <c r="P258" s="152" t="str">
        <f t="shared" si="3"/>
        <v>INSERT INTO colores VALUES(NULL,"Exclusivo4","Rojos: Rojo oscuro","",1,200,1,"#8B0000","Rojo oscuro",99);</v>
      </c>
    </row>
    <row r="259" spans="4:16" x14ac:dyDescent="0.2">
      <c r="D259" s="176" t="s">
        <v>1141</v>
      </c>
      <c r="E259" s="158" t="s">
        <v>316</v>
      </c>
      <c r="F259" s="182"/>
      <c r="G259" s="152">
        <v>1</v>
      </c>
      <c r="H259" s="140">
        <f>VLOOKUP(Tabla1[[#This Row],[sku proveedor-web]],Tabla6[[sku proveedor-web]:[codigo]],2,0)</f>
        <v>201</v>
      </c>
      <c r="I259" s="167">
        <f>COUNTIFS(H:H,Tabla1[[#This Row],[codigo]])</f>
        <v>1</v>
      </c>
      <c r="J259" s="152" t="str">
        <f>IFERROR(VLOOKUP(E259,'Base de datos'!K:L,2,0),"")</f>
        <v>#191970</v>
      </c>
      <c r="K259" s="167" t="str">
        <f>MID(Tabla1[[#This Row],[Colores]],FIND(" ",Tabla1[[#This Row],[Colores]],2)+1,100)</f>
        <v>Azul noche</v>
      </c>
      <c r="L259" s="152">
        <v>99</v>
      </c>
      <c r="N259">
        <v>1</v>
      </c>
      <c r="O259">
        <v>1</v>
      </c>
      <c r="P259" s="152" t="str">
        <f t="shared" ref="P259:P266" si="4">CONCATENATE("INSERT INTO colores VALUES(NULL,",CHAR(34),D259,CHAR(34),",",CHAR(34),E259,CHAR(34),",",CHAR(34),F259,CHAR(34),",",G259,",",H259,",",I259,",",CHAR(34),J259,CHAR(34),",",CHAR(34),K259,CHAR(34),",",L259,");")</f>
        <v>INSERT INTO colores VALUES(NULL,"Esclusivo5","Azul: Azul noche","",1,201,1,"#191970","Azul noche",99);</v>
      </c>
    </row>
    <row r="260" spans="4:16" x14ac:dyDescent="0.2">
      <c r="D260" s="176" t="s">
        <v>1142</v>
      </c>
      <c r="E260" s="158" t="s">
        <v>337</v>
      </c>
      <c r="F260" s="182"/>
      <c r="G260" s="152">
        <v>1</v>
      </c>
      <c r="H260" s="140">
        <f>VLOOKUP(Tabla1[[#This Row],[sku proveedor-web]],Tabla6[[sku proveedor-web]:[codigo]],2,0)</f>
        <v>202</v>
      </c>
      <c r="I260" s="167">
        <f>COUNTIFS(H:H,Tabla1[[#This Row],[codigo]])</f>
        <v>1</v>
      </c>
      <c r="J260" s="152" t="str">
        <f>IFERROR(VLOOKUP(E260,'Base de datos'!K:L,2,0),"")</f>
        <v>#D3D3D3</v>
      </c>
      <c r="K260" s="167" t="str">
        <f>MID(Tabla1[[#This Row],[Colores]],FIND(" ",Tabla1[[#This Row],[Colores]],2)+1,100)</f>
        <v>Gris claro</v>
      </c>
      <c r="L260" s="152">
        <v>99</v>
      </c>
      <c r="N260">
        <v>1</v>
      </c>
      <c r="O260">
        <v>1</v>
      </c>
      <c r="P260" s="152" t="str">
        <f t="shared" si="4"/>
        <v>INSERT INTO colores VALUES(NULL,"Esclusivo6","Grises: Gris claro","",1,202,1,"#D3D3D3","Gris claro",99);</v>
      </c>
    </row>
    <row r="261" spans="4:16" x14ac:dyDescent="0.2">
      <c r="D261" s="176" t="s">
        <v>1143</v>
      </c>
      <c r="E261" s="158" t="s">
        <v>337</v>
      </c>
      <c r="F261" s="182"/>
      <c r="G261" s="152">
        <v>1</v>
      </c>
      <c r="H261" s="140">
        <f>VLOOKUP(Tabla1[[#This Row],[sku proveedor-web]],Tabla6[[sku proveedor-web]:[codigo]],2,0)</f>
        <v>203</v>
      </c>
      <c r="I261" s="167">
        <f>COUNTIFS(H:H,Tabla1[[#This Row],[codigo]])</f>
        <v>1</v>
      </c>
      <c r="J261" s="152" t="str">
        <f>IFERROR(VLOOKUP(E261,'Base de datos'!K:L,2,0),"")</f>
        <v>#D3D3D3</v>
      </c>
      <c r="K261" s="167" t="str">
        <f>MID(Tabla1[[#This Row],[Colores]],FIND(" ",Tabla1[[#This Row],[Colores]],2)+1,100)</f>
        <v>Gris claro</v>
      </c>
      <c r="L261" s="152">
        <v>99</v>
      </c>
      <c r="N261">
        <v>1</v>
      </c>
      <c r="O261">
        <v>1</v>
      </c>
      <c r="P261" s="152" t="str">
        <f t="shared" si="4"/>
        <v>INSERT INTO colores VALUES(NULL,"Exclusivo7","Grises: Gris claro","",1,203,1,"#D3D3D3","Gris claro",99);</v>
      </c>
    </row>
    <row r="262" spans="4:16" x14ac:dyDescent="0.2">
      <c r="D262" s="176" t="s">
        <v>1149</v>
      </c>
      <c r="E262" s="158" t="s">
        <v>1136</v>
      </c>
      <c r="F262" s="182"/>
      <c r="G262" s="152">
        <v>1</v>
      </c>
      <c r="H262" s="140">
        <f>VLOOKUP(Tabla1[[#This Row],[sku proveedor-web]],Tabla6[[sku proveedor-web]:[codigo]],2,0)</f>
        <v>204</v>
      </c>
      <c r="I262" s="167">
        <f>COUNTIFS(H:H,Tabla1[[#This Row],[codigo]])</f>
        <v>1</v>
      </c>
      <c r="J262" s="152" t="str">
        <f>IFERROR(VLOOKUP(E262,'Base de datos'!K:L,2,0),"")</f>
        <v>#0000FF</v>
      </c>
      <c r="K262" s="167" t="str">
        <f>MID(Tabla1[[#This Row],[Colores]],FIND(" ",Tabla1[[#This Row],[Colores]],2)+1,100)</f>
        <v>Azul</v>
      </c>
      <c r="L262" s="152">
        <v>99</v>
      </c>
      <c r="N262">
        <v>1</v>
      </c>
      <c r="O262">
        <v>1</v>
      </c>
      <c r="P262" s="152" t="str">
        <f t="shared" si="4"/>
        <v>INSERT INTO colores VALUES(NULL,"Exclusivo8","Azul: Azul","",1,204,1,"#0000FF","Azul",99);</v>
      </c>
    </row>
    <row r="263" spans="4:16" x14ac:dyDescent="0.2">
      <c r="D263" s="176" t="s">
        <v>1112</v>
      </c>
      <c r="E263" s="158" t="s">
        <v>333</v>
      </c>
      <c r="F263" s="182"/>
      <c r="G263" s="152">
        <v>1</v>
      </c>
      <c r="H263" s="140">
        <f>VLOOKUP(Tabla1[[#This Row],[sku proveedor-web]],Tabla6[[sku proveedor-web]:[codigo]],2,0)</f>
        <v>189</v>
      </c>
      <c r="I263" s="167">
        <f>COUNTIFS(H:H,Tabla1[[#This Row],[codigo]])</f>
        <v>1</v>
      </c>
      <c r="J263" s="152" t="str">
        <f>IFERROR(VLOOKUP(E263,'Base de datos'!K:L,2,0),"")</f>
        <v>#FFFFFF</v>
      </c>
      <c r="K263" s="167" t="str">
        <f>MID(Tabla1[[#This Row],[Colores]],FIND(" ",Tabla1[[#This Row],[Colores]],2)+1,100)</f>
        <v>Blanco</v>
      </c>
      <c r="L263" s="152">
        <v>99</v>
      </c>
      <c r="N263">
        <v>1</v>
      </c>
      <c r="O263">
        <v>1</v>
      </c>
      <c r="P263" s="152" t="str">
        <f t="shared" si="4"/>
        <v>INSERT INTO colores VALUES(NULL,"Combo9","Grises: Blanco","",1,189,1,"#FFFFFF","Blanco",99);</v>
      </c>
    </row>
    <row r="264" spans="4:16" x14ac:dyDescent="0.2">
      <c r="D264" s="176" t="s">
        <v>1114</v>
      </c>
      <c r="E264" s="158" t="s">
        <v>333</v>
      </c>
      <c r="F264" s="182"/>
      <c r="G264" s="152">
        <v>1</v>
      </c>
      <c r="H264" s="140">
        <f>VLOOKUP(Tabla1[[#This Row],[sku proveedor-web]],Tabla6[[sku proveedor-web]:[codigo]],2,0)</f>
        <v>190</v>
      </c>
      <c r="I264" s="167">
        <f>COUNTIFS(H:H,Tabla1[[#This Row],[codigo]])</f>
        <v>1</v>
      </c>
      <c r="J264" s="152" t="str">
        <f>IFERROR(VLOOKUP(E264,'Base de datos'!K:L,2,0),"")</f>
        <v>#FFFFFF</v>
      </c>
      <c r="K264" s="167" t="str">
        <f>MID(Tabla1[[#This Row],[Colores]],FIND(" ",Tabla1[[#This Row],[Colores]],2)+1,100)</f>
        <v>Blanco</v>
      </c>
      <c r="L264" s="152">
        <v>99</v>
      </c>
      <c r="N264">
        <v>1</v>
      </c>
      <c r="O264">
        <v>1</v>
      </c>
      <c r="P264" s="152" t="str">
        <f t="shared" si="4"/>
        <v>INSERT INTO colores VALUES(NULL,"Combo10","Grises: Blanco","",1,190,1,"#FFFFFF","Blanco",99);</v>
      </c>
    </row>
    <row r="265" spans="4:16" x14ac:dyDescent="0.2">
      <c r="D265" s="176" t="s">
        <v>1115</v>
      </c>
      <c r="E265" s="158" t="s">
        <v>333</v>
      </c>
      <c r="F265" s="182"/>
      <c r="G265" s="152">
        <v>1</v>
      </c>
      <c r="H265" s="140">
        <f>VLOOKUP(Tabla1[[#This Row],[sku proveedor-web]],Tabla6[[sku proveedor-web]:[codigo]],2,0)</f>
        <v>191</v>
      </c>
      <c r="I265" s="167">
        <f>COUNTIFS(H:H,Tabla1[[#This Row],[codigo]])</f>
        <v>1</v>
      </c>
      <c r="J265" s="152" t="str">
        <f>IFERROR(VLOOKUP(E265,'Base de datos'!K:L,2,0),"")</f>
        <v>#FFFFFF</v>
      </c>
      <c r="K265" s="167" t="str">
        <f>MID(Tabla1[[#This Row],[Colores]],FIND(" ",Tabla1[[#This Row],[Colores]],2)+1,100)</f>
        <v>Blanco</v>
      </c>
      <c r="L265" s="152">
        <v>99</v>
      </c>
      <c r="N265">
        <v>1</v>
      </c>
      <c r="O265">
        <v>1</v>
      </c>
      <c r="P265" s="152" t="str">
        <f t="shared" si="4"/>
        <v>INSERT INTO colores VALUES(NULL,"Combo11","Grises: Blanco","",1,191,1,"#FFFFFF","Blanco",99);</v>
      </c>
    </row>
    <row r="266" spans="4:16" x14ac:dyDescent="0.2">
      <c r="D266" s="176" t="s">
        <v>1116</v>
      </c>
      <c r="E266" s="158" t="s">
        <v>333</v>
      </c>
      <c r="F266" s="182"/>
      <c r="G266" s="152">
        <v>1</v>
      </c>
      <c r="H266" s="140">
        <f>VLOOKUP(Tabla1[[#This Row],[sku proveedor-web]],Tabla6[[sku proveedor-web]:[codigo]],2,0)</f>
        <v>192</v>
      </c>
      <c r="I266" s="167">
        <f>COUNTIFS(H:H,Tabla1[[#This Row],[codigo]])</f>
        <v>1</v>
      </c>
      <c r="J266" s="152" t="str">
        <f>IFERROR(VLOOKUP(E266,'Base de datos'!K:L,2,0),"")</f>
        <v>#FFFFFF</v>
      </c>
      <c r="K266" s="167" t="str">
        <f>MID(Tabla1[[#This Row],[Colores]],FIND(" ",Tabla1[[#This Row],[Colores]],2)+1,100)</f>
        <v>Blanco</v>
      </c>
      <c r="L266" s="152">
        <v>99</v>
      </c>
      <c r="N266">
        <v>1</v>
      </c>
      <c r="O266">
        <v>1</v>
      </c>
      <c r="P266" s="152" t="str">
        <f t="shared" si="4"/>
        <v>INSERT INTO colores VALUES(NULL,"Combo12","Grises: Blanco","",1,192,1,"#FFFFFF","Blanco",99);</v>
      </c>
    </row>
  </sheetData>
  <mergeCells count="1">
    <mergeCell ref="A1:B1"/>
  </mergeCells>
  <conditionalFormatting sqref="H1:H2 H180:H1048576">
    <cfRule type="duplicateValues" dxfId="101" priority="308"/>
  </conditionalFormatting>
  <conditionalFormatting sqref="D83:D85 D66:D80 D87:D92 D96:D179 D2:D23 D27:D40 D42:D52 D54:D55 D57:D64">
    <cfRule type="duplicateValues" dxfId="100" priority="50"/>
  </conditionalFormatting>
  <conditionalFormatting sqref="D65">
    <cfRule type="duplicateValues" dxfId="99" priority="49"/>
  </conditionalFormatting>
  <conditionalFormatting sqref="D94">
    <cfRule type="duplicateValues" dxfId="98" priority="48"/>
  </conditionalFormatting>
  <conditionalFormatting sqref="D81:D82">
    <cfRule type="duplicateValues" dxfId="97" priority="47"/>
  </conditionalFormatting>
  <conditionalFormatting sqref="D92">
    <cfRule type="duplicateValues" dxfId="96" priority="46"/>
  </conditionalFormatting>
  <conditionalFormatting sqref="D93">
    <cfRule type="duplicateValues" dxfId="95" priority="45"/>
  </conditionalFormatting>
  <conditionalFormatting sqref="D93">
    <cfRule type="duplicateValues" dxfId="94" priority="44"/>
  </conditionalFormatting>
  <conditionalFormatting sqref="D95">
    <cfRule type="duplicateValues" dxfId="93" priority="43"/>
  </conditionalFormatting>
  <conditionalFormatting sqref="D95">
    <cfRule type="duplicateValues" dxfId="92" priority="42"/>
  </conditionalFormatting>
  <conditionalFormatting sqref="D86">
    <cfRule type="duplicateValues" dxfId="91" priority="41"/>
  </conditionalFormatting>
  <conditionalFormatting sqref="D133:D179">
    <cfRule type="duplicateValues" dxfId="90" priority="40"/>
  </conditionalFormatting>
  <conditionalFormatting sqref="D24:D26">
    <cfRule type="duplicateValues" dxfId="89" priority="51"/>
  </conditionalFormatting>
  <conditionalFormatting sqref="D41">
    <cfRule type="duplicateValues" dxfId="88" priority="37"/>
  </conditionalFormatting>
  <conditionalFormatting sqref="D41">
    <cfRule type="duplicateValues" dxfId="87" priority="38"/>
    <cfRule type="duplicateValues" dxfId="86" priority="39"/>
  </conditionalFormatting>
  <conditionalFormatting sqref="D53">
    <cfRule type="duplicateValues" dxfId="85" priority="34"/>
  </conditionalFormatting>
  <conditionalFormatting sqref="D53">
    <cfRule type="duplicateValues" dxfId="84" priority="35"/>
    <cfRule type="duplicateValues" dxfId="83" priority="36"/>
  </conditionalFormatting>
  <conditionalFormatting sqref="D2:D40 D42:D52 D54:D55 D57:D179">
    <cfRule type="duplicateValues" dxfId="82" priority="52"/>
    <cfRule type="duplicateValues" dxfId="81" priority="53"/>
  </conditionalFormatting>
  <conditionalFormatting sqref="D56">
    <cfRule type="duplicateValues" dxfId="80" priority="31"/>
  </conditionalFormatting>
  <conditionalFormatting sqref="D56">
    <cfRule type="duplicateValues" dxfId="79" priority="32"/>
    <cfRule type="duplicateValues" dxfId="78" priority="33"/>
  </conditionalFormatting>
  <conditionalFormatting sqref="H3:H179">
    <cfRule type="duplicateValues" dxfId="77" priority="30"/>
  </conditionalFormatting>
  <conditionalFormatting sqref="D180:D222">
    <cfRule type="duplicateValues" dxfId="76" priority="28"/>
    <cfRule type="duplicateValues" dxfId="75" priority="29"/>
  </conditionalFormatting>
  <conditionalFormatting sqref="D180:D222">
    <cfRule type="duplicateValues" dxfId="74" priority="27"/>
  </conditionalFormatting>
  <conditionalFormatting sqref="D180">
    <cfRule type="duplicateValues" dxfId="73" priority="26"/>
  </conditionalFormatting>
  <conditionalFormatting sqref="D180">
    <cfRule type="duplicateValues" dxfId="72" priority="24"/>
    <cfRule type="duplicateValues" dxfId="71" priority="25"/>
  </conditionalFormatting>
  <conditionalFormatting sqref="D223">
    <cfRule type="duplicateValues" dxfId="70" priority="22"/>
  </conditionalFormatting>
  <conditionalFormatting sqref="D223">
    <cfRule type="duplicateValues" dxfId="69" priority="20"/>
    <cfRule type="duplicateValues" dxfId="68" priority="21"/>
  </conditionalFormatting>
  <conditionalFormatting sqref="D223">
    <cfRule type="duplicateValues" dxfId="67" priority="23"/>
  </conditionalFormatting>
  <conditionalFormatting sqref="D224:D242">
    <cfRule type="duplicateValues" dxfId="66" priority="18"/>
  </conditionalFormatting>
  <conditionalFormatting sqref="D224:D242">
    <cfRule type="duplicateValues" dxfId="65" priority="16"/>
    <cfRule type="duplicateValues" dxfId="64" priority="17"/>
  </conditionalFormatting>
  <conditionalFormatting sqref="D224:D242">
    <cfRule type="duplicateValues" dxfId="63" priority="19"/>
  </conditionalFormatting>
  <conditionalFormatting sqref="D243:D250">
    <cfRule type="duplicateValues" dxfId="62" priority="14"/>
  </conditionalFormatting>
  <conditionalFormatting sqref="D243:D250">
    <cfRule type="duplicateValues" dxfId="61" priority="12"/>
    <cfRule type="duplicateValues" dxfId="60" priority="13"/>
  </conditionalFormatting>
  <conditionalFormatting sqref="D243:D250">
    <cfRule type="duplicateValues" dxfId="59" priority="15"/>
  </conditionalFormatting>
  <conditionalFormatting sqref="D251:D254">
    <cfRule type="duplicateValues" dxfId="58" priority="10"/>
    <cfRule type="duplicateValues" dxfId="57" priority="11"/>
  </conditionalFormatting>
  <conditionalFormatting sqref="D251:D254">
    <cfRule type="duplicateValues" dxfId="56" priority="9"/>
  </conditionalFormatting>
  <conditionalFormatting sqref="D251:D254">
    <cfRule type="duplicateValues" dxfId="55" priority="7"/>
    <cfRule type="duplicateValues" dxfId="54" priority="8"/>
  </conditionalFormatting>
  <conditionalFormatting sqref="D255:D262">
    <cfRule type="duplicateValues" dxfId="53" priority="6"/>
  </conditionalFormatting>
  <conditionalFormatting sqref="D255:D262">
    <cfRule type="duplicateValues" dxfId="52" priority="4"/>
    <cfRule type="duplicateValues" dxfId="51" priority="5"/>
  </conditionalFormatting>
  <conditionalFormatting sqref="D263:D266">
    <cfRule type="duplicateValues" dxfId="50" priority="3"/>
  </conditionalFormatting>
  <conditionalFormatting sqref="D263:D266">
    <cfRule type="duplicateValues" dxfId="49" priority="1"/>
    <cfRule type="duplicateValues" dxfId="48" priority="2"/>
  </conditionalFormatting>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'Base de datos'!$K$2:$K$45</xm:f>
          </x14:formula1>
          <xm:sqref>E2:E266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6"/>
  <sheetViews>
    <sheetView topLeftCell="J1" zoomScale="80" zoomScaleNormal="80" workbookViewId="0">
      <pane ySplit="1" topLeftCell="A2" activePane="bottomLeft" state="frozen"/>
      <selection pane="bottomLeft" activeCell="O2" sqref="O2:O205"/>
    </sheetView>
  </sheetViews>
  <sheetFormatPr baseColWidth="10" defaultRowHeight="12.75" x14ac:dyDescent="0.2"/>
  <cols>
    <col min="1" max="1" width="22.85546875" style="189" customWidth="1"/>
    <col min="2" max="2" width="12.28515625" style="189" customWidth="1"/>
    <col min="3" max="3" width="21.140625" style="189" customWidth="1"/>
    <col min="4" max="4" width="66" style="189" customWidth="1"/>
    <col min="5" max="5" width="75.85546875" style="189" customWidth="1"/>
    <col min="6" max="6" width="60.140625" style="189" customWidth="1"/>
    <col min="7" max="7" width="44.28515625" style="189" customWidth="1"/>
    <col min="8" max="8" width="45.7109375" style="189" customWidth="1"/>
    <col min="9" max="9" width="117.42578125" style="149" customWidth="1"/>
    <col min="10" max="10" width="74.140625" style="152" customWidth="1"/>
    <col min="11" max="11" width="21.42578125" style="152" customWidth="1"/>
    <col min="12" max="12" width="11.42578125" style="152" customWidth="1"/>
    <col min="13" max="13" width="43.5703125" style="152" customWidth="1"/>
    <col min="14" max="16384" width="11.42578125" style="146"/>
  </cols>
  <sheetData>
    <row r="1" spans="1:15" x14ac:dyDescent="0.2">
      <c r="A1" s="186" t="s">
        <v>1113</v>
      </c>
      <c r="B1" s="186" t="s">
        <v>31</v>
      </c>
      <c r="C1" s="186" t="s">
        <v>12</v>
      </c>
      <c r="D1" s="186" t="s">
        <v>405</v>
      </c>
      <c r="E1" s="186" t="s">
        <v>362</v>
      </c>
      <c r="F1" s="186" t="s">
        <v>363</v>
      </c>
      <c r="G1" s="187" t="s">
        <v>341</v>
      </c>
      <c r="H1" s="187" t="s">
        <v>340</v>
      </c>
      <c r="I1" s="154" t="s">
        <v>1</v>
      </c>
      <c r="J1" s="153" t="s">
        <v>2</v>
      </c>
      <c r="K1" s="188" t="s">
        <v>385</v>
      </c>
      <c r="L1" s="152" t="s">
        <v>404</v>
      </c>
      <c r="M1" s="152" t="s">
        <v>410</v>
      </c>
    </row>
    <row r="2" spans="1:15" ht="19.5" customHeight="1" x14ac:dyDescent="0.2">
      <c r="A2" s="143" t="s">
        <v>559</v>
      </c>
      <c r="B2" s="153">
        <f>VLOOKUP(Tabla4[[#This Row],[skuproveedor-web]],Tabla6[[sku proveedor-web]:[codigo]],2,0)</f>
        <v>1</v>
      </c>
      <c r="C2" s="157" t="s">
        <v>475</v>
      </c>
      <c r="D2" s="190" t="s">
        <v>927</v>
      </c>
      <c r="E2" s="190" t="s">
        <v>928</v>
      </c>
      <c r="F2" s="190" t="s">
        <v>929</v>
      </c>
      <c r="G2" s="191" t="s">
        <v>930</v>
      </c>
      <c r="H2" s="191" t="s">
        <v>1154</v>
      </c>
      <c r="I2" s="192" t="str">
        <f>CONCATENATE(IFERROR(VLOOKUP(A2,Combos!A:Y,25,0),VLOOKUP(A2,Unitarios!A:Y,25,0)),CHAR(10),CHAR(10),IF(Tabla4[[#This Row],[¿Combina color?(si:1/no:0)]]=0,"",M2),IF(Tabla4[[#This Row],[¿Combina color?(si:1/no:0)]]=0,"",VLOOKUP(VLOOKUP(A2,Colores!D:J,7,0),'Base de datos'!L:N,3,0)))</f>
        <v>En HOGAR &amp; SPACIOS encontraras lo mejor para tu hogar con este excelente  con un acabado detallista al estilo Egipcio&lt;/p&gt;
:&lt;p&gt;&lt;strong&gt;&lt;span style=text-decoration: underline;&gt;Detalle:&lt;/span&gt;&lt;/strong&gt;&lt;/p&gt;
Chaise Lounge color: Varios colores, Tapiz: Ultracuero, relleno: Espuma paraiso, algodón, resortes y estructura: Madera tornillo
&lt;p&gt;Característica: &lt;ul&gt;&lt;li&gt;
Patas aceradas&lt;/li&gt; 
&lt;/li&gt;
&lt;/ul&gt;&lt;/il&gt;
Medidas aproximadas: &lt;p&gt; 
Chaise Lounge: &lt;p&gt;&lt;li&gt;Altura(cm): 85&lt;/li&gt;&lt;li&gt; Ancho(cm): 60&lt;/li&gt;&lt;li&gt; Profundo(cm): 55&lt;/li&gt;&lt;/ul&gt;&lt;p&gt;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 Ultracuero?&lt;p&gt;
Aspirar el polvo y luego limpiar con un trapo húmedecido en silicona frotar levemente el tapiz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 Marrón: Genera un ambiente natural&lt;/li&gt;
&lt;li&gt; Verde: Crea espacios frescos&lt;/li&gt;
&lt;li&gt; Blanco: Alumenta la luminosidad y agranda el espacio&lt;/li&gt;&lt;/ul&gt;</v>
      </c>
      <c r="J2" s="193" t="str">
        <f>CONCATENATE("&lt;img src='",H2,"' alt='' width='250' height='120' /&gt;&lt;/p&gt;",CHAR(10),CHAR(10),IF(D2="","","&lt;p&gt;"),"&lt;p style='text-align: justify;'&gt;'",D2,CHAR(10),IF(E2="","","&lt;p&gt;"),E2,CHAR(10),CHAR(10),IF(F2="","","&lt;p&gt;"),F2,CHAR(10),CHAR(10),"&lt;p&gt;","&lt;p&gt;&lt;img src='",G2,"' alt='' width='700' height='370' style='display: block; margin-left: auto; margin-right: auto;' /&gt;&lt;/p&gt;
&lt;p&gt;&lt;/p&gt;")</f>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2" s="152">
        <v>1</v>
      </c>
      <c r="L2" s="152" t="s">
        <v>435</v>
      </c>
      <c r="M2" s="152" t="s">
        <v>409</v>
      </c>
      <c r="O2" s="146" t="str">
        <f>CONCATENATE("insert into descripcion_corta VALUES (NULL,",CHAR(34),A2,CHAR(34),",",B2,",",CHAR(34),C2,CHAR(34),",",CHAR(34),I2,CHAR(34),",",CHAR(34),J2,CHAR(34),");")</f>
        <v>insert into descripcion_corta VALUES (NULL,"Mody48",1,"Sillón swan","En HOGAR &amp; SPACIOS encontraras lo mejor para tu hogar con este excelente  con un acabado detallista al estilo Egipcio&lt;/p&gt;
:&lt;p&gt;&lt;strong&gt;&lt;span style=text-decoration: underline;&gt;Detalle:&lt;/span&gt;&lt;/strong&gt;&lt;/p&gt;
Chaise Lounge color: Varios colores, Tapiz: Ultracuero, relleno: Espuma paraiso, algodón, resortes y estructura: Madera tornillo
&lt;p&gt;Característica: &lt;ul&gt;&lt;li&gt;
Patas aceradas&lt;/li&gt; 
&lt;/li&gt;
&lt;/ul&gt;&lt;/il&gt;
Medidas aproximadas: &lt;p&gt; 
Chaise Lounge: &lt;p&gt;&lt;li&gt;Altura(cm): 85&lt;/li&gt;&lt;li&gt; Ancho(cm): 60&lt;/li&gt;&lt;li&gt; Profundo(cm): 55&lt;/li&gt;&lt;/ul&gt;&lt;p&gt;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 Ultracuero?&lt;p&gt;
Aspirar el polvo y luego limpiar con un trapo húmedecido en silicona frotar levemente el tapiz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 Marrón: Genera un ambiente natural&lt;/li&gt;
&lt;li&gt; Verde: Crea espacios frescos&lt;/li&gt;
&lt;li&gt; Blanco: Alumenta la luminosidad y agranda el espacio&lt;/li&gt;&lt;/ul&gt;","&lt;img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3" spans="1:15" ht="19.5" customHeight="1" x14ac:dyDescent="0.2">
      <c r="A3" s="143" t="s">
        <v>433</v>
      </c>
      <c r="B3" s="153">
        <f>VLOOKUP(Tabla4[[#This Row],[skuproveedor-web]],Tabla6[[sku proveedor-web]:[codigo]],2,0)</f>
        <v>2</v>
      </c>
      <c r="C3" s="157" t="s">
        <v>439</v>
      </c>
      <c r="D3" s="190" t="s">
        <v>927</v>
      </c>
      <c r="E3" s="190" t="s">
        <v>928</v>
      </c>
      <c r="F3" s="190" t="s">
        <v>929</v>
      </c>
      <c r="G3" s="191" t="s">
        <v>930</v>
      </c>
      <c r="H3" s="191" t="s">
        <v>1154</v>
      </c>
      <c r="I3" s="192" t="str">
        <f>CONCATENATE(IFERROR(VLOOKUP(A3,Combos!A:Y,25,0),VLOOKUP(A3,Unitarios!A:Y,25,0)),CHAR(10),CHAR(10),IF(Tabla4[[#This Row],[¿Combina color?(si:1/no:0)]]=0,"",M3),IF(Tabla4[[#This Row],[¿Combina color?(si:1/no:0)]]=0,"",VLOOKUP(VLOOKUP(A3,Colores!D:J,7,0),'Base de datos'!L:N,3,0)))</f>
        <v>En HOGAR &amp; SPACIOS encontraras lo mejor para tu hogar con este excelente Vintage con un acabado detallista al estilo Vintage&lt;/p&gt;
:&lt;p&gt;&lt;strong&gt;&lt;span style=text-decoration: underline;&gt;Detalle:&lt;/span&gt;&lt;/strong&gt;&lt;/p&gt;
Sofa 2 cuerpos color: Varios colores, Tapiz: Dubai, relleno: Espuma paraiso, algodón, resortes y estructura: Madera tornillo
&lt;p&gt;Característica: &lt;ul&gt;&lt;li&gt;
Patas contorneadas&lt;/li&gt; 
&lt;/li&gt;
&lt;/ul&gt;&lt;/il&gt;
Medidas aproximadas: &lt;p&gt; 
Sofa 2 cuerpos: &lt;p&gt;&lt;li&gt;Altura(cm): 80&lt;/li&gt;&lt;li&gt; Ancho(cm): 140&lt;/li&gt;&lt;li&gt;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nuevos?:&lt;/span&gt;&lt;/strong&gt;&lt;/span&gt;&lt;/p&gt;&lt;ul&gt;&lt;li&gt;Rojo: Aumenta la fortalecey energía del lugar (No es recomendable para estudio)&lt;/li&gt;
&lt;li&gt;Blanco: Crea ambientes luminosos&lt;/li&gt;
&lt;li&gt;Gris: Genera un ambiente deportivo&lt;/ul&gt;&lt;/li&gt;</v>
      </c>
      <c r="J3" s="193" t="str">
        <f t="shared" ref="J3:J66" si="0">CONCATENATE("&lt;img src='",H3,"' alt='' width='250' height='120' /&gt;&lt;/p&gt;",CHAR(10),CHAR(10),IF(D3="","","&lt;p&gt;"),"&lt;p style='text-align: justify;'&gt;'",D3,CHAR(10),IF(E3="","","&lt;p&gt;"),E3,CHAR(10),CHAR(10),IF(F3="","","&lt;p&gt;"),F3,CHAR(10),CHAR(10),"&lt;p&gt;","&lt;p&gt;&lt;img src='",G3,"' alt='' width='700' height='370' style='display: block; margin-left: auto; margin-right: auto;' /&gt;&lt;/p&gt;
&lt;p&gt;&lt;/p&gt;")</f>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3" s="152">
        <v>1</v>
      </c>
      <c r="L3" s="152" t="s">
        <v>435</v>
      </c>
      <c r="M3" s="152" t="s">
        <v>409</v>
      </c>
      <c r="O3" s="146" t="str">
        <f t="shared" ref="O3:O66" si="1">CONCATENATE("insert into descripcion_corta VALUES (NULL,",CHAR(34),A3,CHAR(34),",",B3,",",CHAR(34),C3,CHAR(34),",",CHAR(34),I3,CHAR(34),",",CHAR(34),J3,CHAR(34),");")</f>
        <v>insert into descripcion_corta VALUES (NULL,"Mody1",2,"Sofa 3 cuerpos botoneado","En HOGAR &amp; SPACIOS encontraras lo mejor para tu hogar con este excelente Vintage con un acabado detallista al estilo Vintage&lt;/p&gt;
:&lt;p&gt;&lt;strong&gt;&lt;span style=text-decoration: underline;&gt;Detalle:&lt;/span&gt;&lt;/strong&gt;&lt;/p&gt;
Sofa 2 cuerpos color: Varios colores, Tapiz: Dubai, relleno: Espuma paraiso, algodón, resortes y estructura: Madera tornillo
&lt;p&gt;Característica: &lt;ul&gt;&lt;li&gt;
Patas contorneadas&lt;/li&gt; 
&lt;/li&gt;
&lt;/ul&gt;&lt;/il&gt;
Medidas aproximadas: &lt;p&gt; 
Sofa 2 cuerpos: &lt;p&gt;&lt;li&gt;Altura(cm): 80&lt;/li&gt;&lt;li&gt; Ancho(cm): 140&lt;/li&gt;&lt;li&gt;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nuevos?:&lt;/span&gt;&lt;/strong&gt;&lt;/span&gt;&lt;/p&gt;&lt;ul&gt;&lt;li&gt;Rojo: Aumenta la fortalecey energía del lugar (No es recomendable para estudio)&lt;/li&gt;
&lt;li&gt;Blanco: Crea ambientes luminosos&lt;/li&gt;
&lt;li&gt;Gris: Genera un ambiente deportivo&lt;/ul&gt;&lt;/li&gt;","&lt;img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4" spans="1:15" ht="19.5" customHeight="1" x14ac:dyDescent="0.2">
      <c r="A4" s="143" t="s">
        <v>438</v>
      </c>
      <c r="B4" s="153">
        <f>VLOOKUP(Tabla4[[#This Row],[skuproveedor-web]],Tabla6[[sku proveedor-web]:[codigo]],2,0)</f>
        <v>3</v>
      </c>
      <c r="C4" s="157" t="s">
        <v>439</v>
      </c>
      <c r="D4" s="190" t="s">
        <v>927</v>
      </c>
      <c r="E4" s="190" t="s">
        <v>928</v>
      </c>
      <c r="F4" s="190" t="s">
        <v>929</v>
      </c>
      <c r="G4" s="191" t="s">
        <v>930</v>
      </c>
      <c r="H4" s="191" t="s">
        <v>1154</v>
      </c>
      <c r="I4" s="192" t="str">
        <f>CONCATENATE(IFERROR(VLOOKUP(A4,Combos!A:Y,25,0),VLOOKUP(A4,Unitarios!A:Y,25,0)),CHAR(10),CHAR(10),IF(Tabla4[[#This Row],[¿Combina color?(si:1/no:0)]]=0,"",M4),IF(Tabla4[[#This Row],[¿Combina color?(si:1/no:0)]]=0,"",VLOOKUP(VLOOKUP(A4,Colores!D:J,7,0),'Base de datos'!L:N,3,0)))</f>
        <v>En HOGAR &amp; SPACIOS encontraras lo mejor para tu hogar con este excelente Vintage con un acabado detallista al estilo Vintage&lt;/p&gt;
:&lt;p&gt;&lt;strong&gt;&lt;span style=text-decoration: underline;&gt;Detalle:&lt;/span&gt;&lt;/strong&gt;&lt;/p&gt;
Sofa 3 cuerpos color: Varios colores, Tapiz: Dubai, relleno: Espuma paraiso, algodón, resortes y estructura: Madera tornillo
&lt;p&gt;Característica: &lt;ul&gt;&lt;li&gt;
Patas contorneadas&lt;/li&gt; 
&lt;/li&gt;
&lt;/ul&gt;&lt;/il&gt;
Medidas aproximadas: &lt;p&gt; 
Sofa 3 cuerpos: &lt;p&gt;&lt;li&gt;Altura(cm): 80&lt;/li&gt;&lt;li&gt; Ancho(cm): 180&lt;/li&gt;&lt;li&gt;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4"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4" s="152">
        <v>1</v>
      </c>
      <c r="L4" s="152" t="s">
        <v>435</v>
      </c>
      <c r="M4" s="152" t="s">
        <v>409</v>
      </c>
      <c r="O4" s="146" t="str">
        <f t="shared" si="1"/>
        <v>insert into descripcion_corta VALUES (NULL,"Mody2",3,"Sofa 3 cuerpos botoneado","En HOGAR &amp; SPACIOS encontraras lo mejor para tu hogar con este excelente Vintage con un acabado detallista al estilo Vintage&lt;/p&gt;
:&lt;p&gt;&lt;strong&gt;&lt;span style=text-decoration: underline;&gt;Detalle:&lt;/span&gt;&lt;/strong&gt;&lt;/p&gt;
Sofa 3 cuerpos color: Varios colores, Tapiz: Dubai, relleno: Espuma paraiso, algodón, resortes y estructura: Madera tornillo
&lt;p&gt;Característica: &lt;ul&gt;&lt;li&gt;
Patas contorneadas&lt;/li&gt; 
&lt;/li&gt;
&lt;/ul&gt;&lt;/il&gt;
Medidas aproximadas: &lt;p&gt; 
Sofa 3 cuerpos: &lt;p&gt;&lt;li&gt;Altura(cm): 80&lt;/li&gt;&lt;li&gt; Ancho(cm): 180&lt;/li&gt;&lt;li&gt;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5" spans="1:15" ht="19.5" customHeight="1" x14ac:dyDescent="0.2">
      <c r="A5" s="143" t="s">
        <v>441</v>
      </c>
      <c r="B5" s="153">
        <f>VLOOKUP(Tabla4[[#This Row],[skuproveedor-web]],Tabla6[[sku proveedor-web]:[codigo]],2,0)</f>
        <v>4</v>
      </c>
      <c r="C5" s="157" t="s">
        <v>442</v>
      </c>
      <c r="D5" s="190" t="s">
        <v>927</v>
      </c>
      <c r="E5" s="190" t="s">
        <v>928</v>
      </c>
      <c r="F5" s="190" t="s">
        <v>929</v>
      </c>
      <c r="G5" s="191" t="s">
        <v>930</v>
      </c>
      <c r="H5" s="191" t="s">
        <v>1154</v>
      </c>
      <c r="I5" s="192" t="str">
        <f>CONCATENATE(IFERROR(VLOOKUP(A5,Combos!A:Y,25,0),VLOOKUP(A5,Unitarios!A:Y,25,0)),CHAR(10),CHAR(10),IF(Tabla4[[#This Row],[¿Combina color?(si:1/no:0)]]=0,"",M5),IF(Tabla4[[#This Row],[¿Combina color?(si:1/no:0)]]=0,"",VLOOKUP(VLOOKUP(A5,Colores!D:J,7,0),'Base de datos'!L:N,3,0)))</f>
        <v>En HOGAR &amp; SPACIOS encontraras lo mejor para tu hogar con este excelente Vintage con un acabado detallista al estilo Vintage&lt;/p&gt;
:&lt;p&gt;&lt;strong&gt;&lt;span style=text-decoration: underline;&gt;Detalle:&lt;/span&gt;&lt;/strong&gt;&lt;/p&gt;
Sofa 2 cuerpos color: Plomo, Tapiz: Dubai, relleno: Espuma paraiso, algodón, resortes y estructura: Madera tornillo
&lt;p&gt;Característica: &lt;ul&gt;&lt;li&gt;
Patas contorneadas&lt;/li&gt; 
&lt;/li&gt;
&lt;/ul&gt;&lt;/il&gt;
Medidas aproximadas: &lt;p&gt; 
Sofa 2 cuerpos: &lt;p&gt;&lt;li&gt;Altura(cm): 85&lt;/li&gt;&lt;li&gt; Ancho(cm): 140&lt;/li&gt;&lt;li&gt;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5"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5" s="152">
        <v>1</v>
      </c>
      <c r="L5" s="152" t="s">
        <v>435</v>
      </c>
      <c r="M5" s="152" t="s">
        <v>409</v>
      </c>
      <c r="O5" s="146" t="str">
        <f t="shared" si="1"/>
        <v>insert into descripcion_corta VALUES (NULL,"Mody3",4,"Sofa 2 cuerpos louis","En HOGAR &amp; SPACIOS encontraras lo mejor para tu hogar con este excelente Vintage con un acabado detallista al estilo Vintage&lt;/p&gt;
:&lt;p&gt;&lt;strong&gt;&lt;span style=text-decoration: underline;&gt;Detalle:&lt;/span&gt;&lt;/strong&gt;&lt;/p&gt;
Sofa 2 cuerpos color: Plomo, Tapiz: Dubai, relleno: Espuma paraiso, algodón, resortes y estructura: Madera tornillo
&lt;p&gt;Característica: &lt;ul&gt;&lt;li&gt;
Patas contorneadas&lt;/li&gt; 
&lt;/li&gt;
&lt;/ul&gt;&lt;/il&gt;
Medidas aproximadas: &lt;p&gt; 
Sofa 2 cuerpos: &lt;p&gt;&lt;li&gt;Altura(cm): 85&lt;/li&gt;&lt;li&gt; Ancho(cm): 140&lt;/li&gt;&lt;li&gt;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6" spans="1:15" ht="19.5" customHeight="1" x14ac:dyDescent="0.2">
      <c r="A6" s="143" t="s">
        <v>443</v>
      </c>
      <c r="B6" s="153">
        <f>VLOOKUP(Tabla4[[#This Row],[skuproveedor-web]],Tabla6[[sku proveedor-web]:[codigo]],2,0)</f>
        <v>5</v>
      </c>
      <c r="C6" s="157" t="s">
        <v>444</v>
      </c>
      <c r="D6" s="190" t="s">
        <v>927</v>
      </c>
      <c r="E6" s="190" t="s">
        <v>928</v>
      </c>
      <c r="F6" s="190" t="s">
        <v>929</v>
      </c>
      <c r="G6" s="191" t="s">
        <v>930</v>
      </c>
      <c r="H6" s="191" t="s">
        <v>1154</v>
      </c>
      <c r="I6" s="192" t="str">
        <f>CONCATENATE(IFERROR(VLOOKUP(A6,Combos!A:Y,25,0),VLOOKUP(A6,Unitarios!A:Y,25,0)),CHAR(10),CHAR(10),IF(Tabla4[[#This Row],[¿Combina color?(si:1/no:0)]]=0,"",M6),IF(Tabla4[[#This Row],[¿Combina color?(si:1/no:0)]]=0,"",VLOOKUP(VLOOKUP(A6,Colores!D:J,7,0),'Base de datos'!L:N,3,0)))</f>
        <v>En HOGAR &amp; SPACIOS encontraras lo mejor para tu hogar con este excelente Vintage con un acabado detallista al estilo Vintage&lt;/p&gt;
:&lt;p&gt;&lt;strong&gt;&lt;span style=text-decoration: underline;&gt;Detalle:&lt;/span&gt;&lt;/strong&gt;&lt;/p&gt;
Sofa 3 cuerpos color: Plomo, Tapiz: Dubai, relleno: Espuma paraiso, algodón, resortes y estructura: Madera tornillo
&lt;p&gt;Característica: &lt;ul&gt;&lt;li&gt;
Patas contorneadas&lt;/li&gt; 
&lt;/li&gt;
&lt;/ul&gt;&lt;/il&gt;
Medidas aproximadas: &lt;p&gt; 
Sofa 3 cuerpos: &lt;p&gt;&lt;li&gt;Altura(cm): 80&lt;/li&gt;&lt;li&gt; Ancho(cm): 180&lt;/li&gt;&lt;li&gt;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6"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6" s="152">
        <v>1</v>
      </c>
      <c r="L6" s="152" t="s">
        <v>435</v>
      </c>
      <c r="M6" s="152" t="s">
        <v>409</v>
      </c>
      <c r="O6" s="146" t="str">
        <f t="shared" si="1"/>
        <v>insert into descripcion_corta VALUES (NULL,"Mody4",5,"Sofa 3 cuerpos louis","En HOGAR &amp; SPACIOS encontraras lo mejor para tu hogar con este excelente Vintage con un acabado detallista al estilo Vintage&lt;/p&gt;
:&lt;p&gt;&lt;strong&gt;&lt;span style=text-decoration: underline;&gt;Detalle:&lt;/span&gt;&lt;/strong&gt;&lt;/p&gt;
Sofa 3 cuerpos color: Plomo, Tapiz: Dubai, relleno: Espuma paraiso, algodón, resortes y estructura: Madera tornillo
&lt;p&gt;Característica: &lt;ul&gt;&lt;li&gt;
Patas contorneadas&lt;/li&gt; 
&lt;/li&gt;
&lt;/ul&gt;&lt;/il&gt;
Medidas aproximadas: &lt;p&gt; 
Sofa 3 cuerpos: &lt;p&gt;&lt;li&gt;Altura(cm): 80&lt;/li&gt;&lt;li&gt; Ancho(cm): 180&lt;/li&gt;&lt;li&gt;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7" spans="1:15" ht="19.5" customHeight="1" x14ac:dyDescent="0.2">
      <c r="A7" s="143" t="s">
        <v>447</v>
      </c>
      <c r="B7" s="153">
        <f>VLOOKUP(Tabla4[[#This Row],[skuproveedor-web]],Tabla6[[sku proveedor-web]:[codigo]],2,0)</f>
        <v>6</v>
      </c>
      <c r="C7" s="157" t="s">
        <v>451</v>
      </c>
      <c r="D7" s="190" t="s">
        <v>927</v>
      </c>
      <c r="E7" s="190" t="s">
        <v>928</v>
      </c>
      <c r="F7" s="190" t="s">
        <v>929</v>
      </c>
      <c r="G7" s="191" t="s">
        <v>930</v>
      </c>
      <c r="H7" s="191" t="s">
        <v>1154</v>
      </c>
      <c r="I7" s="192" t="str">
        <f>CONCATENATE(IFERROR(VLOOKUP(A7,Combos!A:Y,25,0),VLOOKUP(A7,Unitarios!A:Y,25,0)),CHAR(10),CHAR(10),IF(Tabla4[[#This Row],[¿Combina color?(si:1/no:0)]]=0,"",M7),IF(Tabla4[[#This Row],[¿Combina color?(si:1/no:0)]]=0,"",VLOOKUP(VLOOKUP(A7,Colores!D:J,7,0),'Base de datos'!L:N,3,0)))</f>
        <v>En HOGAR &amp; SPACIOS encontraras lo mejor para tu hogar con este excelente Vintage con un acabado detallista al estilo Vintage&lt;/p&gt;
:&lt;p&gt;&lt;strong&gt;&lt;span style=text-decoration: underline;&gt;Detalle:&lt;/span&gt;&lt;/strong&gt;&lt;/p&gt;
Sofa 3 cuerpos color: Plomo, Tapiz: Dubai, relleno: Espuma paraiso, algodón, resortes y estructura: Madera tornillo
&lt;p&gt;Característica: &lt;ul&gt;&lt;li&gt;
Patas contorneadas&lt;/li&gt; 
&lt;/li&gt;
&lt;/ul&gt;&lt;/il&gt;
Medidas aproximadas: &lt;p&gt; 
Sofa 3 cuerpos: &lt;p&gt;&lt;li&gt;Altura(cm): 80&lt;/li&gt;&lt;li&gt; Ancho(cm): 180&lt;/li&gt;&lt;li&gt;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7"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7" s="152">
        <v>1</v>
      </c>
      <c r="L7" s="152" t="s">
        <v>435</v>
      </c>
      <c r="M7" s="152" t="s">
        <v>409</v>
      </c>
      <c r="O7" s="146" t="str">
        <f t="shared" si="1"/>
        <v>insert into descripcion_corta VALUES (NULL,"Mody5",6,"Sofa 3 cuerpos Martin","En HOGAR &amp; SPACIOS encontraras lo mejor para tu hogar con este excelente Vintage con un acabado detallista al estilo Vintage&lt;/p&gt;
:&lt;p&gt;&lt;strong&gt;&lt;span style=text-decoration: underline;&gt;Detalle:&lt;/span&gt;&lt;/strong&gt;&lt;/p&gt;
Sofa 3 cuerpos color: Plomo, Tapiz: Dubai, relleno: Espuma paraiso, algodón, resortes y estructura: Madera tornillo
&lt;p&gt;Característica: &lt;ul&gt;&lt;li&gt;
Patas contorneadas&lt;/li&gt; 
&lt;/li&gt;
&lt;/ul&gt;&lt;/il&gt;
Medidas aproximadas: &lt;p&gt; 
Sofa 3 cuerpos: &lt;p&gt;&lt;li&gt;Altura(cm): 80&lt;/li&gt;&lt;li&gt; Ancho(cm): 180&lt;/li&gt;&lt;li&gt;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8" spans="1:15" ht="19.5" customHeight="1" x14ac:dyDescent="0.2">
      <c r="A8" s="143" t="s">
        <v>448</v>
      </c>
      <c r="B8" s="153">
        <f>VLOOKUP(Tabla4[[#This Row],[skuproveedor-web]],Tabla6[[sku proveedor-web]:[codigo]],2,0)</f>
        <v>7</v>
      </c>
      <c r="C8" s="157" t="s">
        <v>452</v>
      </c>
      <c r="D8" s="190" t="s">
        <v>927</v>
      </c>
      <c r="E8" s="190" t="s">
        <v>928</v>
      </c>
      <c r="F8" s="190" t="s">
        <v>929</v>
      </c>
      <c r="G8" s="191" t="s">
        <v>930</v>
      </c>
      <c r="H8" s="191" t="s">
        <v>1154</v>
      </c>
      <c r="I8" s="192" t="str">
        <f>CONCATENATE(IFERROR(VLOOKUP(A8,Combos!A:Y,25,0),VLOOKUP(A8,Unitarios!A:Y,25,0)),CHAR(10),CHAR(10),IF(Tabla4[[#This Row],[¿Combina color?(si:1/no:0)]]=0,"",M8),IF(Tabla4[[#This Row],[¿Combina color?(si:1/no:0)]]=0,"",VLOOKUP(VLOOKUP(A8,Colores!D:J,7,0),'Base de datos'!L:N,3,0)))</f>
        <v>En HOGAR &amp; SPACIOS encontraras lo mejor para tu hogar con este excelente Vintage con un acabado detallista al estilo Vintage&lt;/p&gt;
:&lt;p&gt;&lt;strong&gt;&lt;span style=text-decoration: underline;&gt;Detalle:&lt;/span&gt;&lt;/strong&gt;&lt;/p&gt;
Sofa 3 cuerpos color: Turquesa, Tapiz: Dubai, relleno: Espuma paraiso, algodón, resortes y estructura: Madera tornillo
&lt;p&gt;Característica: &lt;ul&gt;&lt;li&gt;
Patas contorneadas&lt;/li&gt; 
&lt;/li&gt;
&lt;/ul&gt;&lt;/il&gt;
Medidas aproximadas: &lt;p&gt; 
Sofa 3 cuerpos: &lt;p&gt;&lt;li&gt;Altura(cm): 80&lt;/li&gt;&lt;li&gt; Ancho(cm): 190&lt;/li&gt;&lt;li&gt;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v>
      </c>
      <c r="J8"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8" s="152">
        <v>1</v>
      </c>
      <c r="L8" s="152" t="s">
        <v>435</v>
      </c>
      <c r="M8" s="152" t="s">
        <v>409</v>
      </c>
      <c r="O8" s="146" t="str">
        <f t="shared" si="1"/>
        <v>insert into descripcion_corta VALUES (NULL,"Mody6",7,"Sofa 3 cuerpos Kali","En HOGAR &amp; SPACIOS encontraras lo mejor para tu hogar con este excelente Vintage con un acabado detallista al estilo Vintage&lt;/p&gt;
:&lt;p&gt;&lt;strong&gt;&lt;span style=text-decoration: underline;&gt;Detalle:&lt;/span&gt;&lt;/strong&gt;&lt;/p&gt;
Sofa 3 cuerpos color: Turquesa, Tapiz: Dubai, relleno: Espuma paraiso, algodón, resortes y estructura: Madera tornillo
&lt;p&gt;Característica: &lt;ul&gt;&lt;li&gt;
Patas contorneadas&lt;/li&gt; 
&lt;/li&gt;
&lt;/ul&gt;&lt;/il&gt;
Medidas aproximadas: &lt;p&gt; 
Sofa 3 cuerpos: &lt;p&gt;&lt;li&gt;Altura(cm): 80&lt;/li&gt;&lt;li&gt; Ancho(cm): 190&lt;/li&gt;&lt;li&gt;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9" spans="1:15" ht="19.5" customHeight="1" x14ac:dyDescent="0.2">
      <c r="A9" s="143" t="s">
        <v>449</v>
      </c>
      <c r="B9" s="153">
        <f>VLOOKUP(Tabla4[[#This Row],[skuproveedor-web]],Tabla6[[sku proveedor-web]:[codigo]],2,0)</f>
        <v>8</v>
      </c>
      <c r="C9" s="157" t="s">
        <v>931</v>
      </c>
      <c r="D9" s="190" t="s">
        <v>927</v>
      </c>
      <c r="E9" s="190" t="s">
        <v>928</v>
      </c>
      <c r="F9" s="190" t="s">
        <v>929</v>
      </c>
      <c r="G9" s="191" t="s">
        <v>930</v>
      </c>
      <c r="H9" s="191" t="s">
        <v>1154</v>
      </c>
      <c r="I9" s="192" t="str">
        <f>CONCATENATE(IFERROR(VLOOKUP(A9,Combos!A:Y,25,0),VLOOKUP(A9,Unitarios!A:Y,25,0)),CHAR(10),CHAR(10),IF(Tabla4[[#This Row],[¿Combina color?(si:1/no:0)]]=0,"",M9),IF(Tabla4[[#This Row],[¿Combina color?(si:1/no:0)]]=0,"",VLOOKUP(VLOOKUP(A9,Colores!D:J,7,0),'Base de datos'!L:N,3,0)))</f>
        <v>En HOGAR &amp; SPACIOS encontraras lo mejor para tu hogar con este excelente Vintage con un acabado detallista al estilo Vintage&lt;/p&gt;
:&lt;p&gt;&lt;strong&gt;&lt;span style=text-decoration: underline;&gt;Detalle:&lt;/span&gt;&lt;/strong&gt;&lt;/p&gt;
Sofa 2 cuerpos color: Plomo, Tapiz: Dubai, relleno: Espuma paraiso, algodón, resortes y estructura: Madera tornillo
&lt;p&gt;Característica: &lt;ul&gt;&lt;li&gt;
Patas contorneadas&lt;/li&gt; 
&lt;/li&gt;
&lt;/ul&gt;&lt;/il&gt;
Medidas aproximadas: &lt;p&gt; 
Sofa 2 cuerpos: &lt;p&gt;&lt;li&gt;Altura(cm): 85&lt;/li&gt;&lt;li&gt; Ancho(cm): 150&lt;/li&gt;&lt;li&gt;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9"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9" s="152">
        <v>1</v>
      </c>
      <c r="L9" s="152" t="s">
        <v>435</v>
      </c>
      <c r="M9" s="152" t="s">
        <v>409</v>
      </c>
      <c r="O9" s="146" t="str">
        <f t="shared" si="1"/>
        <v>insert into descripcion_corta VALUES (NULL,"Mody7",8,"Sofa 3 cuerpos Bali","En HOGAR &amp; SPACIOS encontraras lo mejor para tu hogar con este excelente Vintage con un acabado detallista al estilo Vintage&lt;/p&gt;
:&lt;p&gt;&lt;strong&gt;&lt;span style=text-decoration: underline;&gt;Detalle:&lt;/span&gt;&lt;/strong&gt;&lt;/p&gt;
Sofa 2 cuerpos color: Plomo, Tapiz: Dubai, relleno: Espuma paraiso, algodón, resortes y estructura: Madera tornillo
&lt;p&gt;Característica: &lt;ul&gt;&lt;li&gt;
Patas contorneadas&lt;/li&gt; 
&lt;/li&gt;
&lt;/ul&gt;&lt;/il&gt;
Medidas aproximadas: &lt;p&gt; 
Sofa 2 cuerpos: &lt;p&gt;&lt;li&gt;Altura(cm): 85&lt;/li&gt;&lt;li&gt; Ancho(cm): 150&lt;/li&gt;&lt;li&gt;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0" spans="1:15" ht="19.5" customHeight="1" x14ac:dyDescent="0.2">
      <c r="A10" s="143" t="s">
        <v>450</v>
      </c>
      <c r="B10" s="153">
        <f>VLOOKUP(Tabla4[[#This Row],[skuproveedor-web]],Tabla6[[sku proveedor-web]:[codigo]],2,0)</f>
        <v>9</v>
      </c>
      <c r="C10" s="157" t="s">
        <v>454</v>
      </c>
      <c r="D10" s="190" t="s">
        <v>927</v>
      </c>
      <c r="E10" s="190" t="s">
        <v>928</v>
      </c>
      <c r="F10" s="190" t="s">
        <v>929</v>
      </c>
      <c r="G10" s="191" t="s">
        <v>930</v>
      </c>
      <c r="H10" s="191" t="s">
        <v>1154</v>
      </c>
      <c r="I10" s="192" t="str">
        <f>CONCATENATE(IFERROR(VLOOKUP(A10,Combos!A:Y,25,0),VLOOKUP(A10,Unitarios!A:Y,25,0)),CHAR(10),CHAR(10),IF(Tabla4[[#This Row],[¿Combina color?(si:1/no:0)]]=0,"",M10),IF(Tabla4[[#This Row],[¿Combina color?(si:1/no:0)]]=0,"",VLOOKUP(VLOOKUP(A10,Colores!D:J,7,0),'Base de datos'!L:N,3,0)))</f>
        <v>En HOGAR &amp; SPACIOS encontraras lo mejor para tu hogar con este excelente Vintage con un acabado detallista al estilo Vintage&lt;/p&gt;
:&lt;p&gt;&lt;strong&gt;&lt;span style=text-decoration: underline;&gt;Detalle:&lt;/span&gt;&lt;/strong&gt;&lt;/p&gt;
Sillón color: Varios colores, Tapiz: Microfibra, relleno: Espuma paraiso, algodón, resortes y estructura: Madera tornillo
&lt;p&gt;Característica: &lt;ul&gt;&lt;li&gt;
Patas contorneadas&lt;/li&gt; 
&lt;/li&gt;
&lt;/ul&gt;&lt;/il&gt;
Medidas aproximadas: &lt;p&gt; 
Sillón: &lt;p&gt;&lt;li&gt;Altura(cm): 90&lt;/li&gt;&lt;li&gt; Ancho(cm): 60&lt;/li&gt;&lt;li&gt; Profundo(cm): 55&lt;/li&gt;&lt;/ul&gt;&lt;p&gt;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10"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0" s="152">
        <v>1</v>
      </c>
      <c r="L10" s="152" t="s">
        <v>435</v>
      </c>
      <c r="M10" s="152" t="s">
        <v>409</v>
      </c>
      <c r="O10" s="146" t="str">
        <f t="shared" si="1"/>
        <v>insert into descripcion_corta VALUES (NULL,"Mody8",9,"Sillón angel botoneado","En HOGAR &amp; SPACIOS encontraras lo mejor para tu hogar con este excelente Vintage con un acabado detallista al estilo Vintage&lt;/p&gt;
:&lt;p&gt;&lt;strong&gt;&lt;span style=text-decoration: underline;&gt;Detalle:&lt;/span&gt;&lt;/strong&gt;&lt;/p&gt;
Sillón color: Varios colores, Tapiz: Microfibra, relleno: Espuma paraiso, algodón, resortes y estructura: Madera tornillo
&lt;p&gt;Característica: &lt;ul&gt;&lt;li&gt;
Patas contorneadas&lt;/li&gt; 
&lt;/li&gt;
&lt;/ul&gt;&lt;/il&gt;
Medidas aproximadas: &lt;p&gt; 
Sillón: &lt;p&gt;&lt;li&gt;Altura(cm): 90&lt;/li&gt;&lt;li&gt; Ancho(cm): 60&lt;/li&gt;&lt;li&gt; Profundo(cm): 55&lt;/li&gt;&lt;/ul&gt;&lt;p&gt;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1" spans="1:15" ht="19.5" customHeight="1" x14ac:dyDescent="0.2">
      <c r="A11" s="143" t="s">
        <v>460</v>
      </c>
      <c r="B11" s="153">
        <f>VLOOKUP(Tabla4[[#This Row],[skuproveedor-web]],Tabla6[[sku proveedor-web]:[codigo]],2,0)</f>
        <v>10</v>
      </c>
      <c r="C11" s="157" t="s">
        <v>461</v>
      </c>
      <c r="D11" s="190" t="s">
        <v>927</v>
      </c>
      <c r="E11" s="190" t="s">
        <v>928</v>
      </c>
      <c r="F11" s="190" t="s">
        <v>929</v>
      </c>
      <c r="G11" s="191" t="s">
        <v>930</v>
      </c>
      <c r="H11" s="191" t="s">
        <v>1154</v>
      </c>
      <c r="I11" s="192" t="str">
        <f>CONCATENATE(IFERROR(VLOOKUP(A11,Combos!A:Y,25,0),VLOOKUP(A11,Unitarios!A:Y,25,0)),CHAR(10),CHAR(10),IF(Tabla4[[#This Row],[¿Combina color?(si:1/no:0)]]=0,"",M11),IF(Tabla4[[#This Row],[¿Combina color?(si:1/no:0)]]=0,"",VLOOKUP(VLOOKUP(A11,Colores!D:J,7,0),'Base de datos'!L:N,3,0)))</f>
        <v>En HOGAR &amp; SPACIOS encontraras lo mejor para tu hogar con este excelente Vintage con un acabado detallista al estilo Vintage&lt;/p&gt;
:&lt;p&gt;&lt;strong&gt;&lt;span style=text-decoration: underline;&gt;Detalle:&lt;/span&gt;&lt;/strong&gt;&lt;/p&gt;
Sillón color: Verde oscuro, Tapiz: Microfibra, relleno: Espuma paraiso, algodón, resortes y estructura: Madera tornillo
&lt;p&gt;Característica: &lt;ul&gt;&lt;li&gt;
Patas contorneadas&lt;/li&gt; 
&lt;/li&gt;
&lt;/ul&gt;&lt;/il&gt;
Medidas aproximadas: &lt;p&gt; 
Sillón: &lt;p&gt;&lt;li&gt;Altura(cm): 90&lt;/li&gt;&lt;li&gt; Ancho(cm): 45&lt;/li&gt;&lt;li&gt;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Crea espacios frescos y luminosos&lt;/li&gt;
&lt;li&gt; Gris: Crea espacios sofisticados y contemporaneos&lt;/li&gt;
&lt;li&gt;Marrón: Crea espacios naturales y tranquilos&lt;/li&gt;
&lt;li&gt;Azul: Crea espacios frescos&lt;/li&gt;
&lt;li&gt;Amarillo: Crea espacios calidos&lt;/ul&gt;&lt;/li&gt;</v>
      </c>
      <c r="J11"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1" s="152">
        <v>1</v>
      </c>
      <c r="L11" s="152" t="s">
        <v>435</v>
      </c>
      <c r="M11" s="152" t="s">
        <v>409</v>
      </c>
      <c r="O11" s="146" t="str">
        <f t="shared" si="1"/>
        <v>insert into descripcion_corta VALUES (NULL,"Mody12",10,"Sillón mili capitoneado","En HOGAR &amp; SPACIOS encontraras lo mejor para tu hogar con este excelente Vintage con un acabado detallista al estilo Vintage&lt;/p&gt;
:&lt;p&gt;&lt;strong&gt;&lt;span style=text-decoration: underline;&gt;Detalle:&lt;/span&gt;&lt;/strong&gt;&lt;/p&gt;
Sillón color: Verde oscuro, Tapiz: Microfibra, relleno: Espuma paraiso, algodón, resortes y estructura: Madera tornillo
&lt;p&gt;Característica: &lt;ul&gt;&lt;li&gt;
Patas contorneadas&lt;/li&gt; 
&lt;/li&gt;
&lt;/ul&gt;&lt;/il&gt;
Medidas aproximadas: &lt;p&gt; 
Sillón: &lt;p&gt;&lt;li&gt;Altura(cm): 90&lt;/li&gt;&lt;li&gt; Ancho(cm): 45&lt;/li&gt;&lt;li&gt;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Crea espacios frescos y luminosos&lt;/li&gt;
&lt;li&gt; Gris: Crea espacios sofisticados y contemporaneos&lt;/li&gt;
&lt;li&gt;Marrón: Crea espacios naturales y tranquilos&lt;/li&gt;
&lt;li&gt;Azul: Crea espacios frescos&lt;/li&gt;
&lt;li&gt;Amarillo: Crea espacios calidos&lt;/ul&gt;&lt;/li&gt;","&lt;img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2" spans="1:15" ht="19.5" customHeight="1" x14ac:dyDescent="0.2">
      <c r="A12" s="143" t="s">
        <v>463</v>
      </c>
      <c r="B12" s="153">
        <f>VLOOKUP(Tabla4[[#This Row],[skuproveedor-web]],Tabla6[[sku proveedor-web]:[codigo]],2,0)</f>
        <v>11</v>
      </c>
      <c r="C12" s="157" t="s">
        <v>464</v>
      </c>
      <c r="D12" s="190" t="s">
        <v>927</v>
      </c>
      <c r="E12" s="190" t="s">
        <v>928</v>
      </c>
      <c r="F12" s="190" t="s">
        <v>929</v>
      </c>
      <c r="G12" s="191" t="s">
        <v>930</v>
      </c>
      <c r="H12" s="191" t="s">
        <v>1154</v>
      </c>
      <c r="I12" s="192" t="str">
        <f>CONCATENATE(IFERROR(VLOOKUP(A12,Combos!A:Y,25,0),VLOOKUP(A12,Unitarios!A:Y,25,0)),CHAR(10),CHAR(10),IF(Tabla4[[#This Row],[¿Combina color?(si:1/no:0)]]=0,"",M12),IF(Tabla4[[#This Row],[¿Combina color?(si:1/no:0)]]=0,"",VLOOKUP(VLOOKUP(A12,Colores!D:J,7,0),'Base de datos'!L:N,3,0)))</f>
        <v>En HOGAR &amp; SPACIOS encontraras lo mejor para tu hogar con este excelente Vintage con un acabado detallista al estilo Vintage&lt;/p&gt;
:&lt;p&gt;&lt;strong&gt;&lt;span style=text-decoration: underline;&gt;Detalle:&lt;/span&gt;&lt;/strong&gt;&lt;/p&gt;
Sillón color: Naranja, Tapiz: Dubai, relleno: Espuma paraiso, algodón, resortes y estructura: Madera tornillo
&lt;p&gt;Característica: &lt;ul&gt;&lt;li&gt;
Patas contorneadas&lt;/li&gt; 
&lt;/li&gt;
&lt;/ul&gt;&lt;/il&gt;
Medidas aproximadas: &lt;p&gt; 
Sillón: &lt;p&gt;&lt;li&gt;Altura(cm): 80&lt;/li&gt;&lt;li&gt; Ancho(cm): 50&lt;/li&gt;&lt;li&gt;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Auenta la frescura del espacio&lt;/li&gt;
&lt;li&gt;Negro: Genera un espacio elegante&lt;/li&gt;
&lt;li&gt;Rojo: Aumenta la energía del espacio&lt;/ul&gt;&lt;/li&gt;</v>
      </c>
      <c r="J12"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2" s="152">
        <v>1</v>
      </c>
      <c r="L12" s="152" t="s">
        <v>435</v>
      </c>
      <c r="M12" s="152" t="s">
        <v>409</v>
      </c>
      <c r="O12" s="146" t="str">
        <f t="shared" si="1"/>
        <v>insert into descripcion_corta VALUES (NULL,"Mody13",11,"Sillón Brau capitoneado","En HOGAR &amp; SPACIOS encontraras lo mejor para tu hogar con este excelente Vintage con un acabado detallista al estilo Vintage&lt;/p&gt;
:&lt;p&gt;&lt;strong&gt;&lt;span style=text-decoration: underline;&gt;Detalle:&lt;/span&gt;&lt;/strong&gt;&lt;/p&gt;
Sillón color: Naranja, Tapiz: Dubai, relleno: Espuma paraiso, algodón, resortes y estructura: Madera tornillo
&lt;p&gt;Característica: &lt;ul&gt;&lt;li&gt;
Patas contorneadas&lt;/li&gt; 
&lt;/li&gt;
&lt;/ul&gt;&lt;/il&gt;
Medidas aproximadas: &lt;p&gt; 
Sillón: &lt;p&gt;&lt;li&gt;Altura(cm): 80&lt;/li&gt;&lt;li&gt; Ancho(cm): 50&lt;/li&gt;&lt;li&gt;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Auenta la frescura del espacio&lt;/li&gt;
&lt;li&gt;Negro: Genera un espacio elegante&lt;/li&gt;
&lt;li&gt;Rojo: Aumenta la energía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3" spans="1:15" ht="19.5" customHeight="1" x14ac:dyDescent="0.2">
      <c r="A13" s="143" t="s">
        <v>465</v>
      </c>
      <c r="B13" s="153">
        <f>VLOOKUP(Tabla4[[#This Row],[skuproveedor-web]],Tabla6[[sku proveedor-web]:[codigo]],2,0)</f>
        <v>12</v>
      </c>
      <c r="C13" s="157" t="s">
        <v>466</v>
      </c>
      <c r="D13" s="190" t="s">
        <v>927</v>
      </c>
      <c r="E13" s="190" t="s">
        <v>928</v>
      </c>
      <c r="F13" s="190" t="s">
        <v>929</v>
      </c>
      <c r="G13" s="191" t="s">
        <v>930</v>
      </c>
      <c r="H13" s="191" t="s">
        <v>1154</v>
      </c>
      <c r="I13" s="192" t="str">
        <f>CONCATENATE(IFERROR(VLOOKUP(A13,Combos!A:Y,25,0),VLOOKUP(A13,Unitarios!A:Y,25,0)),CHAR(10),CHAR(10),IF(Tabla4[[#This Row],[¿Combina color?(si:1/no:0)]]=0,"",M13),IF(Tabla4[[#This Row],[¿Combina color?(si:1/no:0)]]=0,"",VLOOKUP(VLOOKUP(A13,Colores!D:J,7,0),'Base de datos'!L:N,3,0)))</f>
        <v>En HOGAR &amp; SPACIOS encontraras lo mejor para tu hogar con este excelente Vintage con un acabado detallista al estilo Vintage&lt;/p&gt;
:&lt;p&gt;&lt;strong&gt;&lt;span style=text-decoration: underline;&gt;Detalle:&lt;/span&gt;&lt;/strong&gt;&lt;/p&gt;
Sillón color: Varios colores, Tapiz: Microfibra, relleno: Espuma paraiso, algodón, resortes y estructura: Madera tornillo
&lt;p&gt;Característica: &lt;ul&gt;&lt;li&gt;
Patas contorneadas&lt;/li&gt; 
&lt;/li&gt;
&lt;/ul&gt;&lt;/il&gt;
Medidas aproximadas: &lt;p&gt; 
Sillón: &lt;p&gt;&lt;li&gt;Altura(cm): 80&lt;/li&gt;&lt;li&gt; Ancho(cm): 55&lt;/li&gt;&lt;li&gt;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Auenta la frescura del espacio&lt;/li&gt;
&lt;li&gt;Negro: Genera un espacio elegante&lt;/li&gt;
&lt;li&gt;Rojo: Aumenta la energía del espacio&lt;/ul&gt;&lt;/li&gt;</v>
      </c>
      <c r="J13"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3" s="152">
        <v>1</v>
      </c>
      <c r="L13" s="152" t="s">
        <v>435</v>
      </c>
      <c r="M13" s="152" t="s">
        <v>409</v>
      </c>
      <c r="O13" s="146" t="str">
        <f t="shared" si="1"/>
        <v>insert into descripcion_corta VALUES (NULL,"Mody14",12,"Sillón Velarde ","En HOGAR &amp; SPACIOS encontraras lo mejor para tu hogar con este excelente Vintage con un acabado detallista al estilo Vintage&lt;/p&gt;
:&lt;p&gt;&lt;strong&gt;&lt;span style=text-decoration: underline;&gt;Detalle:&lt;/span&gt;&lt;/strong&gt;&lt;/p&gt;
Sillón color: Varios colores, Tapiz: Microfibra, relleno: Espuma paraiso, algodón, resortes y estructura: Madera tornillo
&lt;p&gt;Característica: &lt;ul&gt;&lt;li&gt;
Patas contorneadas&lt;/li&gt; 
&lt;/li&gt;
&lt;/ul&gt;&lt;/il&gt;
Medidas aproximadas: &lt;p&gt; 
Sillón: &lt;p&gt;&lt;li&gt;Altura(cm): 80&lt;/li&gt;&lt;li&gt; Ancho(cm): 55&lt;/li&gt;&lt;li&gt;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Auenta la frescura del espacio&lt;/li&gt;
&lt;li&gt;Negro: Genera un espacio elegante&lt;/li&gt;
&lt;li&gt;Rojo: Aumenta la energía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4" spans="1:15" ht="19.5" customHeight="1" x14ac:dyDescent="0.2">
      <c r="A14" s="143" t="s">
        <v>470</v>
      </c>
      <c r="B14" s="153">
        <f>VLOOKUP(Tabla4[[#This Row],[skuproveedor-web]],Tabla6[[sku proveedor-web]:[codigo]],2,0)</f>
        <v>13</v>
      </c>
      <c r="C14" s="157" t="s">
        <v>471</v>
      </c>
      <c r="D14" s="190" t="s">
        <v>927</v>
      </c>
      <c r="E14" s="190" t="s">
        <v>928</v>
      </c>
      <c r="F14" s="190" t="s">
        <v>929</v>
      </c>
      <c r="G14" s="191" t="s">
        <v>930</v>
      </c>
      <c r="H14" s="191" t="s">
        <v>1154</v>
      </c>
      <c r="I14" s="192" t="str">
        <f>CONCATENATE(IFERROR(VLOOKUP(A14,Combos!A:Y,25,0),VLOOKUP(A14,Unitarios!A:Y,25,0)),CHAR(10),CHAR(10),IF(Tabla4[[#This Row],[¿Combina color?(si:1/no:0)]]=0,"",M14),IF(Tabla4[[#This Row],[¿Combina color?(si:1/no:0)]]=0,"",VLOOKUP(VLOOKUP(A14,Colores!D:J,7,0),'Base de datos'!L:N,3,0)))</f>
        <v>En HOGAR &amp; SPACIOS encontraras lo mejor para tu hogar con este excelente Vintage con un acabado detallista al estilo Vintage&lt;/p&gt;
:&lt;p&gt;&lt;strong&gt;&lt;span style=text-decoration: underline;&gt;Detalle:&lt;/span&gt;&lt;/strong&gt;&lt;/p&gt;
Sillón color: Plomo, Tapiz: Microfibra, relleno: Espuma paraiso, algodón, resortes y estructura: Madera tornillo
&lt;p&gt;Característica: &lt;ul&gt;&lt;li&gt;
Patas contorneadas&lt;/li&gt; 
&lt;/li&gt;
&lt;/ul&gt;&lt;/il&gt;
Medidas aproximadas: &lt;p&gt; 
Sillón: &lt;p&gt;&lt;li&gt;Altura(cm): 80&lt;/li&gt;&lt;li&gt; Ancho(cm): 50&lt;/li&gt;&lt;li&gt;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14"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4" s="152">
        <v>1</v>
      </c>
      <c r="L14" s="152" t="s">
        <v>435</v>
      </c>
      <c r="M14" s="152" t="s">
        <v>409</v>
      </c>
      <c r="O14" s="146" t="str">
        <f t="shared" si="1"/>
        <v>insert into descripcion_corta VALUES (NULL,"Mody15",13,"Sillón leaf","En HOGAR &amp; SPACIOS encontraras lo mejor para tu hogar con este excelente Vintage con un acabado detallista al estilo Vintage&lt;/p&gt;
:&lt;p&gt;&lt;strong&gt;&lt;span style=text-decoration: underline;&gt;Detalle:&lt;/span&gt;&lt;/strong&gt;&lt;/p&gt;
Sillón color: Plomo, Tapiz: Microfibra, relleno: Espuma paraiso, algodón, resortes y estructura: Madera tornillo
&lt;p&gt;Característica: &lt;ul&gt;&lt;li&gt;
Patas contorneadas&lt;/li&gt; 
&lt;/li&gt;
&lt;/ul&gt;&lt;/il&gt;
Medidas aproximadas: &lt;p&gt; 
Sillón: &lt;p&gt;&lt;li&gt;Altura(cm): 80&lt;/li&gt;&lt;li&gt; Ancho(cm): 50&lt;/li&gt;&lt;li&gt;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5" spans="1:15" ht="19.5" customHeight="1" x14ac:dyDescent="0.2">
      <c r="A15" s="143" t="s">
        <v>472</v>
      </c>
      <c r="B15" s="153">
        <f>VLOOKUP(Tabla4[[#This Row],[skuproveedor-web]],Tabla6[[sku proveedor-web]:[codigo]],2,0)</f>
        <v>14</v>
      </c>
      <c r="C15" s="157" t="s">
        <v>474</v>
      </c>
      <c r="D15" s="190" t="s">
        <v>927</v>
      </c>
      <c r="E15" s="190" t="s">
        <v>928</v>
      </c>
      <c r="F15" s="190" t="s">
        <v>929</v>
      </c>
      <c r="G15" s="191" t="s">
        <v>930</v>
      </c>
      <c r="H15" s="191" t="s">
        <v>1154</v>
      </c>
      <c r="I15" s="192" t="str">
        <f>CONCATENATE(IFERROR(VLOOKUP(A15,Combos!A:Y,25,0),VLOOKUP(A15,Unitarios!A:Y,25,0)),CHAR(10),CHAR(10),IF(Tabla4[[#This Row],[¿Combina color?(si:1/no:0)]]=0,"",M15),IF(Tabla4[[#This Row],[¿Combina color?(si:1/no:0)]]=0,"",VLOOKUP(VLOOKUP(A15,Colores!D:J,7,0),'Base de datos'!L:N,3,0)))</f>
        <v>En HOGAR &amp; SPACIOS encontraras lo mejor para tu hogar con este excelente Vintage con un acabado detallista al estilo Vintage&lt;/p&gt;
:&lt;p&gt;&lt;strong&gt;&lt;span style=text-decoration: underline;&gt;Detalle:&lt;/span&gt;&lt;/strong&gt;&lt;/p&gt;
Sillón color: Varios colores, Tapiz: Dubai, relleno: Espuma paraiso, algodón, resortes y estructura: Madera tornillo
&lt;p&gt;Característica: &lt;ul&gt;&lt;li&gt;
Patas contorneadas&lt;/li&gt; 
&lt;/li&gt;
&lt;/ul&gt;&lt;/il&gt;
Medidas aproximadas: &lt;p&gt; 
Sillón: &lt;p&gt;&lt;li&gt;Altura(cm): 75&lt;/li&gt;&lt;li&gt; Ancho(cm): 50&lt;/li&gt;&lt;li&gt; Profundo(cm): 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15"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5" s="152">
        <v>1</v>
      </c>
      <c r="L15" s="152" t="s">
        <v>435</v>
      </c>
      <c r="M15" s="152" t="s">
        <v>409</v>
      </c>
      <c r="O15" s="146" t="str">
        <f t="shared" si="1"/>
        <v>insert into descripcion_corta VALUES (NULL,"Mody16",14,"Sillón Laz vintage","En HOGAR &amp; SPACIOS encontraras lo mejor para tu hogar con este excelente Vintage con un acabado detallista al estilo Vintage&lt;/p&gt;
:&lt;p&gt;&lt;strong&gt;&lt;span style=text-decoration: underline;&gt;Detalle:&lt;/span&gt;&lt;/strong&gt;&lt;/p&gt;
Sillón color: Varios colores, Tapiz: Dubai, relleno: Espuma paraiso, algodón, resortes y estructura: Madera tornillo
&lt;p&gt;Característica: &lt;ul&gt;&lt;li&gt;
Patas contorneadas&lt;/li&gt; 
&lt;/li&gt;
&lt;/ul&gt;&lt;/il&gt;
Medidas aproximadas: &lt;p&gt; 
Sillón: &lt;p&gt;&lt;li&gt;Altura(cm): 75&lt;/li&gt;&lt;li&gt; Ancho(cm): 50&lt;/li&gt;&lt;li&gt; Profundo(cm): 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6" spans="1:15" ht="19.5" customHeight="1" x14ac:dyDescent="0.2">
      <c r="A16" s="143" t="s">
        <v>473</v>
      </c>
      <c r="B16" s="153">
        <f>VLOOKUP(Tabla4[[#This Row],[skuproveedor-web]],Tabla6[[sku proveedor-web]:[codigo]],2,0)</f>
        <v>15</v>
      </c>
      <c r="C16" s="157" t="s">
        <v>480</v>
      </c>
      <c r="D16" s="190" t="s">
        <v>927</v>
      </c>
      <c r="E16" s="190" t="s">
        <v>928</v>
      </c>
      <c r="F16" s="190" t="s">
        <v>929</v>
      </c>
      <c r="G16" s="191" t="s">
        <v>930</v>
      </c>
      <c r="H16" s="191" t="s">
        <v>1154</v>
      </c>
      <c r="I16" s="192" t="str">
        <f>CONCATENATE(IFERROR(VLOOKUP(A16,Combos!A:Y,25,0),VLOOKUP(A16,Unitarios!A:Y,25,0)),CHAR(10),CHAR(10),IF(Tabla4[[#This Row],[¿Combina color?(si:1/no:0)]]=0,"",M16),IF(Tabla4[[#This Row],[¿Combina color?(si:1/no:0)]]=0,"",VLOOKUP(VLOOKUP(A16,Colores!D:J,7,0),'Base de datos'!L:N,3,0)))</f>
        <v>En HOGAR &amp; SPACIOS encontraras lo mejor para tu hogar con este excelente Vintage con un acabado detallista al estilo Vintage&lt;/p&gt;
:&lt;p&gt;&lt;strong&gt;&lt;span style=text-decoration: underline;&gt;Detalle:&lt;/span&gt;&lt;/strong&gt;&lt;/p&gt;
Sofa 3 cuerpos color: Amarillo, Tapiz: Dubai, relleno: Espuma paraiso, algodón, resortes y estructura: Madera tornillo
&lt;p&gt;Característica: &lt;ul&gt;&lt;li&gt;
Patas contorneadas&lt;/li&gt; 
&lt;/li&gt;
&lt;/ul&gt;&lt;/il&gt;
Medidas aproximadas: &lt;p&gt; 
Sofa 3 cuerpos: &lt;p&gt;&lt;li&gt;Altura(cm): 80&lt;/li&gt;&lt;li&gt; Ancho(cm): 190&lt;/li&gt;&lt;li&gt;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nuevos?:&lt;/span&gt;&lt;/strong&gt;&lt;/span&gt;&lt;/p&gt;&lt;ul&gt;&lt;li&gt;Rojo: Aumenta la fortalecey energía del lugar (No es recomendable para estudio)&lt;/li&gt;
&lt;li&gt;Blanco: Crea ambientes luminosos&lt;/li&gt;
&lt;li&gt;Gris: Genera un ambiente deportivo&lt;/ul&gt;&lt;/li&gt;</v>
      </c>
      <c r="J16"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6" s="152">
        <v>1</v>
      </c>
      <c r="L16" s="152" t="s">
        <v>435</v>
      </c>
      <c r="M16" s="152" t="s">
        <v>409</v>
      </c>
      <c r="O16" s="146" t="str">
        <f t="shared" si="1"/>
        <v>insert into descripcion_corta VALUES (NULL,"Mody18",15,"Sofa 3 cuerpos Liliana","En HOGAR &amp; SPACIOS encontraras lo mejor para tu hogar con este excelente Vintage con un acabado detallista al estilo Vintage&lt;/p&gt;
:&lt;p&gt;&lt;strong&gt;&lt;span style=text-decoration: underline;&gt;Detalle:&lt;/span&gt;&lt;/strong&gt;&lt;/p&gt;
Sofa 3 cuerpos color: Amarillo, Tapiz: Dubai, relleno: Espuma paraiso, algodón, resortes y estructura: Madera tornillo
&lt;p&gt;Característica: &lt;ul&gt;&lt;li&gt;
Patas contorneadas&lt;/li&gt; 
&lt;/li&gt;
&lt;/ul&gt;&lt;/il&gt;
Medidas aproximadas: &lt;p&gt; 
Sofa 3 cuerpos: &lt;p&gt;&lt;li&gt;Altura(cm): 80&lt;/li&gt;&lt;li&gt; Ancho(cm): 190&lt;/li&gt;&lt;li&gt;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nuevos?:&lt;/span&gt;&lt;/strong&gt;&lt;/span&gt;&lt;/p&gt;&lt;ul&gt;&lt;li&gt;Rojo: Aumenta la fortalecey energía del lugar (No es recomendable para estudio)&lt;/li&gt;
&lt;li&gt;Blanco: Crea ambientes luminosos&lt;/li&gt;
&lt;li&gt;Gris: Genera un ambiente deportivo&lt;/ul&gt;&lt;/li&gt;","&lt;img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7" spans="1:15" ht="19.5" customHeight="1" x14ac:dyDescent="0.2">
      <c r="A17" s="143" t="s">
        <v>487</v>
      </c>
      <c r="B17" s="153">
        <f>VLOOKUP(Tabla4[[#This Row],[skuproveedor-web]],Tabla6[[sku proveedor-web]:[codigo]],2,0)</f>
        <v>16</v>
      </c>
      <c r="C17" s="156" t="s">
        <v>489</v>
      </c>
      <c r="D17" s="190" t="s">
        <v>927</v>
      </c>
      <c r="E17" s="190" t="s">
        <v>928</v>
      </c>
      <c r="F17" s="190" t="s">
        <v>929</v>
      </c>
      <c r="G17" s="191" t="s">
        <v>930</v>
      </c>
      <c r="H17" s="191" t="s">
        <v>1154</v>
      </c>
      <c r="I17" s="192" t="str">
        <f>CONCATENATE(IFERROR(VLOOKUP(A17,Combos!A:Y,25,0),VLOOKUP(A17,Unitarios!A:Y,25,0)),CHAR(10),CHAR(10),IF(Tabla4[[#This Row],[¿Combina color?(si:1/no:0)]]=0,"",M17),IF(Tabla4[[#This Row],[¿Combina color?(si:1/no:0)]]=0,"",VLOOKUP(VLOOKUP(A17,Colores!D:J,7,0),'Base de datos'!L:N,3,0)))</f>
        <v>En HOGAR &amp; SPACIOS encontraras lo mejor para tu hogar con este excelente Vintage con un acabado detallista al estilo Vintage&lt;/p&gt;
:&lt;p&gt;&lt;strong&gt;&lt;span style=text-decoration: underline;&gt;Detalle:&lt;/span&gt;&lt;/strong&gt;&lt;/p&gt;
Seccional derecho color: Maiz, Tapiz: Dubai, relleno: Espuma paraiso, algodón, resortes y estructura: Madera tornillo
&lt;p&gt;Característica: &lt;ul&gt;&lt;li&gt;
Patas contorneadas&lt;/li&gt; 
&lt;/li&gt;
&lt;/ul&gt;&lt;/il&gt;
Medidas aproximadas: &lt;p&gt; 
Seccional derecho: &lt;p&gt;&lt;li&gt;Altura(cm): 80&lt;/li&gt;&lt;li&gt; Ancho(cm): 190&lt;/li&gt;&lt;li&gt; Profundo(cm): 160&lt;/li&gt;&lt;/ul&gt;&lt;p&gt;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nuevos?:&lt;/span&gt;&lt;/strong&gt;&lt;/span&gt;&lt;/p&gt;&lt;ul&gt;&lt;li&gt;Rojo: Aumenta la fortalecey energía del lugar (No es recomendable para estudio)&lt;/li&gt;
&lt;li&gt;Blanco: Crea ambientes luminosos&lt;/li&gt;
&lt;li&gt;Gris: Genera un ambiente deportivo&lt;/ul&gt;&lt;/li&gt;</v>
      </c>
      <c r="J17"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7" s="152">
        <v>1</v>
      </c>
      <c r="L17" s="152" t="s">
        <v>435</v>
      </c>
      <c r="M17" s="152" t="s">
        <v>409</v>
      </c>
      <c r="O17" s="146" t="str">
        <f t="shared" si="1"/>
        <v>insert into descripcion_corta VALUES (NULL,"Mody19",16,"Seccional derecho Seco","En HOGAR &amp; SPACIOS encontraras lo mejor para tu hogar con este excelente Vintage con un acabado detallista al estilo Vintage&lt;/p&gt;
:&lt;p&gt;&lt;strong&gt;&lt;span style=text-decoration: underline;&gt;Detalle:&lt;/span&gt;&lt;/strong&gt;&lt;/p&gt;
Seccional derecho color: Maiz, Tapiz: Dubai, relleno: Espuma paraiso, algodón, resortes y estructura: Madera tornillo
&lt;p&gt;Característica: &lt;ul&gt;&lt;li&gt;
Patas contorneadas&lt;/li&gt; 
&lt;/li&gt;
&lt;/ul&gt;&lt;/il&gt;
Medidas aproximadas: &lt;p&gt; 
Seccional derecho: &lt;p&gt;&lt;li&gt;Altura(cm): 80&lt;/li&gt;&lt;li&gt; Ancho(cm): 190&lt;/li&gt;&lt;li&gt; Profundo(cm): 160&lt;/li&gt;&lt;/ul&gt;&lt;p&gt;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nuevos?:&lt;/span&gt;&lt;/strong&gt;&lt;/span&gt;&lt;/p&gt;&lt;ul&gt;&lt;li&gt;Rojo: Aumenta la fortalecey energía del lugar (No es recomendable para estudio)&lt;/li&gt;
&lt;li&gt;Blanco: Crea ambientes luminosos&lt;/li&gt;
&lt;li&gt;Gris: Genera un ambiente deportivo&lt;/ul&gt;&lt;/li&gt;","&lt;img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8" spans="1:15" ht="19.5" customHeight="1" x14ac:dyDescent="0.2">
      <c r="A18" s="143" t="s">
        <v>488</v>
      </c>
      <c r="B18" s="153">
        <f>VLOOKUP(Tabla4[[#This Row],[skuproveedor-web]],Tabla6[[sku proveedor-web]:[codigo]],2,0)</f>
        <v>17</v>
      </c>
      <c r="C18" s="156" t="s">
        <v>490</v>
      </c>
      <c r="D18" s="190" t="s">
        <v>927</v>
      </c>
      <c r="E18" s="190" t="s">
        <v>928</v>
      </c>
      <c r="F18" s="190" t="s">
        <v>929</v>
      </c>
      <c r="G18" s="191" t="s">
        <v>930</v>
      </c>
      <c r="H18" s="191" t="s">
        <v>1154</v>
      </c>
      <c r="I18" s="192" t="str">
        <f>CONCATENATE(IFERROR(VLOOKUP(A18,Combos!A:Y,25,0),VLOOKUP(A18,Unitarios!A:Y,25,0)),CHAR(10),CHAR(10),IF(Tabla4[[#This Row],[¿Combina color?(si:1/no:0)]]=0,"",M18),IF(Tabla4[[#This Row],[¿Combina color?(si:1/no:0)]]=0,"",VLOOKUP(VLOOKUP(A18,Colores!D:J,7,0),'Base de datos'!L:N,3,0)))</f>
        <v>En HOGAR &amp; SPACIOS encontraras lo mejor para tu hogar con este excelente Vintage con un acabado detallista al estilo Vintage&lt;/p&gt;
:&lt;p&gt;&lt;strong&gt;&lt;span style=text-decoration: underline;&gt;Detalle:&lt;/span&gt;&lt;/strong&gt;&lt;/p&gt;
Seccional izquierdo color: Blanco, Tapiz: Dubai, relleno: Espuma paraiso, algodón, resortes y estructura: Madera tornillo
&lt;p&gt;Característica: &lt;ul&gt;&lt;li&gt;
Patas contorneadas&lt;/li&gt; 
&lt;/li&gt;
&lt;/ul&gt;&lt;/il&gt;
Medidas aproximadas: &lt;p&gt; 
Seccional izquierdo: &lt;p&gt;&lt;li&gt;Altura(cm): 80&lt;/li&gt;&lt;li&gt; Ancho(cm): 190&lt;/li&gt;&lt;li&gt; Profundo(cm): 160&lt;/li&gt;&lt;/ul&gt;&lt;p&gt;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18"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8" s="152">
        <v>1</v>
      </c>
      <c r="L18" s="152" t="s">
        <v>435</v>
      </c>
      <c r="M18" s="152" t="s">
        <v>409</v>
      </c>
      <c r="O18" s="146" t="str">
        <f t="shared" si="1"/>
        <v>insert into descripcion_corta VALUES (NULL,"Mody20",17,"Seccional izquiero Fer","En HOGAR &amp; SPACIOS encontraras lo mejor para tu hogar con este excelente Vintage con un acabado detallista al estilo Vintage&lt;/p&gt;
:&lt;p&gt;&lt;strong&gt;&lt;span style=text-decoration: underline;&gt;Detalle:&lt;/span&gt;&lt;/strong&gt;&lt;/p&gt;
Seccional izquierdo color: Blanco, Tapiz: Dubai, relleno: Espuma paraiso, algodón, resortes y estructura: Madera tornillo
&lt;p&gt;Característica: &lt;ul&gt;&lt;li&gt;
Patas contorneadas&lt;/li&gt; 
&lt;/li&gt;
&lt;/ul&gt;&lt;/il&gt;
Medidas aproximadas: &lt;p&gt; 
Seccional izquierdo: &lt;p&gt;&lt;li&gt;Altura(cm): 80&lt;/li&gt;&lt;li&gt; Ancho(cm): 190&lt;/li&gt;&lt;li&gt; Profundo(cm): 160&lt;/li&gt;&lt;/ul&gt;&lt;p&gt;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9" spans="1:15" ht="19.5" customHeight="1" x14ac:dyDescent="0.2">
      <c r="A19" s="143" t="s">
        <v>492</v>
      </c>
      <c r="B19" s="153">
        <f>VLOOKUP(Tabla4[[#This Row],[skuproveedor-web]],Tabla6[[sku proveedor-web]:[codigo]],2,0)</f>
        <v>18</v>
      </c>
      <c r="C19" s="156" t="s">
        <v>491</v>
      </c>
      <c r="D19" s="190" t="s">
        <v>927</v>
      </c>
      <c r="E19" s="190" t="s">
        <v>928</v>
      </c>
      <c r="F19" s="190" t="s">
        <v>929</v>
      </c>
      <c r="G19" s="191" t="s">
        <v>930</v>
      </c>
      <c r="H19" s="191" t="s">
        <v>1154</v>
      </c>
      <c r="I19" s="192" t="str">
        <f>CONCATENATE(IFERROR(VLOOKUP(A19,Combos!A:Y,25,0),VLOOKUP(A19,Unitarios!A:Y,25,0)),CHAR(10),CHAR(10),IF(Tabla4[[#This Row],[¿Combina color?(si:1/no:0)]]=0,"",M19),IF(Tabla4[[#This Row],[¿Combina color?(si:1/no:0)]]=0,"",VLOOKUP(VLOOKUP(A19,Colores!D:J,7,0),'Base de datos'!L:N,3,0)))</f>
        <v>En HOGAR &amp; SPACIOS encontraras lo mejor para tu hogar con este excelente Vintage con un acabado detallista al estilo Vintage&lt;/p&gt;
:&lt;p&gt;&lt;strong&gt;&lt;span style=text-decoration: underline;&gt;Detalle:&lt;/span&gt;&lt;/strong&gt;&lt;/p&gt;
Seccional izquierdo color: Plomo, Tapiz: Dubai, relleno: Espuma paraiso, algodón, resortes y estructura: Madera tornillo
&lt;p&gt;Característica: &lt;ul&gt;&lt;li&gt;
Patas contorneadas&lt;/li&gt; 
&lt;/li&gt;
&lt;/ul&gt;&lt;/il&gt;
Medidas aproximadas: &lt;p&gt; 
Seccional izquierdo: &lt;p&gt;&lt;li&gt;Altura(cm): 80&lt;/li&gt;&lt;li&gt; Ancho(cm): 190&lt;/li&gt;&lt;li&gt; Profundo(cm): 160&lt;/li&gt;&lt;/ul&gt;&lt;p&gt;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19"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9" s="152">
        <v>1</v>
      </c>
      <c r="L19" s="152" t="s">
        <v>435</v>
      </c>
      <c r="M19" s="152" t="s">
        <v>409</v>
      </c>
      <c r="O19" s="146" t="str">
        <f t="shared" si="1"/>
        <v>insert into descripcion_corta VALUES (NULL,"Mody21",18,"Seccional izquiero Enrique","En HOGAR &amp; SPACIOS encontraras lo mejor para tu hogar con este excelente Vintage con un acabado detallista al estilo Vintage&lt;/p&gt;
:&lt;p&gt;&lt;strong&gt;&lt;span style=text-decoration: underline;&gt;Detalle:&lt;/span&gt;&lt;/strong&gt;&lt;/p&gt;
Seccional izquierdo color: Plomo, Tapiz: Dubai, relleno: Espuma paraiso, algodón, resortes y estructura: Madera tornillo
&lt;p&gt;Característica: &lt;ul&gt;&lt;li&gt;
Patas contorneadas&lt;/li&gt; 
&lt;/li&gt;
&lt;/ul&gt;&lt;/il&gt;
Medidas aproximadas: &lt;p&gt; 
Seccional izquierdo: &lt;p&gt;&lt;li&gt;Altura(cm): 80&lt;/li&gt;&lt;li&gt; Ancho(cm): 190&lt;/li&gt;&lt;li&gt; Profundo(cm): 160&lt;/li&gt;&lt;/ul&gt;&lt;p&gt;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20" spans="1:15" ht="19.5" customHeight="1" x14ac:dyDescent="0.2">
      <c r="A20" s="143" t="s">
        <v>495</v>
      </c>
      <c r="B20" s="153">
        <f>VLOOKUP(Tabla4[[#This Row],[skuproveedor-web]],Tabla6[[sku proveedor-web]:[codigo]],2,0)</f>
        <v>19</v>
      </c>
      <c r="C20" s="156" t="s">
        <v>498</v>
      </c>
      <c r="D20" s="190" t="s">
        <v>927</v>
      </c>
      <c r="E20" s="190" t="s">
        <v>928</v>
      </c>
      <c r="F20" s="190" t="s">
        <v>929</v>
      </c>
      <c r="G20" s="191" t="s">
        <v>930</v>
      </c>
      <c r="H20" s="191" t="s">
        <v>1154</v>
      </c>
      <c r="I20" s="192" t="str">
        <f>CONCATENATE(IFERROR(VLOOKUP(A20,Combos!A:Y,25,0),VLOOKUP(A20,Unitarios!A:Y,25,0)),CHAR(10),CHAR(10),IF(Tabla4[[#This Row],[¿Combina color?(si:1/no:0)]]=0,"",M20),IF(Tabla4[[#This Row],[¿Combina color?(si:1/no:0)]]=0,"",VLOOKUP(VLOOKUP(A20,Colores!D:J,7,0),'Base de datos'!L:N,3,0)))</f>
        <v>En HOGAR &amp; SPACIOS encontraras lo mejor para tu hogar con este excelente Vintage con un acabado detallista al estilo Vintage&lt;/p&gt;
:&lt;p&gt;&lt;strong&gt;&lt;span style=text-decoration: underline;&gt;Detalle:&lt;/span&gt;&lt;/strong&gt;&lt;/p&gt;
Seccional izquierdo color: Beige, Tapiz: Dubai, relleno: Espuma paraiso, algodón, resortes y estructura: Madera tornillo
&lt;p&gt;Característica: &lt;ul&gt;&lt;li&gt;
Patas cromadas&lt;/li&gt; 
&lt;/li&gt;
&lt;/ul&gt;&lt;/il&gt;
Medidas aproximadas: &lt;p&gt; 
Seccional izquierdo: &lt;p&gt;&lt;li&gt;Altura(cm): 85&lt;/li&gt;&lt;li&gt; Ancho(cm): 190&lt;/li&gt;&lt;li&gt; Profundo(cm): 160&lt;/li&gt;&lt;/ul&gt;&lt;p&gt;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20"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20" s="152">
        <v>1</v>
      </c>
      <c r="L20" s="152" t="s">
        <v>435</v>
      </c>
      <c r="M20" s="152" t="s">
        <v>409</v>
      </c>
      <c r="O20" s="146" t="str">
        <f t="shared" si="1"/>
        <v>insert into descripcion_corta VALUES (NULL,"Mody22",19,"Seccional izquierdo Richard","En HOGAR &amp; SPACIOS encontraras lo mejor para tu hogar con este excelente Vintage con un acabado detallista al estilo Vintage&lt;/p&gt;
:&lt;p&gt;&lt;strong&gt;&lt;span style=text-decoration: underline;&gt;Detalle:&lt;/span&gt;&lt;/strong&gt;&lt;/p&gt;
Seccional izquierdo color: Beige, Tapiz: Dubai, relleno: Espuma paraiso, algodón, resortes y estructura: Madera tornillo
&lt;p&gt;Característica: &lt;ul&gt;&lt;li&gt;
Patas cromadas&lt;/li&gt; 
&lt;/li&gt;
&lt;/ul&gt;&lt;/il&gt;
Medidas aproximadas: &lt;p&gt; 
Seccional izquierdo: &lt;p&gt;&lt;li&gt;Altura(cm): 85&lt;/li&gt;&lt;li&gt; Ancho(cm): 190&lt;/li&gt;&lt;li&gt; Profundo(cm): 160&lt;/li&gt;&lt;/ul&gt;&lt;p&gt;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21" spans="1:15" ht="19.5" customHeight="1" x14ac:dyDescent="0.2">
      <c r="A21" s="143" t="s">
        <v>496</v>
      </c>
      <c r="B21" s="153">
        <f>VLOOKUP(Tabla4[[#This Row],[skuproveedor-web]],Tabla6[[sku proveedor-web]:[codigo]],2,0)</f>
        <v>20</v>
      </c>
      <c r="C21" s="156" t="s">
        <v>499</v>
      </c>
      <c r="D21" s="190" t="s">
        <v>927</v>
      </c>
      <c r="E21" s="190" t="s">
        <v>928</v>
      </c>
      <c r="F21" s="190" t="s">
        <v>929</v>
      </c>
      <c r="G21" s="191" t="s">
        <v>930</v>
      </c>
      <c r="H21" s="191" t="s">
        <v>1154</v>
      </c>
      <c r="I21" s="192" t="str">
        <f>CONCATENATE(IFERROR(VLOOKUP(A21,Combos!A:Y,25,0),VLOOKUP(A21,Unitarios!A:Y,25,0)),CHAR(10),CHAR(10),IF(Tabla4[[#This Row],[¿Combina color?(si:1/no:0)]]=0,"",M21),IF(Tabla4[[#This Row],[¿Combina color?(si:1/no:0)]]=0,"",VLOOKUP(VLOOKUP(A21,Colores!D:J,7,0),'Base de datos'!L:N,3,0)))</f>
        <v>En HOGAR &amp; SPACIOS encontraras lo mejor para tu hogar con este excelente Vintage con un acabado detallista al estilo Vintage&lt;/p&gt;
:&lt;p&gt;&lt;strong&gt;&lt;span style=text-decoration: underline;&gt;Detalle:&lt;/span&gt;&lt;/strong&gt;&lt;/p&gt;
Sofa chesterfield color: Plomo, Tapiz: Microfibra, relleno: Espuma paraiso, algodón, resortes y estructura: Madera tornillo
&lt;p&gt;Característica: &lt;ul&gt;&lt;li&gt;
Patas contorneadas&lt;/li&gt; 
&lt;/li&gt;
&lt;/ul&gt;&lt;/il&gt;
Medidas aproximadas: &lt;p&gt; 
Sofa chesterfield: &lt;p&gt;&lt;li&gt;Altura(cm): 85&lt;/li&gt;&lt;li&gt; Ancho(cm): 190&lt;/li&gt;&lt;li&gt;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21"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21" s="152">
        <v>1</v>
      </c>
      <c r="L21" s="152" t="s">
        <v>435</v>
      </c>
      <c r="M21" s="152" t="s">
        <v>409</v>
      </c>
      <c r="O21" s="146" t="str">
        <f t="shared" si="1"/>
        <v>insert into descripcion_corta VALUES (NULL,"Mody24",20,"Sofa chesterfield Xime","En HOGAR &amp; SPACIOS encontraras lo mejor para tu hogar con este excelente Vintage con un acabado detallista al estilo Vintage&lt;/p&gt;
:&lt;p&gt;&lt;strong&gt;&lt;span style=text-decoration: underline;&gt;Detalle:&lt;/span&gt;&lt;/strong&gt;&lt;/p&gt;
Sofa chesterfield color: Plomo, Tapiz: Microfibra, relleno: Espuma paraiso, algodón, resortes y estructura: Madera tornillo
&lt;p&gt;Característica: &lt;ul&gt;&lt;li&gt;
Patas contorneadas&lt;/li&gt; 
&lt;/li&gt;
&lt;/ul&gt;&lt;/il&gt;
Medidas aproximadas: &lt;p&gt; 
Sofa chesterfield: &lt;p&gt;&lt;li&gt;Altura(cm): 85&lt;/li&gt;&lt;li&gt; Ancho(cm): 190&lt;/li&gt;&lt;li&gt;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22" spans="1:15" ht="19.5" customHeight="1" x14ac:dyDescent="0.2">
      <c r="A22" s="143" t="s">
        <v>500</v>
      </c>
      <c r="B22" s="153">
        <f>VLOOKUP(Tabla4[[#This Row],[skuproveedor-web]],Tabla6[[sku proveedor-web]:[codigo]],2,0)</f>
        <v>21</v>
      </c>
      <c r="C22" s="157" t="s">
        <v>501</v>
      </c>
      <c r="D22" s="190" t="s">
        <v>927</v>
      </c>
      <c r="E22" s="190" t="s">
        <v>928</v>
      </c>
      <c r="F22" s="190" t="s">
        <v>929</v>
      </c>
      <c r="G22" s="191" t="s">
        <v>930</v>
      </c>
      <c r="H22" s="191" t="s">
        <v>1154</v>
      </c>
      <c r="I22" s="192" t="str">
        <f>CONCATENATE(IFERROR(VLOOKUP(A22,Combos!A:Y,25,0),VLOOKUP(A22,Unitarios!A:Y,25,0)),CHAR(10),CHAR(10),IF(Tabla4[[#This Row],[¿Combina color?(si:1/no:0)]]=0,"",M22),IF(Tabla4[[#This Row],[¿Combina color?(si:1/no:0)]]=0,"",VLOOKUP(VLOOKUP(A22,Colores!D:J,7,0),'Base de datos'!L:N,3,0)))</f>
        <v>En HOGAR &amp; SPACIOS encontraras lo mejor para tu hogar con este excelente Vintage con un acabado detallista al estilo Vintage&lt;/p&gt;
:&lt;p&gt;&lt;strong&gt;&lt;span style=text-decoration: underline;&gt;Detalle:&lt;/span&gt;&lt;/strong&gt;&lt;/p&gt;
Seccional izquierdo color: Beige, Tapiz: Dubai, relleno: Espuma paraiso, algodón, resortes y estructura: Madera tornillo
&lt;p&gt;Característica: &lt;ul&gt;&lt;li&gt;
Patas contorneadas&lt;/li&gt; 
&lt;/li&gt;
&lt;/ul&gt;&lt;/il&gt;
Medidas aproximadas: &lt;p&gt; 
Seccional izquierdo: &lt;p&gt;&lt;li&gt;Altura(cm): 80&lt;/li&gt;&lt;li&gt; Ancho(cm): 190&lt;/li&gt;&lt;li&gt; Profundo(cm): 160&lt;/li&gt;&lt;/ul&gt;&lt;p&gt;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22"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22" s="152">
        <v>1</v>
      </c>
      <c r="L22" s="152" t="s">
        <v>435</v>
      </c>
      <c r="M22" s="152" t="s">
        <v>409</v>
      </c>
      <c r="O22" s="146" t="str">
        <f t="shared" si="1"/>
        <v>insert into descripcion_corta VALUES (NULL,"Mody25",21,"Seccional izquierdo Chesterfield","En HOGAR &amp; SPACIOS encontraras lo mejor para tu hogar con este excelente Vintage con un acabado detallista al estilo Vintage&lt;/p&gt;
:&lt;p&gt;&lt;strong&gt;&lt;span style=text-decoration: underline;&gt;Detalle:&lt;/span&gt;&lt;/strong&gt;&lt;/p&gt;
Seccional izquierdo color: Beige, Tapiz: Dubai, relleno: Espuma paraiso, algodón, resortes y estructura: Madera tornillo
&lt;p&gt;Característica: &lt;ul&gt;&lt;li&gt;
Patas contorneadas&lt;/li&gt; 
&lt;/li&gt;
&lt;/ul&gt;&lt;/il&gt;
Medidas aproximadas: &lt;p&gt; 
Seccional izquierdo: &lt;p&gt;&lt;li&gt;Altura(cm): 80&lt;/li&gt;&lt;li&gt; Ancho(cm): 190&lt;/li&gt;&lt;li&gt; Profundo(cm): 160&lt;/li&gt;&lt;/ul&gt;&lt;p&gt;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23" spans="1:15" ht="19.5" customHeight="1" x14ac:dyDescent="0.2">
      <c r="A23" s="143" t="s">
        <v>503</v>
      </c>
      <c r="B23" s="153">
        <f>VLOOKUP(Tabla4[[#This Row],[skuproveedor-web]],Tabla6[[sku proveedor-web]:[codigo]],2,0)</f>
        <v>22</v>
      </c>
      <c r="C23" s="157" t="s">
        <v>504</v>
      </c>
      <c r="D23" s="190" t="s">
        <v>927</v>
      </c>
      <c r="E23" s="190" t="s">
        <v>928</v>
      </c>
      <c r="F23" s="190" t="s">
        <v>929</v>
      </c>
      <c r="G23" s="191" t="s">
        <v>930</v>
      </c>
      <c r="H23" s="191" t="s">
        <v>1154</v>
      </c>
      <c r="I23" s="192" t="str">
        <f>CONCATENATE(IFERROR(VLOOKUP(A23,Combos!A:Y,25,0),VLOOKUP(A23,Unitarios!A:Y,25,0)),CHAR(10),CHAR(10),IF(Tabla4[[#This Row],[¿Combina color?(si:1/no:0)]]=0,"",M23),IF(Tabla4[[#This Row],[¿Combina color?(si:1/no:0)]]=0,"",VLOOKUP(VLOOKUP(A23,Colores!D:J,7,0),'Base de datos'!L:N,3,0)))</f>
        <v>En HOGAR &amp; SPACIOS encontraras lo mejor para tu hogar con este excelente Vintage con un acabado detallista al estilo Vintage&lt;/p&gt;
:&lt;p&gt;&lt;strong&gt;&lt;span style=text-decoration: underline;&gt;Detalle:&lt;/span&gt;&lt;/strong&gt;&lt;/p&gt;
Banqueta capitoneado color: Verde claro, Tapiz: Microfibra, relleno: Espuma paraiso, algodón, resortes y estructura: Madera tornillo
&lt;p&gt;Característica: &lt;ul&gt;&lt;li&gt;
Patas contorneadas&lt;/li&gt; 
&lt;/li&gt;
&lt;/ul&gt;&lt;/il&gt;
Medidas aproximadas: &lt;p&gt; 
Banqueta capitoneado: &lt;p&gt;&lt;li&gt;Altura(cm): 80&lt;/li&gt;&lt;li&gt; Ancho(cm): 140&lt;/li&gt;&lt;li&gt; Profundo(cm): 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Crea espacios frescos y luminosos&lt;/li&gt;
&lt;li&gt; Gris: Crea espacios sofisticados y contemporaneos&lt;/li&gt;
&lt;li&gt;Marrón: Crea espacios naturales y tranquilos&lt;/li&gt;
&lt;li&gt;Azul: Crea espacios frescos&lt;/li&gt;
&lt;li&gt;Amarillo: Crea espacios calidos&lt;/ul&gt;&lt;/li&gt;</v>
      </c>
      <c r="J23"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23" s="152">
        <v>1</v>
      </c>
      <c r="L23" s="152" t="s">
        <v>435</v>
      </c>
      <c r="M23" s="152" t="s">
        <v>409</v>
      </c>
      <c r="O23" s="146" t="str">
        <f t="shared" si="1"/>
        <v>insert into descripcion_corta VALUES (NULL,"Mody26",22,"Banqueta capitoneado Sophie","En HOGAR &amp; SPACIOS encontraras lo mejor para tu hogar con este excelente Vintage con un acabado detallista al estilo Vintage&lt;/p&gt;
:&lt;p&gt;&lt;strong&gt;&lt;span style=text-decoration: underline;&gt;Detalle:&lt;/span&gt;&lt;/strong&gt;&lt;/p&gt;
Banqueta capitoneado color: Verde claro, Tapiz: Microfibra, relleno: Espuma paraiso, algodón, resortes y estructura: Madera tornillo
&lt;p&gt;Característica: &lt;ul&gt;&lt;li&gt;
Patas contorneadas&lt;/li&gt; 
&lt;/li&gt;
&lt;/ul&gt;&lt;/il&gt;
Medidas aproximadas: &lt;p&gt; 
Banqueta capitoneado: &lt;p&gt;&lt;li&gt;Altura(cm): 80&lt;/li&gt;&lt;li&gt; Ancho(cm): 140&lt;/li&gt;&lt;li&gt; Profundo(cm): 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Crea espacios frescos y luminosos&lt;/li&gt;
&lt;li&gt; Gris: Crea espacios sofisticados y contemporaneos&lt;/li&gt;
&lt;li&gt;Marrón: Crea espacios naturales y tranquilos&lt;/li&gt;
&lt;li&gt;Azul: Crea espacios frescos&lt;/li&gt;
&lt;li&gt;Amarillo: Crea espacios calidos&lt;/ul&gt;&lt;/li&gt;","&lt;img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24" spans="1:15" ht="19.5" customHeight="1" x14ac:dyDescent="0.2">
      <c r="A24" s="143" t="s">
        <v>507</v>
      </c>
      <c r="B24" s="153">
        <f>VLOOKUP(Tabla4[[#This Row],[skuproveedor-web]],Tabla6[[sku proveedor-web]:[codigo]],2,0)</f>
        <v>23</v>
      </c>
      <c r="C24" s="157" t="s">
        <v>509</v>
      </c>
      <c r="D24" s="190" t="s">
        <v>927</v>
      </c>
      <c r="E24" s="190" t="s">
        <v>928</v>
      </c>
      <c r="F24" s="190" t="s">
        <v>929</v>
      </c>
      <c r="G24" s="191" t="s">
        <v>930</v>
      </c>
      <c r="H24" s="191" t="s">
        <v>1154</v>
      </c>
      <c r="I24" s="192" t="str">
        <f>CONCATENATE(IFERROR(VLOOKUP(A24,Combos!A:Y,25,0),VLOOKUP(A24,Unitarios!A:Y,25,0)),CHAR(10),CHAR(10),IF(Tabla4[[#This Row],[¿Combina color?(si:1/no:0)]]=0,"",M24),IF(Tabla4[[#This Row],[¿Combina color?(si:1/no:0)]]=0,"",VLOOKUP(VLOOKUP(A24,Colores!D:J,7,0),'Base de datos'!L:N,3,0)))</f>
        <v>En HOGAR &amp; SPACIOS encontraras lo mejor para tu hogar con este excelente Vintage con un acabado detallista al estilo Vintage&lt;/p&gt;
:&lt;p&gt;&lt;strong&gt;&lt;span style=text-decoration: underline;&gt;Detalle:&lt;/span&gt;&lt;/strong&gt;&lt;/p&gt;
Sofa 3 cuerpos color: Naranja , Tapiz: Microfibra, relleno: Espuma paraiso, algodón, resortes y estructura: Madera tornillo
&lt;p&gt;Característica: &lt;ul&gt;&lt;li&gt;
Patas contorneadas&lt;/li&gt; 
&lt;/li&gt;
&lt;/ul&gt;&lt;/il&gt;
Medidas aproximadas: &lt;p&gt; 
Sofa 3 cuerpos: &lt;p&gt;&lt;li&gt;Altura(cm): 80&lt;/li&gt;&lt;li&gt; Ancho(cm): 190&lt;/li&gt;&lt;li&gt;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Auenta la frescura del espacio&lt;/li&gt;
&lt;li&gt;Negro: Genera un espacio elegante&lt;/li&gt;
&lt;li&gt;Rojo: Aumenta la energía del espacio&lt;/ul&gt;&lt;/li&gt;</v>
      </c>
      <c r="J24"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24" s="152">
        <v>1</v>
      </c>
      <c r="L24" s="152" t="s">
        <v>435</v>
      </c>
      <c r="M24" s="152" t="s">
        <v>409</v>
      </c>
      <c r="O24" s="146" t="str">
        <f t="shared" si="1"/>
        <v>insert into descripcion_corta VALUES (NULL,"Mody27",23,"Sofa 3 cuerpos capitoneado Flin","En HOGAR &amp; SPACIOS encontraras lo mejor para tu hogar con este excelente Vintage con un acabado detallista al estilo Vintage&lt;/p&gt;
:&lt;p&gt;&lt;strong&gt;&lt;span style=text-decoration: underline;&gt;Detalle:&lt;/span&gt;&lt;/strong&gt;&lt;/p&gt;
Sofa 3 cuerpos color: Naranja , Tapiz: Microfibra, relleno: Espuma paraiso, algodón, resortes y estructura: Madera tornillo
&lt;p&gt;Característica: &lt;ul&gt;&lt;li&gt;
Patas contorneadas&lt;/li&gt; 
&lt;/li&gt;
&lt;/ul&gt;&lt;/il&gt;
Medidas aproximadas: &lt;p&gt; 
Sofa 3 cuerpos: &lt;p&gt;&lt;li&gt;Altura(cm): 80&lt;/li&gt;&lt;li&gt; Ancho(cm): 190&lt;/li&gt;&lt;li&gt;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Auenta la frescura del espacio&lt;/li&gt;
&lt;li&gt;Negro: Genera un espacio elegante&lt;/li&gt;
&lt;li&gt;Rojo: Aumenta la energía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25" spans="1:15" ht="19.5" customHeight="1" x14ac:dyDescent="0.2">
      <c r="A25" s="143" t="s">
        <v>508</v>
      </c>
      <c r="B25" s="153">
        <f>VLOOKUP(Tabla4[[#This Row],[skuproveedor-web]],Tabla6[[sku proveedor-web]:[codigo]],2,0)</f>
        <v>24</v>
      </c>
      <c r="C25" s="157" t="s">
        <v>510</v>
      </c>
      <c r="D25" s="190" t="s">
        <v>927</v>
      </c>
      <c r="E25" s="190" t="s">
        <v>928</v>
      </c>
      <c r="F25" s="190" t="s">
        <v>929</v>
      </c>
      <c r="G25" s="191" t="s">
        <v>930</v>
      </c>
      <c r="H25" s="191" t="s">
        <v>1154</v>
      </c>
      <c r="I25" s="192" t="str">
        <f>CONCATENATE(IFERROR(VLOOKUP(A25,Combos!A:Y,25,0),VLOOKUP(A25,Unitarios!A:Y,25,0)),CHAR(10),CHAR(10),IF(Tabla4[[#This Row],[¿Combina color?(si:1/no:0)]]=0,"",M25),IF(Tabla4[[#This Row],[¿Combina color?(si:1/no:0)]]=0,"",VLOOKUP(VLOOKUP(A25,Colores!D:J,7,0),'Base de datos'!L:N,3,0)))</f>
        <v>En HOGAR &amp; SPACIOS encontraras lo mejor para tu hogar con este excelente Vintage con un acabado detallista al estilo Vintage&lt;/p&gt;
:&lt;p&gt;&lt;strong&gt;&lt;span style=text-decoration: underline;&gt;Detalle:&lt;/span&gt;&lt;/strong&gt;&lt;/p&gt;
Sofa 3 cuerpos color: Verde militar, Tapiz: Microfibra, relleno: Espuma paraiso, algodón, resortes y estructura: Madera tornillo
&lt;p&gt;Característica: &lt;ul&gt;&lt;li&gt;
Patas contorneadas&lt;/li&gt; 
&lt;/li&gt;
&lt;/ul&gt;&lt;/il&gt;
Medidas aproximadas: &lt;p&gt; 
Sofa 3 cuerpos: &lt;p&gt;&lt;li&gt;Altura(cm): 80&lt;/li&gt;&lt;li&gt; Ancho(cm): 190&lt;/li&gt;&lt;li&gt;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Crea espacios frescos y luminosos&lt;/li&gt;
&lt;li&gt; Gris: Crea espacios sofisticados y contemporaneos&lt;/li&gt;
&lt;li&gt;Marrón: Crea espacios naturales y tranquilos&lt;/li&gt;
&lt;li&gt;Azul: Crea espacios frescos&lt;/li&gt;
&lt;li&gt;Amarillo: Crea espacios calidos&lt;/ul&gt;&lt;/li&gt;</v>
      </c>
      <c r="J25"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25" s="152">
        <v>1</v>
      </c>
      <c r="L25" s="152" t="s">
        <v>435</v>
      </c>
      <c r="M25" s="152" t="s">
        <v>409</v>
      </c>
      <c r="O25" s="146" t="str">
        <f t="shared" si="1"/>
        <v>insert into descripcion_corta VALUES (NULL,"Mody28",24,"sofa 3 cuerpos Lali","En HOGAR &amp; SPACIOS encontraras lo mejor para tu hogar con este excelente Vintage con un acabado detallista al estilo Vintage&lt;/p&gt;
:&lt;p&gt;&lt;strong&gt;&lt;span style=text-decoration: underline;&gt;Detalle:&lt;/span&gt;&lt;/strong&gt;&lt;/p&gt;
Sofa 3 cuerpos color: Verde militar, Tapiz: Microfibra, relleno: Espuma paraiso, algodón, resortes y estructura: Madera tornillo
&lt;p&gt;Característica: &lt;ul&gt;&lt;li&gt;
Patas contorneadas&lt;/li&gt; 
&lt;/li&gt;
&lt;/ul&gt;&lt;/il&gt;
Medidas aproximadas: &lt;p&gt; 
Sofa 3 cuerpos: &lt;p&gt;&lt;li&gt;Altura(cm): 80&lt;/li&gt;&lt;li&gt; Ancho(cm): 190&lt;/li&gt;&lt;li&gt;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Crea espacios frescos y luminosos&lt;/li&gt;
&lt;li&gt; Gris: Crea espacios sofisticados y contemporaneos&lt;/li&gt;
&lt;li&gt;Marrón: Crea espacios naturales y tranquilos&lt;/li&gt;
&lt;li&gt;Azul: Crea espacios frescos&lt;/li&gt;
&lt;li&gt;Amarillo: Crea espacios calidos&lt;/ul&gt;&lt;/li&gt;","&lt;img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26" spans="1:15" ht="19.5" customHeight="1" x14ac:dyDescent="0.2">
      <c r="A26" s="143" t="s">
        <v>512</v>
      </c>
      <c r="B26" s="153">
        <f>VLOOKUP(Tabla4[[#This Row],[skuproveedor-web]],Tabla6[[sku proveedor-web]:[codigo]],2,0)</f>
        <v>25</v>
      </c>
      <c r="C26" s="157" t="s">
        <v>513</v>
      </c>
      <c r="D26" s="190" t="s">
        <v>927</v>
      </c>
      <c r="E26" s="190" t="s">
        <v>928</v>
      </c>
      <c r="F26" s="190" t="s">
        <v>929</v>
      </c>
      <c r="G26" s="191" t="s">
        <v>930</v>
      </c>
      <c r="H26" s="191" t="s">
        <v>1154</v>
      </c>
      <c r="I26" s="192" t="str">
        <f>CONCATENATE(IFERROR(VLOOKUP(A26,Combos!A:Y,25,0),VLOOKUP(A26,Unitarios!A:Y,25,0)),CHAR(10),CHAR(10),IF(Tabla4[[#This Row],[¿Combina color?(si:1/no:0)]]=0,"",M26),IF(Tabla4[[#This Row],[¿Combina color?(si:1/no:0)]]=0,"",VLOOKUP(VLOOKUP(A26,Colores!D:J,7,0),'Base de datos'!L:N,3,0)))</f>
        <v>En HOGAR &amp; SPACIOS encontraras lo mejor para tu hogar con este excelente Vintage con un acabado detallista al estilo Vintage&lt;/p&gt;
:&lt;p&gt;&lt;strong&gt;&lt;span style=text-decoration: underline;&gt;Detalle:&lt;/span&gt;&lt;/strong&gt;&lt;/p&gt;
Sofa 1 cuerpo color: Varios colores, Tapiz: Dubai, relleno: Espuma paraiso, algodón, resortes y estructura: Madera tornillo
&lt;p&gt;Característica: &lt;ul&gt;&lt;li&gt;
Patas contorneadas&lt;/li&gt; 
&lt;/li&gt;
&lt;/ul&gt;&lt;/il&gt;
Medidas aproximadas: &lt;p&gt; 
Sofa 1 cuerpo: &lt;p&gt;&lt;li&gt;Altura(cm): 80&lt;/li&gt;&lt;li&gt; Ancho(cm): 95&lt;/li&gt;&lt;li&gt;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26"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26" s="152">
        <v>1</v>
      </c>
      <c r="L26" s="152" t="s">
        <v>435</v>
      </c>
      <c r="M26" s="152" t="s">
        <v>409</v>
      </c>
      <c r="O26" s="146" t="str">
        <f t="shared" si="1"/>
        <v>insert into descripcion_corta VALUES (NULL,"Mody30",25,"Sofa 1 cuerpo Dalias","En HOGAR &amp; SPACIOS encontraras lo mejor para tu hogar con este excelente Vintage con un acabado detallista al estilo Vintage&lt;/p&gt;
:&lt;p&gt;&lt;strong&gt;&lt;span style=text-decoration: underline;&gt;Detalle:&lt;/span&gt;&lt;/strong&gt;&lt;/p&gt;
Sofa 1 cuerpo color: Varios colores, Tapiz: Dubai, relleno: Espuma paraiso, algodón, resortes y estructura: Madera tornillo
&lt;p&gt;Característica: &lt;ul&gt;&lt;li&gt;
Patas contorneadas&lt;/li&gt; 
&lt;/li&gt;
&lt;/ul&gt;&lt;/il&gt;
Medidas aproximadas: &lt;p&gt; 
Sofa 1 cuerpo: &lt;p&gt;&lt;li&gt;Altura(cm): 80&lt;/li&gt;&lt;li&gt; Ancho(cm): 95&lt;/li&gt;&lt;li&gt;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27" spans="1:15" ht="19.5" customHeight="1" x14ac:dyDescent="0.2">
      <c r="A27" s="143" t="s">
        <v>515</v>
      </c>
      <c r="B27" s="153">
        <f>VLOOKUP(Tabla4[[#This Row],[skuproveedor-web]],Tabla6[[sku proveedor-web]:[codigo]],2,0)</f>
        <v>26</v>
      </c>
      <c r="C27" s="157" t="s">
        <v>516</v>
      </c>
      <c r="D27" s="190" t="s">
        <v>927</v>
      </c>
      <c r="E27" s="190" t="s">
        <v>928</v>
      </c>
      <c r="F27" s="190" t="s">
        <v>929</v>
      </c>
      <c r="G27" s="191" t="s">
        <v>930</v>
      </c>
      <c r="H27" s="191" t="s">
        <v>1154</v>
      </c>
      <c r="I27" s="192" t="str">
        <f>CONCATENATE(IFERROR(VLOOKUP(A27,Combos!A:Y,25,0),VLOOKUP(A27,Unitarios!A:Y,25,0)),CHAR(10),CHAR(10),IF(Tabla4[[#This Row],[¿Combina color?(si:1/no:0)]]=0,"",M27),IF(Tabla4[[#This Row],[¿Combina color?(si:1/no:0)]]=0,"",VLOOKUP(VLOOKUP(A27,Colores!D:J,7,0),'Base de datos'!L:N,3,0)))</f>
        <v>En HOGAR &amp; SPACIOS encontraras lo mejor para tu hogar con este excelente Vintage con un acabado detallista al estilo Vintage&lt;/p&gt;
:&lt;p&gt;&lt;strong&gt;&lt;span style=text-decoration: underline;&gt;Detalle:&lt;/span&gt;&lt;/strong&gt;&lt;/p&gt;
Sillón color: Azul, Tapiz: Dubai, relleno: Espuma paraiso y algodón y estructura: Madera tornillo
&lt;p&gt;Característica: &lt;ul&gt;&lt;li&gt;
Patas contorneadas&lt;/li&gt; 
&lt;/li&gt;
&lt;/ul&gt;&lt;/il&gt;
Medidas aproximadas: &lt;p&gt; 
Sillón: &lt;p&gt;&lt;li&gt;Altura(cm): 75&lt;/li&gt;&lt;li&gt; Ancho(cm): 75&lt;/li&gt;&lt;li&gt;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Crea espacios frescos y luminosos&lt;/li&gt;
&lt;li&gt; Gris: Crea espacios sofisticados y contemporaneos&lt;/li&gt;
&lt;li&gt;Marrón: Crea espacios naturales y tranquilos&lt;/li&gt;
&lt;li&gt;Azul: Crea espacios frescos&lt;/li&gt;
&lt;li&gt;Amarillo: Crea espacios calidos&lt;/ul&gt;&lt;/li&gt;</v>
      </c>
      <c r="J27"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27" s="152">
        <v>1</v>
      </c>
      <c r="L27" s="152" t="s">
        <v>435</v>
      </c>
      <c r="M27" s="152" t="s">
        <v>409</v>
      </c>
      <c r="O27" s="146" t="str">
        <f t="shared" si="1"/>
        <v>insert into descripcion_corta VALUES (NULL,"Mody31",26,"Sillón crystal ","En HOGAR &amp; SPACIOS encontraras lo mejor para tu hogar con este excelente Vintage con un acabado detallista al estilo Vintage&lt;/p&gt;
:&lt;p&gt;&lt;strong&gt;&lt;span style=text-decoration: underline;&gt;Detalle:&lt;/span&gt;&lt;/strong&gt;&lt;/p&gt;
Sillón color: Azul, Tapiz: Dubai, relleno: Espuma paraiso y algodón y estructura: Madera tornillo
&lt;p&gt;Característica: &lt;ul&gt;&lt;li&gt;
Patas contorneadas&lt;/li&gt; 
&lt;/li&gt;
&lt;/ul&gt;&lt;/il&gt;
Medidas aproximadas: &lt;p&gt; 
Sillón: &lt;p&gt;&lt;li&gt;Altura(cm): 75&lt;/li&gt;&lt;li&gt; Ancho(cm): 75&lt;/li&gt;&lt;li&gt;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Crea espacios frescos y luminosos&lt;/li&gt;
&lt;li&gt; Gris: Crea espacios sofisticados y contemporaneos&lt;/li&gt;
&lt;li&gt;Marrón: Crea espacios naturales y tranquilos&lt;/li&gt;
&lt;li&gt;Azul: Crea espacios frescos&lt;/li&gt;
&lt;li&gt;Amarillo: Crea espacios calidos&lt;/ul&gt;&lt;/li&gt;","&lt;img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28" spans="1:15" ht="19.5" customHeight="1" x14ac:dyDescent="0.2">
      <c r="A28" s="143" t="s">
        <v>518</v>
      </c>
      <c r="B28" s="153">
        <f>VLOOKUP(Tabla4[[#This Row],[skuproveedor-web]],Tabla6[[sku proveedor-web]:[codigo]],2,0)</f>
        <v>27</v>
      </c>
      <c r="C28" s="157" t="s">
        <v>519</v>
      </c>
      <c r="D28" s="190" t="s">
        <v>927</v>
      </c>
      <c r="E28" s="190" t="s">
        <v>928</v>
      </c>
      <c r="F28" s="190" t="s">
        <v>929</v>
      </c>
      <c r="G28" s="191" t="s">
        <v>930</v>
      </c>
      <c r="H28" s="191" t="s">
        <v>1154</v>
      </c>
      <c r="I28" s="192" t="str">
        <f>CONCATENATE(IFERROR(VLOOKUP(A28,Combos!A:Y,25,0),VLOOKUP(A28,Unitarios!A:Y,25,0)),CHAR(10),CHAR(10),IF(Tabla4[[#This Row],[¿Combina color?(si:1/no:0)]]=0,"",M28),IF(Tabla4[[#This Row],[¿Combina color?(si:1/no:0)]]=0,"",VLOOKUP(VLOOKUP(A28,Colores!D:J,7,0),'Base de datos'!L:N,3,0)))</f>
        <v>En HOGAR &amp; SPACIOS encontraras lo mejor para tu hogar con este excelente Vintage con un acabado detallista al estilo Vintage&lt;/p&gt;
:&lt;p&gt;&lt;strong&gt;&lt;span style=text-decoration: underline;&gt;Detalle:&lt;/span&gt;&lt;/strong&gt;&lt;/p&gt;
Sillón color: Varios colores, Tapiz: Microfibra, relleno: Espuma paraiso, algodón, resortes y estructura: Madera tornillo
&lt;p&gt;Característica: &lt;ul&gt;&lt;li&gt;
Patas contorneadas&lt;/li&gt; 
&lt;/li&gt;
&lt;/ul&gt;&lt;/il&gt;
Medidas aproximadas: &lt;p&gt; 
Sillón: &lt;p&gt;&lt;li&gt;Altura(cm): 75&lt;/li&gt;&lt;li&gt; Ancho(cm): 75&lt;/li&gt;&lt;li&gt;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28"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28" s="152">
        <v>1</v>
      </c>
      <c r="L28" s="152" t="s">
        <v>435</v>
      </c>
      <c r="M28" s="152" t="s">
        <v>409</v>
      </c>
      <c r="O28" s="146" t="str">
        <f t="shared" si="1"/>
        <v>insert into descripcion_corta VALUES (NULL,"Mody32",27,"Sillón canari","En HOGAR &amp; SPACIOS encontraras lo mejor para tu hogar con este excelente Vintage con un acabado detallista al estilo Vintage&lt;/p&gt;
:&lt;p&gt;&lt;strong&gt;&lt;span style=text-decoration: underline;&gt;Detalle:&lt;/span&gt;&lt;/strong&gt;&lt;/p&gt;
Sillón color: Varios colores, Tapiz: Microfibra, relleno: Espuma paraiso, algodón, resortes y estructura: Madera tornillo
&lt;p&gt;Característica: &lt;ul&gt;&lt;li&gt;
Patas contorneadas&lt;/li&gt; 
&lt;/li&gt;
&lt;/ul&gt;&lt;/il&gt;
Medidas aproximadas: &lt;p&gt; 
Sillón: &lt;p&gt;&lt;li&gt;Altura(cm): 75&lt;/li&gt;&lt;li&gt; Ancho(cm): 75&lt;/li&gt;&lt;li&gt;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29" spans="1:15" ht="19.5" customHeight="1" x14ac:dyDescent="0.2">
      <c r="A29" s="143" t="s">
        <v>873</v>
      </c>
      <c r="B29" s="153">
        <f>VLOOKUP(Tabla4[[#This Row],[skuproveedor-web]],Tabla6[[sku proveedor-web]:[codigo]],2,0)</f>
        <v>28</v>
      </c>
      <c r="C29" s="157" t="s">
        <v>874</v>
      </c>
      <c r="D29" s="190" t="s">
        <v>927</v>
      </c>
      <c r="E29" s="190" t="s">
        <v>928</v>
      </c>
      <c r="F29" s="190" t="s">
        <v>929</v>
      </c>
      <c r="G29" s="191" t="s">
        <v>930</v>
      </c>
      <c r="H29" s="191" t="s">
        <v>1154</v>
      </c>
      <c r="I29" s="192" t="str">
        <f>CONCATENATE(IFERROR(VLOOKUP(A29,Combos!A:Y,25,0),VLOOKUP(A29,Unitarios!A:Y,25,0)),CHAR(10),CHAR(10),IF(Tabla4[[#This Row],[¿Combina color?(si:1/no:0)]]=0,"",M29),IF(Tabla4[[#This Row],[¿Combina color?(si:1/no:0)]]=0,"",VLOOKUP(VLOOKUP(A29,Colores!D:J,7,0),'Base de datos'!L:N,3,0)))</f>
        <v>En HOGAR &amp; SPACIOS encontraras lo mejor para tu hogar con este excelente Vintage con un acabado detallista al estilo Vintage&lt;/p&gt;
:&lt;p&gt;&lt;strong&gt;&lt;span style=text-decoration: underline;&gt;Detalle:&lt;/span&gt;&lt;/strong&gt;&lt;/p&gt;
Sillón color: Naranja, Tapiz: Microfibra, relleno: Espuma paraiso, algodón, resortes y estructura: Madera tornillo
&lt;p&gt;Característica: &lt;ul&gt;&lt;li&gt;
Patas contorneadas&lt;/li&gt; 
&lt;/li&gt;
&lt;/ul&gt;&lt;/il&gt;
Medidas aproximadas: &lt;p&gt; 
Sillón: &lt;p&gt;&lt;li&gt;Altura(cm): 80&lt;/li&gt;&lt;li&gt; Ancho(cm): 75&lt;/li&gt;&lt;li&gt;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Auenta la frescura del espacio&lt;/li&gt;
&lt;li&gt;Negro: Genera un espacio elegante&lt;/li&gt;
&lt;li&gt;Rojo: Aumenta la energía del espacio&lt;/ul&gt;&lt;/li&gt;</v>
      </c>
      <c r="J29"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29" s="152">
        <v>1</v>
      </c>
      <c r="L29" s="152" t="s">
        <v>435</v>
      </c>
      <c r="M29" s="152" t="s">
        <v>409</v>
      </c>
      <c r="O29" s="146" t="str">
        <f t="shared" si="1"/>
        <v>insert into descripcion_corta VALUES (NULL,"Mody34",28,"Sillón spik","En HOGAR &amp; SPACIOS encontraras lo mejor para tu hogar con este excelente Vintage con un acabado detallista al estilo Vintage&lt;/p&gt;
:&lt;p&gt;&lt;strong&gt;&lt;span style=text-decoration: underline;&gt;Detalle:&lt;/span&gt;&lt;/strong&gt;&lt;/p&gt;
Sillón color: Naranja, Tapiz: Microfibra, relleno: Espuma paraiso, algodón, resortes y estructura: Madera tornillo
&lt;p&gt;Característica: &lt;ul&gt;&lt;li&gt;
Patas contorneadas&lt;/li&gt; 
&lt;/li&gt;
&lt;/ul&gt;&lt;/il&gt;
Medidas aproximadas: &lt;p&gt; 
Sillón: &lt;p&gt;&lt;li&gt;Altura(cm): 80&lt;/li&gt;&lt;li&gt; Ancho(cm): 75&lt;/li&gt;&lt;li&gt;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Auenta la frescura del espacio&lt;/li&gt;
&lt;li&gt;Negro: Genera un espacio elegante&lt;/li&gt;
&lt;li&gt;Rojo: Aumenta la energía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30" spans="1:15" ht="19.5" customHeight="1" x14ac:dyDescent="0.2">
      <c r="A30" s="143" t="s">
        <v>521</v>
      </c>
      <c r="B30" s="153">
        <f>VLOOKUP(Tabla4[[#This Row],[skuproveedor-web]],Tabla6[[sku proveedor-web]:[codigo]],2,0)</f>
        <v>29</v>
      </c>
      <c r="C30" s="157" t="s">
        <v>522</v>
      </c>
      <c r="D30" s="190" t="s">
        <v>927</v>
      </c>
      <c r="E30" s="190" t="s">
        <v>928</v>
      </c>
      <c r="F30" s="190" t="s">
        <v>929</v>
      </c>
      <c r="G30" s="191" t="s">
        <v>930</v>
      </c>
      <c r="H30" s="191" t="s">
        <v>1154</v>
      </c>
      <c r="I30" s="192" t="str">
        <f>CONCATENATE(IFERROR(VLOOKUP(A30,Combos!A:Y,25,0),VLOOKUP(A30,Unitarios!A:Y,25,0)),CHAR(10),CHAR(10),IF(Tabla4[[#This Row],[¿Combina color?(si:1/no:0)]]=0,"",M30),IF(Tabla4[[#This Row],[¿Combina color?(si:1/no:0)]]=0,"",VLOOKUP(VLOOKUP(A30,Colores!D:J,7,0),'Base de datos'!L:N,3,0)))</f>
        <v>En HOGAR &amp; SPACIOS encontraras lo mejor para tu hogar con este excelente Vintage con un acabado detallista al estilo Vintage&lt;/p&gt;
:&lt;p&gt;&lt;strong&gt;&lt;span style=text-decoration: underline;&gt;Detalle:&lt;/span&gt;&lt;/strong&gt;&lt;/p&gt;
Sofa 3 cuerpos color: Varios colores, Tapiz: Dubai, relleno: Espuma paraiso y algodón y estructura: Madera tornillo
&lt;p&gt;Característica: &lt;ul&gt;&lt;li&gt;
Patas contorneadas&lt;/li&gt; 
&lt;/li&gt;
&lt;/ul&gt;&lt;/il&gt;
Medidas aproximadas: &lt;p&gt; 
Sofa 3 cuerpos: &lt;p&gt;&lt;li&gt;Altura(cm): 75&lt;/li&gt;&lt;li&gt; Ancho(cm): 185&lt;/li&gt;&lt;li&gt;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v>
      </c>
      <c r="J30"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30" s="152">
        <v>1</v>
      </c>
      <c r="L30" s="152" t="s">
        <v>435</v>
      </c>
      <c r="M30" s="152" t="s">
        <v>409</v>
      </c>
      <c r="O30" s="146" t="str">
        <f t="shared" si="1"/>
        <v>insert into descripcion_corta VALUES (NULL,"Mody35",29,"Sofa 3 cuerpos Narciso","En HOGAR &amp; SPACIOS encontraras lo mejor para tu hogar con este excelente Vintage con un acabado detallista al estilo Vintage&lt;/p&gt;
:&lt;p&gt;&lt;strong&gt;&lt;span style=text-decoration: underline;&gt;Detalle:&lt;/span&gt;&lt;/strong&gt;&lt;/p&gt;
Sofa 3 cuerpos color: Varios colores, Tapiz: Dubai, relleno: Espuma paraiso y algodón y estructura: Madera tornillo
&lt;p&gt;Característica: &lt;ul&gt;&lt;li&gt;
Patas contorneadas&lt;/li&gt; 
&lt;/li&gt;
&lt;/ul&gt;&lt;/il&gt;
Medidas aproximadas: &lt;p&gt; 
Sofa 3 cuerpos: &lt;p&gt;&lt;li&gt;Altura(cm): 75&lt;/li&gt;&lt;li&gt; Ancho(cm): 185&lt;/li&gt;&lt;li&gt;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31" spans="1:15" ht="19.5" customHeight="1" x14ac:dyDescent="0.2">
      <c r="A31" s="143" t="s">
        <v>524</v>
      </c>
      <c r="B31" s="153">
        <f>VLOOKUP(Tabla4[[#This Row],[skuproveedor-web]],Tabla6[[sku proveedor-web]:[codigo]],2,0)</f>
        <v>30</v>
      </c>
      <c r="C31" s="157" t="s">
        <v>932</v>
      </c>
      <c r="D31" s="190" t="s">
        <v>927</v>
      </c>
      <c r="E31" s="190" t="s">
        <v>928</v>
      </c>
      <c r="F31" s="190" t="s">
        <v>929</v>
      </c>
      <c r="G31" s="191" t="s">
        <v>930</v>
      </c>
      <c r="H31" s="191" t="s">
        <v>1154</v>
      </c>
      <c r="I31" s="192" t="str">
        <f>CONCATENATE(IFERROR(VLOOKUP(A31,Combos!A:Y,25,0),VLOOKUP(A31,Unitarios!A:Y,25,0)),CHAR(10),CHAR(10),IF(Tabla4[[#This Row],[¿Combina color?(si:1/no:0)]]=0,"",M31),IF(Tabla4[[#This Row],[¿Combina color?(si:1/no:0)]]=0,"",VLOOKUP(VLOOKUP(A31,Colores!D:J,7,0),'Base de datos'!L:N,3,0)))</f>
        <v>En HOGAR &amp; SPACIOS encontraras lo mejor para tu hogar con este excelente Vintage con un acabado detallista al estilo Vintage&lt;/p&gt;
:&lt;p&gt;&lt;strong&gt;&lt;span style=text-decoration: underline;&gt;Detalle:&lt;/span&gt;&lt;/strong&gt;&lt;/p&gt;
Sofa 2 cuerpos color: Plomo, Tapiz: Dubai, relleno: Espuma paraiso y algodón y estructura: Madera tornillo
&lt;p&gt;Característica: &lt;ul&gt;&lt;li&gt;
Patas contorneadas&lt;/li&gt; 
&lt;/li&gt;
&lt;/ul&gt;&lt;/il&gt;
Medidas aproximadas: &lt;p&gt; 
Sofa 2 cuerpos: &lt;p&gt;&lt;li&gt;Altura(cm): 90&lt;/li&gt;&lt;li&gt; Ancho(cm): 140&lt;/li&gt;&lt;li&gt;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31"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31" s="152">
        <v>1</v>
      </c>
      <c r="L31" s="152" t="s">
        <v>435</v>
      </c>
      <c r="M31" s="152" t="s">
        <v>409</v>
      </c>
      <c r="O31" s="146" t="str">
        <f t="shared" si="1"/>
        <v>insert into descripcion_corta VALUES (NULL,"Mody36",30,"Sofa 3 cuerpos Milu","En HOGAR &amp; SPACIOS encontraras lo mejor para tu hogar con este excelente Vintage con un acabado detallista al estilo Vintage&lt;/p&gt;
:&lt;p&gt;&lt;strong&gt;&lt;span style=text-decoration: underline;&gt;Detalle:&lt;/span&gt;&lt;/strong&gt;&lt;/p&gt;
Sofa 2 cuerpos color: Plomo, Tapiz: Dubai, relleno: Espuma paraiso y algodón y estructura: Madera tornillo
&lt;p&gt;Característica: &lt;ul&gt;&lt;li&gt;
Patas contorneadas&lt;/li&gt; 
&lt;/li&gt;
&lt;/ul&gt;&lt;/il&gt;
Medidas aproximadas: &lt;p&gt; 
Sofa 2 cuerpos: &lt;p&gt;&lt;li&gt;Altura(cm): 90&lt;/li&gt;&lt;li&gt; Ancho(cm): 140&lt;/li&gt;&lt;li&gt;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32" spans="1:15" ht="19.5" customHeight="1" x14ac:dyDescent="0.2">
      <c r="A32" s="143" t="s">
        <v>527</v>
      </c>
      <c r="B32" s="153">
        <f>VLOOKUP(Tabla4[[#This Row],[skuproveedor-web]],Tabla6[[sku proveedor-web]:[codigo]],2,0)</f>
        <v>31</v>
      </c>
      <c r="C32" s="157" t="s">
        <v>528</v>
      </c>
      <c r="D32" s="190" t="s">
        <v>927</v>
      </c>
      <c r="E32" s="190" t="s">
        <v>928</v>
      </c>
      <c r="F32" s="190" t="s">
        <v>929</v>
      </c>
      <c r="G32" s="191" t="s">
        <v>930</v>
      </c>
      <c r="H32" s="191" t="s">
        <v>1154</v>
      </c>
      <c r="I32" s="192" t="str">
        <f>CONCATENATE(IFERROR(VLOOKUP(A32,Combos!A:Y,25,0),VLOOKUP(A32,Unitarios!A:Y,25,0)),CHAR(10),CHAR(10),IF(Tabla4[[#This Row],[¿Combina color?(si:1/no:0)]]=0,"",M32),IF(Tabla4[[#This Row],[¿Combina color?(si:1/no:0)]]=0,"",VLOOKUP(VLOOKUP(A32,Colores!D:J,7,0),'Base de datos'!L:N,3,0)))</f>
        <v>En HOGAR &amp; SPACIOS encontraras lo mejor para tu hogar con este excelente Vintage con un acabado detallista al estilo Vintage&lt;/p&gt;
:&lt;p&gt;&lt;strong&gt;&lt;span style=text-decoration: underline;&gt;Detalle:&lt;/span&gt;&lt;/strong&gt;&lt;/p&gt;
Sofa 3 cuerpos color: Plomo, Tapiz: Dubai, relleno: Espuma paraiso y algodón y estructura: Madera tornillo
&lt;p&gt;Característica: &lt;ul&gt;&lt;li&gt;
Patas contorneadas&lt;/li&gt; 
&lt;/li&gt;
&lt;/ul&gt;&lt;/il&gt;
Medidas aproximadas: &lt;p&gt; 
Sofa 3 cuerpos: &lt;p&gt;&lt;li&gt;Altura(cm): 85&lt;/li&gt;&lt;li&gt; Ancho(cm): 185&lt;/li&gt;&lt;li&gt;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32"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32" s="152">
        <v>1</v>
      </c>
      <c r="L32" s="152" t="s">
        <v>435</v>
      </c>
      <c r="M32" s="152" t="s">
        <v>409</v>
      </c>
      <c r="O32" s="146" t="str">
        <f t="shared" si="1"/>
        <v>insert into descripcion_corta VALUES (NULL,"Mody37",31,"Sofa 3 cuerpos Masllow","En HOGAR &amp; SPACIOS encontraras lo mejor para tu hogar con este excelente Vintage con un acabado detallista al estilo Vintage&lt;/p&gt;
:&lt;p&gt;&lt;strong&gt;&lt;span style=text-decoration: underline;&gt;Detalle:&lt;/span&gt;&lt;/strong&gt;&lt;/p&gt;
Sofa 3 cuerpos color: Plomo, Tapiz: Dubai, relleno: Espuma paraiso y algodón y estructura: Madera tornillo
&lt;p&gt;Característica: &lt;ul&gt;&lt;li&gt;
Patas contorneadas&lt;/li&gt; 
&lt;/li&gt;
&lt;/ul&gt;&lt;/il&gt;
Medidas aproximadas: &lt;p&gt; 
Sofa 3 cuerpos: &lt;p&gt;&lt;li&gt;Altura(cm): 85&lt;/li&gt;&lt;li&gt; Ancho(cm): 185&lt;/li&gt;&lt;li&gt;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33" spans="1:15" ht="19.5" customHeight="1" x14ac:dyDescent="0.2">
      <c r="A33" s="143" t="s">
        <v>530</v>
      </c>
      <c r="B33" s="153">
        <f>VLOOKUP(Tabla4[[#This Row],[skuproveedor-web]],Tabla6[[sku proveedor-web]:[codigo]],2,0)</f>
        <v>32</v>
      </c>
      <c r="C33" s="157" t="s">
        <v>933</v>
      </c>
      <c r="D33" s="190" t="s">
        <v>927</v>
      </c>
      <c r="E33" s="190" t="s">
        <v>928</v>
      </c>
      <c r="F33" s="190" t="s">
        <v>929</v>
      </c>
      <c r="G33" s="191" t="s">
        <v>930</v>
      </c>
      <c r="H33" s="191" t="s">
        <v>1154</v>
      </c>
      <c r="I33" s="192" t="str">
        <f>CONCATENATE(IFERROR(VLOOKUP(A33,Combos!A:Y,25,0),VLOOKUP(A33,Unitarios!A:Y,25,0)),CHAR(10),CHAR(10),IF(Tabla4[[#This Row],[¿Combina color?(si:1/no:0)]]=0,"",M33),IF(Tabla4[[#This Row],[¿Combina color?(si:1/no:0)]]=0,"",VLOOKUP(VLOOKUP(A33,Colores!D:J,7,0),'Base de datos'!L:N,3,0)))</f>
        <v>En HOGAR &amp; SPACIOS encontraras lo mejor para tu hogar con este excelente Vintage con un acabado detallista al estilo Vintage&lt;/p&gt;
:&lt;p&gt;&lt;strong&gt;&lt;span style=text-decoration: underline;&gt;Detalle:&lt;/span&gt;&lt;/strong&gt;&lt;/p&gt;
Sofa 2 cuerpos color: Gris, Tapiz: Dubai, relleno: Espuma paraiso y algodón y estructura: Madera tornillo
&lt;p&gt;Característica: &lt;ul&gt;&lt;li&gt;
Patas contorneadas&lt;/li&gt; 
&lt;/li&gt;
&lt;/ul&gt;&lt;/il&gt;
Medidas aproximadas: &lt;p&gt; 
Sofa 2 cuerpos: &lt;p&gt;&lt;li&gt;Altura(cm): 80&lt;/li&gt;&lt;li&gt; Ancho(cm): 140&lt;/li&gt;&lt;li&gt;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33"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33" s="152">
        <v>1</v>
      </c>
      <c r="L33" s="152" t="s">
        <v>435</v>
      </c>
      <c r="M33" s="152" t="s">
        <v>409</v>
      </c>
      <c r="O33" s="146" t="str">
        <f t="shared" si="1"/>
        <v>insert into descripcion_corta VALUES (NULL,"Mody38",32,"Sofa 3 cuerpos Fausto","En HOGAR &amp; SPACIOS encontraras lo mejor para tu hogar con este excelente Vintage con un acabado detallista al estilo Vintage&lt;/p&gt;
:&lt;p&gt;&lt;strong&gt;&lt;span style=text-decoration: underline;&gt;Detalle:&lt;/span&gt;&lt;/strong&gt;&lt;/p&gt;
Sofa 2 cuerpos color: Gris, Tapiz: Dubai, relleno: Espuma paraiso y algodón y estructura: Madera tornillo
&lt;p&gt;Característica: &lt;ul&gt;&lt;li&gt;
Patas contorneadas&lt;/li&gt; 
&lt;/li&gt;
&lt;/ul&gt;&lt;/il&gt;
Medidas aproximadas: &lt;p&gt; 
Sofa 2 cuerpos: &lt;p&gt;&lt;li&gt;Altura(cm): 80&lt;/li&gt;&lt;li&gt; Ancho(cm): 140&lt;/li&gt;&lt;li&gt;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34" spans="1:15" ht="19.5" customHeight="1" x14ac:dyDescent="0.2">
      <c r="A34" s="143" t="s">
        <v>531</v>
      </c>
      <c r="B34" s="153">
        <f>VLOOKUP(Tabla4[[#This Row],[skuproveedor-web]],Tabla6[[sku proveedor-web]:[codigo]],2,0)</f>
        <v>33</v>
      </c>
      <c r="C34" s="157" t="s">
        <v>532</v>
      </c>
      <c r="D34" s="190" t="s">
        <v>927</v>
      </c>
      <c r="E34" s="190" t="s">
        <v>928</v>
      </c>
      <c r="F34" s="190" t="s">
        <v>929</v>
      </c>
      <c r="G34" s="191" t="s">
        <v>930</v>
      </c>
      <c r="H34" s="191" t="s">
        <v>1154</v>
      </c>
      <c r="I34" s="192" t="str">
        <f>CONCATENATE(IFERROR(VLOOKUP(A34,Combos!A:Y,25,0),VLOOKUP(A34,Unitarios!A:Y,25,0)),CHAR(10),CHAR(10),IF(Tabla4[[#This Row],[¿Combina color?(si:1/no:0)]]=0,"",M34),IF(Tabla4[[#This Row],[¿Combina color?(si:1/no:0)]]=0,"",VLOOKUP(VLOOKUP(A34,Colores!D:J,7,0),'Base de datos'!L:N,3,0)))</f>
        <v>En HOGAR &amp; SPACIOS encontraras lo mejor para tu hogar con este excelente Vintage con un acabado detallista al estilo Vintage&lt;/p&gt;
:&lt;p&gt;&lt;strong&gt;&lt;span style=text-decoration: underline;&gt;Detalle:&lt;/span&gt;&lt;/strong&gt;&lt;/p&gt;
Sofa 3 cuerpos color: Plomo, Tapiz: Dubai, relleno: Espuma paraiso y algodón y estructura: Madera tornillo
&lt;p&gt;Característica: &lt;ul&gt;&lt;li&gt;
Patas contorneadas&lt;/li&gt; 
&lt;/li&gt;
&lt;/ul&gt;&lt;/il&gt;
Medidas aproximadas: &lt;p&gt; 
Sofa 3 cuerpos: &lt;p&gt;&lt;li&gt;Altura(cm): 80&lt;/li&gt;&lt;li&gt; Ancho(cm): 185&lt;/li&gt;&lt;li&gt;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34"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34" s="152">
        <v>1</v>
      </c>
      <c r="L34" s="152" t="s">
        <v>435</v>
      </c>
      <c r="M34" s="152" t="s">
        <v>409</v>
      </c>
      <c r="O34" s="146" t="str">
        <f t="shared" si="1"/>
        <v>insert into descripcion_corta VALUES (NULL,"Mody39",33,"Sofa 3 cuerpos Batti","En HOGAR &amp; SPACIOS encontraras lo mejor para tu hogar con este excelente Vintage con un acabado detallista al estilo Vintage&lt;/p&gt;
:&lt;p&gt;&lt;strong&gt;&lt;span style=text-decoration: underline;&gt;Detalle:&lt;/span&gt;&lt;/strong&gt;&lt;/p&gt;
Sofa 3 cuerpos color: Plomo, Tapiz: Dubai, relleno: Espuma paraiso y algodón y estructura: Madera tornillo
&lt;p&gt;Característica: &lt;ul&gt;&lt;li&gt;
Patas contorneadas&lt;/li&gt; 
&lt;/li&gt;
&lt;/ul&gt;&lt;/il&gt;
Medidas aproximadas: &lt;p&gt; 
Sofa 3 cuerpos: &lt;p&gt;&lt;li&gt;Altura(cm): 80&lt;/li&gt;&lt;li&gt; Ancho(cm): 185&lt;/li&gt;&lt;li&gt;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35" spans="1:15" ht="19.5" customHeight="1" x14ac:dyDescent="0.2">
      <c r="A35" s="143" t="s">
        <v>536</v>
      </c>
      <c r="B35" s="153">
        <f>VLOOKUP(Tabla4[[#This Row],[skuproveedor-web]],Tabla6[[sku proveedor-web]:[codigo]],2,0)</f>
        <v>34</v>
      </c>
      <c r="C35" s="157" t="s">
        <v>537</v>
      </c>
      <c r="D35" s="190" t="s">
        <v>927</v>
      </c>
      <c r="E35" s="190" t="s">
        <v>928</v>
      </c>
      <c r="F35" s="190" t="s">
        <v>929</v>
      </c>
      <c r="G35" s="191" t="s">
        <v>930</v>
      </c>
      <c r="H35" s="191" t="s">
        <v>1154</v>
      </c>
      <c r="I35" s="192" t="str">
        <f>CONCATENATE(IFERROR(VLOOKUP(A35,Combos!A:Y,25,0),VLOOKUP(A35,Unitarios!A:Y,25,0)),CHAR(10),CHAR(10),IF(Tabla4[[#This Row],[¿Combina color?(si:1/no:0)]]=0,"",M35),IF(Tabla4[[#This Row],[¿Combina color?(si:1/no:0)]]=0,"",VLOOKUP(VLOOKUP(A35,Colores!D:J,7,0),'Base de datos'!L:N,3,0)))</f>
        <v>En HOGAR &amp; SPACIOS encontraras lo mejor para tu hogar con este excelente Vintage con un acabado detallista al estilo Vintage&lt;/p&gt;
:&lt;p&gt;&lt;strong&gt;&lt;span style=text-decoration: underline;&gt;Detalle:&lt;/span&gt;&lt;/strong&gt;&lt;/p&gt;
Sofa 3 cuerpos color: Plomo oscuro, Tapiz: Dubai, relleno: Espuma paraiso y algodón y estructura: Madera tornillo
&lt;p&gt;Característica: &lt;ul&gt;&lt;li&gt;
Patas contorneadas&lt;/li&gt; 
&lt;/li&gt;
&lt;/ul&gt;&lt;/il&gt;
Medidas aproximadas: &lt;p&gt; 
Sofa 3 cuerpos: &lt;p&gt;&lt;li&gt;Altura(cm): 80&lt;/li&gt;&lt;li&gt; Ancho(cm): 180&lt;/li&gt;&lt;li&gt;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35"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35" s="152">
        <v>1</v>
      </c>
      <c r="L35" s="152" t="s">
        <v>435</v>
      </c>
      <c r="M35" s="152" t="s">
        <v>409</v>
      </c>
      <c r="O35" s="146" t="str">
        <f t="shared" si="1"/>
        <v>insert into descripcion_corta VALUES (NULL,"Mody40",34,"sofa 3 cuerpo Aetos","En HOGAR &amp; SPACIOS encontraras lo mejor para tu hogar con este excelente Vintage con un acabado detallista al estilo Vintage&lt;/p&gt;
:&lt;p&gt;&lt;strong&gt;&lt;span style=text-decoration: underline;&gt;Detalle:&lt;/span&gt;&lt;/strong&gt;&lt;/p&gt;
Sofa 3 cuerpos color: Plomo oscuro, Tapiz: Dubai, relleno: Espuma paraiso y algodón y estructura: Madera tornillo
&lt;p&gt;Característica: &lt;ul&gt;&lt;li&gt;
Patas contorneadas&lt;/li&gt; 
&lt;/li&gt;
&lt;/ul&gt;&lt;/il&gt;
Medidas aproximadas: &lt;p&gt; 
Sofa 3 cuerpos: &lt;p&gt;&lt;li&gt;Altura(cm): 80&lt;/li&gt;&lt;li&gt; Ancho(cm): 180&lt;/li&gt;&lt;li&gt;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36" spans="1:15" ht="19.5" customHeight="1" x14ac:dyDescent="0.2">
      <c r="A36" s="143" t="s">
        <v>539</v>
      </c>
      <c r="B36" s="153">
        <f>VLOOKUP(Tabla4[[#This Row],[skuproveedor-web]],Tabla6[[sku proveedor-web]:[codigo]],2,0)</f>
        <v>35</v>
      </c>
      <c r="C36" s="157" t="s">
        <v>541</v>
      </c>
      <c r="D36" s="190" t="s">
        <v>927</v>
      </c>
      <c r="E36" s="190" t="s">
        <v>928</v>
      </c>
      <c r="F36" s="190" t="s">
        <v>929</v>
      </c>
      <c r="G36" s="191" t="s">
        <v>930</v>
      </c>
      <c r="H36" s="191" t="s">
        <v>1154</v>
      </c>
      <c r="I36" s="192" t="str">
        <f>CONCATENATE(IFERROR(VLOOKUP(A36,Combos!A:Y,25,0),VLOOKUP(A36,Unitarios!A:Y,25,0)),CHAR(10),CHAR(10),IF(Tabla4[[#This Row],[¿Combina color?(si:1/no:0)]]=0,"",M36),IF(Tabla4[[#This Row],[¿Combina color?(si:1/no:0)]]=0,"",VLOOKUP(VLOOKUP(A36,Colores!D:J,7,0),'Base de datos'!L:N,3,0)))</f>
        <v>En HOGAR &amp; SPACIOS encontraras lo mejor para tu hogar con este excelente Vintage con un acabado detallista al estilo Vintage&lt;/p&gt;
:&lt;p&gt;&lt;strong&gt;&lt;span style=text-decoration: underline;&gt;Detalle:&lt;/span&gt;&lt;/strong&gt;&lt;/p&gt;
Sofa 3 cuerpos color: Varios colores, Tapiz: Microfibra, relleno: Espuma paraiso, algodón, resortes y estructura: Madera tornillo
&lt;p&gt;Característica: &lt;ul&gt;&lt;li&gt;
Patas contorneadas&lt;/li&gt; 
&lt;/li&gt;
&lt;/ul&gt;&lt;/il&gt;
Medidas aproximadas: &lt;p&gt; 
Sofa 3 cuerpos: &lt;p&gt;&lt;li&gt;Altura(cm): 75&lt;/li&gt;&lt;li&gt; Ancho(cm): 185&lt;/li&gt;&lt;li&gt;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36"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36" s="152">
        <v>1</v>
      </c>
      <c r="L36" s="152" t="s">
        <v>435</v>
      </c>
      <c r="M36" s="152" t="s">
        <v>409</v>
      </c>
      <c r="O36" s="146" t="str">
        <f t="shared" si="1"/>
        <v>insert into descripcion_corta VALUES (NULL,"Mody41",35,"Sofa 3 cuerpos Ajax","En HOGAR &amp; SPACIOS encontraras lo mejor para tu hogar con este excelente Vintage con un acabado detallista al estilo Vintage&lt;/p&gt;
:&lt;p&gt;&lt;strong&gt;&lt;span style=text-decoration: underline;&gt;Detalle:&lt;/span&gt;&lt;/strong&gt;&lt;/p&gt;
Sofa 3 cuerpos color: Varios colores, Tapiz: Microfibra, relleno: Espuma paraiso, algodón, resortes y estructura: Madera tornillo
&lt;p&gt;Característica: &lt;ul&gt;&lt;li&gt;
Patas contorneadas&lt;/li&gt; 
&lt;/li&gt;
&lt;/ul&gt;&lt;/il&gt;
Medidas aproximadas: &lt;p&gt; 
Sofa 3 cuerpos: &lt;p&gt;&lt;li&gt;Altura(cm): 75&lt;/li&gt;&lt;li&gt; Ancho(cm): 185&lt;/li&gt;&lt;li&gt;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37" spans="1:15" ht="19.5" customHeight="1" x14ac:dyDescent="0.2">
      <c r="A37" s="143" t="s">
        <v>543</v>
      </c>
      <c r="B37" s="153">
        <f>VLOOKUP(Tabla4[[#This Row],[skuproveedor-web]],Tabla6[[sku proveedor-web]:[codigo]],2,0)</f>
        <v>36</v>
      </c>
      <c r="C37" s="157" t="s">
        <v>547</v>
      </c>
      <c r="D37" s="190" t="s">
        <v>927</v>
      </c>
      <c r="E37" s="190" t="s">
        <v>928</v>
      </c>
      <c r="F37" s="190" t="s">
        <v>929</v>
      </c>
      <c r="G37" s="191" t="s">
        <v>930</v>
      </c>
      <c r="H37" s="191" t="s">
        <v>1154</v>
      </c>
      <c r="I37" s="192" t="str">
        <f>CONCATENATE(IFERROR(VLOOKUP(A37,Combos!A:Y,25,0),VLOOKUP(A37,Unitarios!A:Y,25,0)),CHAR(10),CHAR(10),IF(Tabla4[[#This Row],[¿Combina color?(si:1/no:0)]]=0,"",M37),IF(Tabla4[[#This Row],[¿Combina color?(si:1/no:0)]]=0,"",VLOOKUP(VLOOKUP(A37,Colores!D:J,7,0),'Base de datos'!L:N,3,0)))</f>
        <v>En HOGAR &amp; SPACIOS encontraras lo mejor para tu hogar con este excelente Vintage con un acabado detallista al estilo Vintage&lt;/p&gt;
:&lt;p&gt;&lt;strong&gt;&lt;span style=text-decoration: underline;&gt;Detalle:&lt;/span&gt;&lt;/strong&gt;&lt;/p&gt;
Sofa 2 cuerpos color: Gris, Tapiz: Microfibra, relleno: Espuma paraiso y algodón y estructura: Madera tornillo
&lt;p&gt;Característica: &lt;ul&gt;&lt;li&gt;
Patas contorneadas&lt;/li&gt; 
&lt;/li&gt;
&lt;/ul&gt;&lt;/il&gt;
Medidas aproximadas: &lt;p&gt; 
Sofa 2 cuerpos: &lt;p&gt;&lt;li&gt;Altura(cm): 80&lt;/li&gt;&lt;li&gt; Ancho(cm): 140&lt;/li&gt;&lt;li&gt;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37"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37" s="152">
        <v>1</v>
      </c>
      <c r="L37" s="152" t="s">
        <v>435</v>
      </c>
      <c r="M37" s="152" t="s">
        <v>409</v>
      </c>
      <c r="O37" s="146" t="str">
        <f t="shared" si="1"/>
        <v>insert into descripcion_corta VALUES (NULL,"Mody43",36,"Sofa 2 cuerpos Alena","En HOGAR &amp; SPACIOS encontraras lo mejor para tu hogar con este excelente Vintage con un acabado detallista al estilo Vintage&lt;/p&gt;
:&lt;p&gt;&lt;strong&gt;&lt;span style=text-decoration: underline;&gt;Detalle:&lt;/span&gt;&lt;/strong&gt;&lt;/p&gt;
Sofa 2 cuerpos color: Gris, Tapiz: Microfibra, relleno: Espuma paraiso y algodón y estructura: Madera tornillo
&lt;p&gt;Característica: &lt;ul&gt;&lt;li&gt;
Patas contorneadas&lt;/li&gt; 
&lt;/li&gt;
&lt;/ul&gt;&lt;/il&gt;
Medidas aproximadas: &lt;p&gt; 
Sofa 2 cuerpos: &lt;p&gt;&lt;li&gt;Altura(cm): 80&lt;/li&gt;&lt;li&gt; Ancho(cm): 140&lt;/li&gt;&lt;li&gt;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38" spans="1:15" ht="19.5" customHeight="1" x14ac:dyDescent="0.2">
      <c r="A38" s="143" t="s">
        <v>544</v>
      </c>
      <c r="B38" s="153">
        <f>VLOOKUP(Tabla4[[#This Row],[skuproveedor-web]],Tabla6[[sku proveedor-web]:[codigo]],2,0)</f>
        <v>37</v>
      </c>
      <c r="C38" s="157" t="s">
        <v>934</v>
      </c>
      <c r="D38" s="190" t="s">
        <v>927</v>
      </c>
      <c r="E38" s="190" t="s">
        <v>928</v>
      </c>
      <c r="F38" s="190" t="s">
        <v>929</v>
      </c>
      <c r="G38" s="191" t="s">
        <v>930</v>
      </c>
      <c r="H38" s="191" t="s">
        <v>1154</v>
      </c>
      <c r="I38" s="192" t="str">
        <f>CONCATENATE(IFERROR(VLOOKUP(A38,Combos!A:Y,25,0),VLOOKUP(A38,Unitarios!A:Y,25,0)),CHAR(10),CHAR(10),IF(Tabla4[[#This Row],[¿Combina color?(si:1/no:0)]]=0,"",M38),IF(Tabla4[[#This Row],[¿Combina color?(si:1/no:0)]]=0,"",VLOOKUP(VLOOKUP(A38,Colores!D:J,7,0),'Base de datos'!L:N,3,0)))</f>
        <v>En HOGAR &amp; SPACIOS encontraras lo mejor para tu hogar con este excelente Vintage con un acabado detallista al estilo Vintage&lt;/p&gt;
:&lt;p&gt;&lt;strong&gt;&lt;span style=text-decoration: underline;&gt;Detalle:&lt;/span&gt;&lt;/strong&gt;&lt;/p&gt;
Sofa 2 cuerpos color: Varios colores, Tapiz: Dubai, relleno: Espuma paraiso y algodón y estructura: Madera tornillo
&lt;p&gt;Característica: &lt;ul&gt;&lt;li&gt;
Patas contorneadas&lt;/li&gt; 
&lt;/li&gt;
&lt;/ul&gt;&lt;/il&gt;
Medidas aproximadas: &lt;p&gt; 
Sofa 2 cuerpos: &lt;p&gt;&lt;li&gt;Altura(cm): 80&lt;/li&gt;&lt;li&gt; Ancho(cm): 140&lt;/li&gt;&lt;li&gt;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38"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38" s="152">
        <v>1</v>
      </c>
      <c r="L38" s="152" t="s">
        <v>435</v>
      </c>
      <c r="M38" s="152" t="s">
        <v>409</v>
      </c>
      <c r="O38" s="146" t="str">
        <f t="shared" si="1"/>
        <v>insert into descripcion_corta VALUES (NULL,"Mody44",37,"Sofa 3 cuerpos Aglaia","En HOGAR &amp; SPACIOS encontraras lo mejor para tu hogar con este excelente Vintage con un acabado detallista al estilo Vintage&lt;/p&gt;
:&lt;p&gt;&lt;strong&gt;&lt;span style=text-decoration: underline;&gt;Detalle:&lt;/span&gt;&lt;/strong&gt;&lt;/p&gt;
Sofa 2 cuerpos color: Varios colores, Tapiz: Dubai, relleno: Espuma paraiso y algodón y estructura: Madera tornillo
&lt;p&gt;Característica: &lt;ul&gt;&lt;li&gt;
Patas contorneadas&lt;/li&gt; 
&lt;/li&gt;
&lt;/ul&gt;&lt;/il&gt;
Medidas aproximadas: &lt;p&gt; 
Sofa 2 cuerpos: &lt;p&gt;&lt;li&gt;Altura(cm): 80&lt;/li&gt;&lt;li&gt; Ancho(cm): 140&lt;/li&gt;&lt;li&gt;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39" spans="1:15" ht="19.5" customHeight="1" x14ac:dyDescent="0.2">
      <c r="A39" s="143" t="s">
        <v>546</v>
      </c>
      <c r="B39" s="153">
        <f>VLOOKUP(Tabla4[[#This Row],[skuproveedor-web]],Tabla6[[sku proveedor-web]:[codigo]],2,0)</f>
        <v>38</v>
      </c>
      <c r="C39" s="157" t="s">
        <v>551</v>
      </c>
      <c r="D39" s="190" t="s">
        <v>927</v>
      </c>
      <c r="E39" s="190" t="s">
        <v>928</v>
      </c>
      <c r="F39" s="190" t="s">
        <v>929</v>
      </c>
      <c r="G39" s="191" t="s">
        <v>930</v>
      </c>
      <c r="H39" s="191" t="s">
        <v>1154</v>
      </c>
      <c r="I39" s="192" t="str">
        <f>CONCATENATE(IFERROR(VLOOKUP(A39,Combos!A:Y,25,0),VLOOKUP(A39,Unitarios!A:Y,25,0)),CHAR(10),CHAR(10),IF(Tabla4[[#This Row],[¿Combina color?(si:1/no:0)]]=0,"",M39),IF(Tabla4[[#This Row],[¿Combina color?(si:1/no:0)]]=0,"",VLOOKUP(VLOOKUP(A39,Colores!D:J,7,0),'Base de datos'!L:N,3,0)))</f>
        <v>En HOGAR &amp; SPACIOS encontraras lo mejor para tu hogar con este excelente Vintage con un acabado detallista al estilo Vintage&lt;/p&gt;
:&lt;p&gt;&lt;strong&gt;&lt;span style=text-decoration: underline;&gt;Detalle:&lt;/span&gt;&lt;/strong&gt;&lt;/p&gt;
Sofa 2 cuerpos color: Vino, Tapiz: Dubai, relleno: Espuma paraiso y algodón y estructura: Madera tornillo
&lt;p&gt;Característica: &lt;ul&gt;&lt;li&gt;
Patas contorneadas&lt;/li&gt; 
&lt;/li&gt;
&lt;/ul&gt;&lt;/il&gt;
Medidas aproximadas: &lt;p&gt; 
Sofa 2 cuerpos: &lt;p&gt;&lt;li&gt;Altura(cm): 80&lt;/li&gt;&lt;li&gt; Ancho(cm): 145&lt;/li&gt;&lt;li&gt;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39"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39" s="152">
        <v>1</v>
      </c>
      <c r="L39" s="152" t="s">
        <v>435</v>
      </c>
      <c r="M39" s="152" t="s">
        <v>409</v>
      </c>
      <c r="O39" s="146" t="str">
        <f t="shared" si="1"/>
        <v>insert into descripcion_corta VALUES (NULL,"Mody45",38,"Sofa 2 cuerpos Andreus","En HOGAR &amp; SPACIOS encontraras lo mejor para tu hogar con este excelente Vintage con un acabado detallista al estilo Vintage&lt;/p&gt;
:&lt;p&gt;&lt;strong&gt;&lt;span style=text-decoration: underline;&gt;Detalle:&lt;/span&gt;&lt;/strong&gt;&lt;/p&gt;
Sofa 2 cuerpos color: Vino, Tapiz: Dubai, relleno: Espuma paraiso y algodón y estructura: Madera tornillo
&lt;p&gt;Característica: &lt;ul&gt;&lt;li&gt;
Patas contorneadas&lt;/li&gt; 
&lt;/li&gt;
&lt;/ul&gt;&lt;/il&gt;
Medidas aproximadas: &lt;p&gt; 
Sofa 2 cuerpos: &lt;p&gt;&lt;li&gt;Altura(cm): 80&lt;/li&gt;&lt;li&gt; Ancho(cm): 145&lt;/li&gt;&lt;li&gt;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40" spans="1:15" ht="19.5" customHeight="1" x14ac:dyDescent="0.2">
      <c r="A40" s="143" t="s">
        <v>554</v>
      </c>
      <c r="B40" s="153">
        <f>VLOOKUP(Tabla4[[#This Row],[skuproveedor-web]],Tabla6[[sku proveedor-web]:[codigo]],2,0)</f>
        <v>39</v>
      </c>
      <c r="C40" s="157" t="s">
        <v>555</v>
      </c>
      <c r="D40" s="190" t="s">
        <v>927</v>
      </c>
      <c r="E40" s="190" t="s">
        <v>928</v>
      </c>
      <c r="F40" s="190" t="s">
        <v>929</v>
      </c>
      <c r="G40" s="191" t="s">
        <v>930</v>
      </c>
      <c r="H40" s="191" t="s">
        <v>1154</v>
      </c>
      <c r="I40" s="192" t="str">
        <f>CONCATENATE(IFERROR(VLOOKUP(A40,Combos!A:Y,25,0),VLOOKUP(A40,Unitarios!A:Y,25,0)),CHAR(10),CHAR(10),IF(Tabla4[[#This Row],[¿Combina color?(si:1/no:0)]]=0,"",M40),IF(Tabla4[[#This Row],[¿Combina color?(si:1/no:0)]]=0,"",VLOOKUP(VLOOKUP(A40,Colores!D:J,7,0),'Base de datos'!L:N,3,0)))</f>
        <v>En HOGAR &amp; SPACIOS encontraras lo mejor para tu hogar con este excelente Vintage con un acabado detallista al estilo Vintage&lt;/p&gt;
:&lt;p&gt;&lt;strong&gt;&lt;span style=text-decoration: underline;&gt;Detalle:&lt;/span&gt;&lt;/strong&gt;&lt;/p&gt;
Sofa 2 cuerpos color: Azul, Tapiz: Dubai, relleno: Espuma paraiso y algodón y estructura: Madera tornillo
&lt;p&gt;Característica: &lt;ul&gt;&lt;li&gt;
Patas contorneadas&lt;/li&gt; 
&lt;li&gt;Botoneado&lt;/li&gt;
&lt;/ul&gt;&lt;/il&gt;
Medidas aproximadas: &lt;p&gt; 
Sofa 2 cuerpos: &lt;p&gt;&lt;li&gt;Altura(cm): 80&lt;/li&gt;&lt;li&gt; Ancho(cm): 145&lt;/li&gt;&lt;li&gt;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Crea espacios frescos y luminosos&lt;/li&gt;
&lt;li&gt; Gris: Crea espacios sofisticados y contemporaneos&lt;/li&gt;
&lt;li&gt;Marrón: Crea espacios naturales y tranquilos&lt;/li&gt;
&lt;li&gt;Azul: Crea espacios frescos&lt;/li&gt;
&lt;li&gt;Amarillo: Crea espacios calidos&lt;/ul&gt;&lt;/li&gt;</v>
      </c>
      <c r="J40"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40" s="152">
        <v>1</v>
      </c>
      <c r="L40" s="152" t="s">
        <v>435</v>
      </c>
      <c r="M40" s="152" t="s">
        <v>409</v>
      </c>
      <c r="O40" s="146" t="str">
        <f t="shared" si="1"/>
        <v>insert into descripcion_corta VALUES (NULL,"Mody46",39,"Sofa 2 cuerpos Angelo","En HOGAR &amp; SPACIOS encontraras lo mejor para tu hogar con este excelente Vintage con un acabado detallista al estilo Vintage&lt;/p&gt;
:&lt;p&gt;&lt;strong&gt;&lt;span style=text-decoration: underline;&gt;Detalle:&lt;/span&gt;&lt;/strong&gt;&lt;/p&gt;
Sofa 2 cuerpos color: Azul, Tapiz: Dubai, relleno: Espuma paraiso y algodón y estructura: Madera tornillo
&lt;p&gt;Característica: &lt;ul&gt;&lt;li&gt;
Patas contorneadas&lt;/li&gt; 
&lt;li&gt;Botoneado&lt;/li&gt;
&lt;/ul&gt;&lt;/il&gt;
Medidas aproximadas: &lt;p&gt; 
Sofa 2 cuerpos: &lt;p&gt;&lt;li&gt;Altura(cm): 80&lt;/li&gt;&lt;li&gt; Ancho(cm): 145&lt;/li&gt;&lt;li&gt;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Crea espacios frescos y luminosos&lt;/li&gt;
&lt;li&gt; Gris: Crea espacios sofisticados y contemporaneos&lt;/li&gt;
&lt;li&gt;Marrón: Crea espacios naturales y tranquilos&lt;/li&gt;
&lt;li&gt;Azul: Crea espacios frescos&lt;/li&gt;
&lt;li&gt;Amarillo: Crea espacios calidos&lt;/ul&gt;&lt;/li&gt;","&lt;img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41" spans="1:15" ht="19.5" customHeight="1" x14ac:dyDescent="0.2">
      <c r="A41" s="143" t="s">
        <v>540</v>
      </c>
      <c r="B41" s="153">
        <f>VLOOKUP(Tabla4[[#This Row],[skuproveedor-web]],Tabla6[[sku proveedor-web]:[codigo]],2,0)</f>
        <v>40</v>
      </c>
      <c r="C41" s="157" t="s">
        <v>557</v>
      </c>
      <c r="D41" s="190" t="s">
        <v>927</v>
      </c>
      <c r="E41" s="190" t="s">
        <v>928</v>
      </c>
      <c r="F41" s="190" t="s">
        <v>929</v>
      </c>
      <c r="G41" s="191" t="s">
        <v>930</v>
      </c>
      <c r="H41" s="191" t="s">
        <v>1154</v>
      </c>
      <c r="I41" s="192" t="str">
        <f>CONCATENATE(IFERROR(VLOOKUP(A41,Combos!A:Y,25,0),VLOOKUP(A41,Unitarios!A:Y,25,0)),CHAR(10),CHAR(10),IF(Tabla4[[#This Row],[¿Combina color?(si:1/no:0)]]=0,"",M41),IF(Tabla4[[#This Row],[¿Combina color?(si:1/no:0)]]=0,"",VLOOKUP(VLOOKUP(A41,Colores!D:J,7,0),'Base de datos'!L:N,3,0)))</f>
        <v>En HOGAR &amp; SPACIOS encontraras lo mejor para tu hogar con este excelente Vintage con un acabado detallista al estilo Vintage&lt;/p&gt;
:&lt;p&gt;&lt;strong&gt;&lt;span style=text-decoration: underline;&gt;Detalle:&lt;/span&gt;&lt;/strong&gt;&lt;/p&gt;
Sillón color: Plomo, Tapiz: Dubai, relleno: Espuma paraiso y algodón y estructura: Madera tornillo
&lt;p&gt;Característica: &lt;ul&gt;&lt;li&gt;
Patas contorneadas&lt;/li&gt; 
&lt;li&gt;Botoneado&lt;/li&gt;
&lt;/ul&gt;&lt;/il&gt;
Medidas aproximadas: &lt;p&gt; 
Sillón: &lt;p&gt;&lt;li&gt;Altura(cm): 80&lt;/li&gt;&lt;li&gt; Ancho(cm): 90&lt;/li&gt;&lt;li&gt;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41"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41" s="152">
        <v>1</v>
      </c>
      <c r="L41" s="152" t="s">
        <v>435</v>
      </c>
      <c r="M41" s="152" t="s">
        <v>409</v>
      </c>
      <c r="O41" s="146" t="str">
        <f t="shared" si="1"/>
        <v>insert into descripcion_corta VALUES (NULL,"Mody47",40,"Sillón Anatole botoneado","En HOGAR &amp; SPACIOS encontraras lo mejor para tu hogar con este excelente Vintage con un acabado detallista al estilo Vintage&lt;/p&gt;
:&lt;p&gt;&lt;strong&gt;&lt;span style=text-decoration: underline;&gt;Detalle:&lt;/span&gt;&lt;/strong&gt;&lt;/p&gt;
Sillón color: Plomo, Tapiz: Dubai, relleno: Espuma paraiso y algodón y estructura: Madera tornillo
&lt;p&gt;Característica: &lt;ul&gt;&lt;li&gt;
Patas contorneadas&lt;/li&gt; 
&lt;li&gt;Botoneado&lt;/li&gt;
&lt;/ul&gt;&lt;/il&gt;
Medidas aproximadas: &lt;p&gt; 
Sillón: &lt;p&gt;&lt;li&gt;Altura(cm): 80&lt;/li&gt;&lt;li&gt; Ancho(cm): 90&lt;/li&gt;&lt;li&gt;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42" spans="1:15" ht="19.5" customHeight="1" x14ac:dyDescent="0.2">
      <c r="A42" s="143" t="s">
        <v>560</v>
      </c>
      <c r="B42" s="153">
        <f>VLOOKUP(Tabla4[[#This Row],[skuproveedor-web]],Tabla6[[sku proveedor-web]:[codigo]],2,0)</f>
        <v>41</v>
      </c>
      <c r="C42" s="157" t="s">
        <v>561</v>
      </c>
      <c r="D42" s="190" t="s">
        <v>927</v>
      </c>
      <c r="E42" s="190" t="s">
        <v>928</v>
      </c>
      <c r="F42" s="190" t="s">
        <v>929</v>
      </c>
      <c r="G42" s="191" t="s">
        <v>930</v>
      </c>
      <c r="H42" s="191" t="s">
        <v>1154</v>
      </c>
      <c r="I42" s="192" t="str">
        <f>CONCATENATE(IFERROR(VLOOKUP(A42,Combos!A:Y,25,0),VLOOKUP(A42,Unitarios!A:Y,25,0)),CHAR(10),CHAR(10),IF(Tabla4[[#This Row],[¿Combina color?(si:1/no:0)]]=0,"",M42),IF(Tabla4[[#This Row],[¿Combina color?(si:1/no:0)]]=0,"",VLOOKUP(VLOOKUP(A42,Colores!D:J,7,0),'Base de datos'!L:N,3,0)))</f>
        <v>En HOGAR &amp; SPACIOS encontraras lo mejor para tu hogar con este excelente Vintage con un acabado detallista al estilo Vintage&lt;/p&gt;
:&lt;p&gt;&lt;strong&gt;&lt;span style=text-decoration: underline;&gt;Detalle:&lt;/span&gt;&lt;/strong&gt;&lt;/p&gt;
Sofa 3 cuerpos color: Verde, Tapiz: Prana, relleno: Espuma paraiso y algodón y estructura: Madera tornillo
&lt;p&gt;Característica: &lt;ul&gt;&lt;li&gt;
Patas contorneadas&lt;/li&gt; 
&lt;/li&gt;
&lt;/ul&gt;&lt;/il&gt;
Medidas aproximadas: &lt;p&gt; 
Sofa 3 cuerpos: &lt;p&gt;&lt;li&gt;Altura(cm): 83&lt;/li&gt;&lt;li&gt; Ancho(cm): 185&lt;/li&gt;&lt;li&gt;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Crea espacios frescos y luminosos&lt;/li&gt;
&lt;li&gt; Gris: Crea espacios sofisticados y contemporaneos&lt;/li&gt;
&lt;li&gt;Marrón: Crea espacios naturales y tranquilos&lt;/li&gt;
&lt;li&gt;Azul: Crea espacios frescos&lt;/li&gt;
&lt;li&gt;Amarillo: Crea espacios calidos&lt;/ul&gt;&lt;/li&gt;</v>
      </c>
      <c r="J42"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42" s="152">
        <v>1</v>
      </c>
      <c r="L42" s="152" t="s">
        <v>435</v>
      </c>
      <c r="M42" s="152" t="s">
        <v>409</v>
      </c>
      <c r="O42" s="146" t="str">
        <f t="shared" si="1"/>
        <v>insert into descripcion_corta VALUES (NULL,"Mody51",41,"Sofa 3 cuerpos Akira","En HOGAR &amp; SPACIOS encontraras lo mejor para tu hogar con este excelente Vintage con un acabado detallista al estilo Vintage&lt;/p&gt;
:&lt;p&gt;&lt;strong&gt;&lt;span style=text-decoration: underline;&gt;Detalle:&lt;/span&gt;&lt;/strong&gt;&lt;/p&gt;
Sofa 3 cuerpos color: Verde, Tapiz: Prana, relleno: Espuma paraiso y algodón y estructura: Madera tornillo
&lt;p&gt;Característica: &lt;ul&gt;&lt;li&gt;
Patas contorneadas&lt;/li&gt; 
&lt;/li&gt;
&lt;/ul&gt;&lt;/il&gt;
Medidas aproximadas: &lt;p&gt; 
Sofa 3 cuerpos: &lt;p&gt;&lt;li&gt;Altura(cm): 83&lt;/li&gt;&lt;li&gt; Ancho(cm): 185&lt;/li&gt;&lt;li&gt;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Crea espacios frescos y luminosos&lt;/li&gt;
&lt;li&gt; Gris: Crea espacios sofisticados y contemporaneos&lt;/li&gt;
&lt;li&gt;Marrón: Crea espacios naturales y tranquilos&lt;/li&gt;
&lt;li&gt;Azul: Crea espacios frescos&lt;/li&gt;
&lt;li&gt;Amarillo: Crea espacios calidos&lt;/ul&gt;&lt;/li&gt;","&lt;img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43" spans="1:15" ht="19.5" customHeight="1" x14ac:dyDescent="0.2">
      <c r="A43" s="143" t="s">
        <v>563</v>
      </c>
      <c r="B43" s="153">
        <f>VLOOKUP(Tabla4[[#This Row],[skuproveedor-web]],Tabla6[[sku proveedor-web]:[codigo]],2,0)</f>
        <v>42</v>
      </c>
      <c r="C43" s="157" t="s">
        <v>564</v>
      </c>
      <c r="D43" s="190" t="s">
        <v>927</v>
      </c>
      <c r="E43" s="190" t="s">
        <v>928</v>
      </c>
      <c r="F43" s="190" t="s">
        <v>929</v>
      </c>
      <c r="G43" s="191" t="s">
        <v>930</v>
      </c>
      <c r="H43" s="191" t="s">
        <v>1154</v>
      </c>
      <c r="I43" s="192" t="str">
        <f>CONCATENATE(IFERROR(VLOOKUP(A43,Combos!A:Y,25,0),VLOOKUP(A43,Unitarios!A:Y,25,0)),CHAR(10),CHAR(10),IF(Tabla4[[#This Row],[¿Combina color?(si:1/no:0)]]=0,"",M43),IF(Tabla4[[#This Row],[¿Combina color?(si:1/no:0)]]=0,"",VLOOKUP(VLOOKUP(A43,Colores!D:J,7,0),'Base de datos'!L:N,3,0)))</f>
        <v>En HOGAR &amp; SPACIOS encontraras lo mejor para tu hogar con este excelente Vintage con un acabado detallista al estilo Vintage&lt;/p&gt;
:&lt;p&gt;&lt;strong&gt;&lt;span style=text-decoration: underline;&gt;Detalle:&lt;/span&gt;&lt;/strong&gt;&lt;/p&gt;
Sofa 3 cuerpos color: Amarillo, Tapiz: Dubai, relleno: Espuma paraiso y algodón y estructura: Madera tornillo
&lt;p&gt;Característica: &lt;ul&gt;&lt;li&gt;
Patas contorneadas&lt;/li&gt; 
&lt;/li&gt;
&lt;/ul&gt;&lt;/il&gt;
Medidas aproximadas: &lt;p&gt; 
Sofa 3 cuerpos: &lt;p&gt;&lt;li&gt;Altura(cm): 80&lt;/li&gt;&lt;li&gt; Ancho(cm): 185&lt;/li&gt;&lt;li&gt;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nuevos?:&lt;/span&gt;&lt;/strong&gt;&lt;/span&gt;&lt;/p&gt;&lt;ul&gt;&lt;li&gt;Rojo: Aumenta la fortalecey energía del lugar (No es recomendable para estudio)&lt;/li&gt;
&lt;li&gt;Blanco: Crea ambientes luminosos&lt;/li&gt;
&lt;li&gt;Gris: Genera un ambiente deportivo&lt;/ul&gt;&lt;/li&gt;</v>
      </c>
      <c r="J43"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43" s="152">
        <v>1</v>
      </c>
      <c r="L43" s="152" t="s">
        <v>435</v>
      </c>
      <c r="M43" s="152" t="s">
        <v>409</v>
      </c>
      <c r="O43" s="146" t="str">
        <f t="shared" si="1"/>
        <v>insert into descripcion_corta VALUES (NULL,"Mody52",42,"Sofa 3 cuerpos Anker","En HOGAR &amp; SPACIOS encontraras lo mejor para tu hogar con este excelente Vintage con un acabado detallista al estilo Vintage&lt;/p&gt;
:&lt;p&gt;&lt;strong&gt;&lt;span style=text-decoration: underline;&gt;Detalle:&lt;/span&gt;&lt;/strong&gt;&lt;/p&gt;
Sofa 3 cuerpos color: Amarillo, Tapiz: Dubai, relleno: Espuma paraiso y algodón y estructura: Madera tornillo
&lt;p&gt;Característica: &lt;ul&gt;&lt;li&gt;
Patas contorneadas&lt;/li&gt; 
&lt;/li&gt;
&lt;/ul&gt;&lt;/il&gt;
Medidas aproximadas: &lt;p&gt; 
Sofa 3 cuerpos: &lt;p&gt;&lt;li&gt;Altura(cm): 80&lt;/li&gt;&lt;li&gt; Ancho(cm): 185&lt;/li&gt;&lt;li&gt;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nuevos?:&lt;/span&gt;&lt;/strong&gt;&lt;/span&gt;&lt;/p&gt;&lt;ul&gt;&lt;li&gt;Rojo: Aumenta la fortalecey energía del lugar (No es recomendable para estudio)&lt;/li&gt;
&lt;li&gt;Blanco: Crea ambientes luminosos&lt;/li&gt;
&lt;li&gt;Gris: Genera un ambiente deportivo&lt;/ul&gt;&lt;/li&gt;","&lt;img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44" spans="1:15" ht="19.5" customHeight="1" x14ac:dyDescent="0.2">
      <c r="A44" s="143" t="s">
        <v>566</v>
      </c>
      <c r="B44" s="153">
        <f>VLOOKUP(Tabla4[[#This Row],[skuproveedor-web]],Tabla6[[sku proveedor-web]:[codigo]],2,0)</f>
        <v>43</v>
      </c>
      <c r="C44" s="157" t="s">
        <v>567</v>
      </c>
      <c r="D44" s="190" t="s">
        <v>927</v>
      </c>
      <c r="E44" s="190" t="s">
        <v>928</v>
      </c>
      <c r="F44" s="190" t="s">
        <v>929</v>
      </c>
      <c r="G44" s="191" t="s">
        <v>930</v>
      </c>
      <c r="H44" s="191" t="s">
        <v>1154</v>
      </c>
      <c r="I44" s="192" t="str">
        <f>CONCATENATE(IFERROR(VLOOKUP(A44,Combos!A:Y,25,0),VLOOKUP(A44,Unitarios!A:Y,25,0)),CHAR(10),CHAR(10),IF(Tabla4[[#This Row],[¿Combina color?(si:1/no:0)]]=0,"",M44),IF(Tabla4[[#This Row],[¿Combina color?(si:1/no:0)]]=0,"",VLOOKUP(VLOOKUP(A44,Colores!D:J,7,0),'Base de datos'!L:N,3,0)))</f>
        <v>En HOGAR &amp; SPACIOS encontraras lo mejor para tu hogar con este excelente Vintage con un acabado detallista al estilo Vintage&lt;/p&gt;
:&lt;p&gt;&lt;strong&gt;&lt;span style=text-decoration: underline;&gt;Detalle:&lt;/span&gt;&lt;/strong&gt;&lt;/p&gt;
Sofa 2 cuerpos color: Verde, Tapiz: Dubai, relleno: Espuma paraiso y algodón y estructura: Madera tornillo
&lt;p&gt;Característica: &lt;ul&gt;&lt;li&gt;
Patas contorneadas&lt;/li&gt; 
&lt;/li&gt;
&lt;/ul&gt;&lt;/il&gt;
Medidas aproximadas: &lt;p&gt; 
Sofa 2 cuerpos: &lt;p&gt;&lt;li&gt;Altura(cm): 80&lt;/li&gt;&lt;li&gt; Ancho(cm): 140&lt;/li&gt;&lt;li&gt; Profundo(cm): 80&lt;/li&gt;&lt;/ul&gt;&lt;p&gt;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nuevos?:&lt;/span&gt;&lt;/strong&gt;&lt;/span&gt;&lt;/p&gt;&lt;ul&gt;&lt;li&gt;Rojo: Aumenta la fortalecey energía del lugar (No es recomendable para estudio)&lt;/li&gt;
&lt;li&gt;Blanco: Crea ambientes luminosos&lt;/li&gt;
&lt;li&gt;Gris: Genera un ambiente deportivo&lt;/ul&gt;&lt;/li&gt;</v>
      </c>
      <c r="J44"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44" s="152">
        <v>1</v>
      </c>
      <c r="L44" s="152" t="s">
        <v>435</v>
      </c>
      <c r="M44" s="152" t="s">
        <v>409</v>
      </c>
      <c r="O44" s="146" t="str">
        <f t="shared" si="1"/>
        <v>insert into descripcion_corta VALUES (NULL,"Mody53",43,"Sofa 2 cuerpos Anker","En HOGAR &amp; SPACIOS encontraras lo mejor para tu hogar con este excelente Vintage con un acabado detallista al estilo Vintage&lt;/p&gt;
:&lt;p&gt;&lt;strong&gt;&lt;span style=text-decoration: underline;&gt;Detalle:&lt;/span&gt;&lt;/strong&gt;&lt;/p&gt;
Sofa 2 cuerpos color: Verde, Tapiz: Dubai, relleno: Espuma paraiso y algodón y estructura: Madera tornillo
&lt;p&gt;Característica: &lt;ul&gt;&lt;li&gt;
Patas contorneadas&lt;/li&gt; 
&lt;/li&gt;
&lt;/ul&gt;&lt;/il&gt;
Medidas aproximadas: &lt;p&gt; 
Sofa 2 cuerpos: &lt;p&gt;&lt;li&gt;Altura(cm): 80&lt;/li&gt;&lt;li&gt; Ancho(cm): 140&lt;/li&gt;&lt;li&gt; Profundo(cm): 80&lt;/li&gt;&lt;/ul&gt;&lt;p&gt;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nuevos?:&lt;/span&gt;&lt;/strong&gt;&lt;/span&gt;&lt;/p&gt;&lt;ul&gt;&lt;li&gt;Rojo: Aumenta la fortalecey energía del lugar (No es recomendable para estudio)&lt;/li&gt;
&lt;li&gt;Blanco: Crea ambientes luminosos&lt;/li&gt;
&lt;li&gt;Gris: Genera un ambiente deportivo&lt;/ul&gt;&lt;/li&gt;","&lt;img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45" spans="1:15" ht="19.5" customHeight="1" x14ac:dyDescent="0.2">
      <c r="A45" s="143" t="s">
        <v>545</v>
      </c>
      <c r="B45" s="153">
        <f>VLOOKUP(Tabla4[[#This Row],[skuproveedor-web]],Tabla6[[sku proveedor-web]:[codigo]],2,0)</f>
        <v>44</v>
      </c>
      <c r="C45" s="157" t="s">
        <v>935</v>
      </c>
      <c r="D45" s="190" t="s">
        <v>927</v>
      </c>
      <c r="E45" s="190" t="s">
        <v>928</v>
      </c>
      <c r="F45" s="190" t="s">
        <v>929</v>
      </c>
      <c r="G45" s="191" t="s">
        <v>930</v>
      </c>
      <c r="H45" s="191" t="s">
        <v>1154</v>
      </c>
      <c r="I45" s="192" t="str">
        <f>CONCATENATE(IFERROR(VLOOKUP(A45,Combos!A:Y,25,0),VLOOKUP(A45,Unitarios!A:Y,25,0)),CHAR(10),CHAR(10),IF(Tabla4[[#This Row],[¿Combina color?(si:1/no:0)]]=0,"",M45),IF(Tabla4[[#This Row],[¿Combina color?(si:1/no:0)]]=0,"",VLOOKUP(VLOOKUP(A45,Colores!D:J,7,0),'Base de datos'!L:N,3,0)))</f>
        <v>En HOGAR &amp; SPACIOS encontraras lo mejor para tu hogar con este excelente Vintage con un acabado detallista al estilo Vintage&lt;/p&gt;
:&lt;p&gt;&lt;strong&gt;&lt;span style=text-decoration: underline;&gt;Detalle:&lt;/span&gt;&lt;/strong&gt;&lt;/p&gt;
Sofa 2 cuerpos color: Azul, Tapiz: Dubai, relleno: Espuma paraiso y algodón y estructura: Madera tornillo
&lt;p&gt;Característica: &lt;ul&gt;&lt;li&gt;
Patas contorneadas&lt;/li&gt; 
&lt;/li&gt;
&lt;/ul&gt;&lt;/il&gt;
Medidas aproximadas: &lt;p&gt; 
Sofa 2 cuerpos: &lt;p&gt;&lt;li&gt;Altura(cm): 85&lt;/li&gt;&lt;li&gt; Ancho(cm): 180&lt;/li&gt;&lt;li&gt; Profundo(cm): 85&lt;/li&gt;&lt;/ul&gt;&lt;p&gt;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v>
      </c>
      <c r="J45"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45" s="152">
        <v>1</v>
      </c>
      <c r="L45" s="152" t="s">
        <v>435</v>
      </c>
      <c r="M45" s="152" t="s">
        <v>409</v>
      </c>
      <c r="O45" s="146" t="str">
        <f t="shared" si="1"/>
        <v>insert into descripcion_corta VALUES (NULL,"Mody54",44,"Sofa 3 cuerpos Apostolos","En HOGAR &amp; SPACIOS encontraras lo mejor para tu hogar con este excelente Vintage con un acabado detallista al estilo Vintage&lt;/p&gt;
:&lt;p&gt;&lt;strong&gt;&lt;span style=text-decoration: underline;&gt;Detalle:&lt;/span&gt;&lt;/strong&gt;&lt;/p&gt;
Sofa 2 cuerpos color: Azul, Tapiz: Dubai, relleno: Espuma paraiso y algodón y estructura: Madera tornillo
&lt;p&gt;Característica: &lt;ul&gt;&lt;li&gt;
Patas contorneadas&lt;/li&gt; 
&lt;/li&gt;
&lt;/ul&gt;&lt;/il&gt;
Medidas aproximadas: &lt;p&gt; 
Sofa 2 cuerpos: &lt;p&gt;&lt;li&gt;Altura(cm): 85&lt;/li&gt;&lt;li&gt; Ancho(cm): 180&lt;/li&gt;&lt;li&gt; Profundo(cm): 85&lt;/li&gt;&lt;/ul&gt;&lt;p&gt;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46" spans="1:15" ht="19.5" customHeight="1" x14ac:dyDescent="0.2">
      <c r="A46" s="143" t="s">
        <v>571</v>
      </c>
      <c r="B46" s="153">
        <f>VLOOKUP(Tabla4[[#This Row],[skuproveedor-web]],Tabla6[[sku proveedor-web]:[codigo]],2,0)</f>
        <v>45</v>
      </c>
      <c r="C46" s="157" t="s">
        <v>577</v>
      </c>
      <c r="D46" s="190" t="s">
        <v>927</v>
      </c>
      <c r="E46" s="190" t="s">
        <v>928</v>
      </c>
      <c r="F46" s="190" t="s">
        <v>929</v>
      </c>
      <c r="G46" s="191" t="s">
        <v>930</v>
      </c>
      <c r="H46" s="191" t="s">
        <v>1154</v>
      </c>
      <c r="I46" s="192" t="str">
        <f>CONCATENATE(IFERROR(VLOOKUP(A46,Combos!A:Y,25,0),VLOOKUP(A46,Unitarios!A:Y,25,0)),CHAR(10),CHAR(10),IF(Tabla4[[#This Row],[¿Combina color?(si:1/no:0)]]=0,"",M46),IF(Tabla4[[#This Row],[¿Combina color?(si:1/no:0)]]=0,"",VLOOKUP(VLOOKUP(A46,Colores!D:J,7,0),'Base de datos'!L:N,3,0)))</f>
        <v>En HOGAR &amp; SPACIOS encontraras lo mejor para tu hogar con este excelente Vintage con un acabado detallista al estilo Vintage&lt;/p&gt;
:&lt;p&gt;&lt;strong&gt;&lt;span style=text-decoration: underline;&gt;Detalle:&lt;/span&gt;&lt;/strong&gt;&lt;/p&gt;
Sofa 3 cuerpos color: Chocolate, Tapiz: Microfibra, relleno: Espuma paraiso y algodón y estructura: Madera tornillo
&lt;p&gt;Característica: &lt;ul&gt;&lt;li&gt;
Patas contorneadas&lt;/li&gt; 
&lt;/li&gt;
&lt;/ul&gt;&lt;/il&gt;
Medidas aproximadas: &lt;p&gt; 
Sofa 3 cuerpos: &lt;p&gt;&lt;li&gt;Altura(cm): 82&lt;/li&gt;&lt;li&gt; Ancho(cm): 145&lt;/li&gt;&lt;li&gt;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46"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46" s="152">
        <v>1</v>
      </c>
      <c r="L46" s="152" t="s">
        <v>435</v>
      </c>
      <c r="M46" s="152" t="s">
        <v>409</v>
      </c>
      <c r="O46" s="146" t="str">
        <f t="shared" si="1"/>
        <v>insert into descripcion_corta VALUES (NULL,"Mody55",45,"Sofa 3 cuerpos Kira","En HOGAR &amp; SPACIOS encontraras lo mejor para tu hogar con este excelente Vintage con un acabado detallista al estilo Vintage&lt;/p&gt;
:&lt;p&gt;&lt;strong&gt;&lt;span style=text-decoration: underline;&gt;Detalle:&lt;/span&gt;&lt;/strong&gt;&lt;/p&gt;
Sofa 3 cuerpos color: Chocolate, Tapiz: Microfibra, relleno: Espuma paraiso y algodón y estructura: Madera tornillo
&lt;p&gt;Característica: &lt;ul&gt;&lt;li&gt;
Patas contorneadas&lt;/li&gt; 
&lt;/li&gt;
&lt;/ul&gt;&lt;/il&gt;
Medidas aproximadas: &lt;p&gt; 
Sofa 3 cuerpos: &lt;p&gt;&lt;li&gt;Altura(cm): 82&lt;/li&gt;&lt;li&gt; Ancho(cm): 145&lt;/li&gt;&lt;li&gt;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47" spans="1:15" ht="19.5" customHeight="1" x14ac:dyDescent="0.2">
      <c r="A47" s="143" t="s">
        <v>574</v>
      </c>
      <c r="B47" s="153">
        <f>VLOOKUP(Tabla4[[#This Row],[skuproveedor-web]],Tabla6[[sku proveedor-web]:[codigo]],2,0)</f>
        <v>46</v>
      </c>
      <c r="C47" s="157" t="s">
        <v>580</v>
      </c>
      <c r="D47" s="190" t="s">
        <v>927</v>
      </c>
      <c r="E47" s="190" t="s">
        <v>928</v>
      </c>
      <c r="F47" s="190" t="s">
        <v>929</v>
      </c>
      <c r="G47" s="191" t="s">
        <v>930</v>
      </c>
      <c r="H47" s="191" t="s">
        <v>1154</v>
      </c>
      <c r="I47" s="192" t="str">
        <f>CONCATENATE(IFERROR(VLOOKUP(A47,Combos!A:Y,25,0),VLOOKUP(A47,Unitarios!A:Y,25,0)),CHAR(10),CHAR(10),IF(Tabla4[[#This Row],[¿Combina color?(si:1/no:0)]]=0,"",M47),IF(Tabla4[[#This Row],[¿Combina color?(si:1/no:0)]]=0,"",VLOOKUP(VLOOKUP(A47,Colores!D:J,7,0),'Base de datos'!L:N,3,0)))</f>
        <v>En HOGAR &amp; SPACIOS encontraras lo mejor para tu hogar con este excelente Vintage con un acabado detallista al estilo Vintage&lt;/p&gt;
:&lt;p&gt;&lt;strong&gt;&lt;span style=text-decoration: underline;&gt;Detalle:&lt;/span&gt;&lt;/strong&gt;&lt;/p&gt;
Sofa 2 cuerpos color: Vino, Tapiz: Dubai, relleno: Espuma paraiso y algodón y estructura: Madera tornillo
&lt;p&gt;Característica: &lt;ul&gt;&lt;li&gt;
Patas contorneadas&lt;/li&gt; 
&lt;/li&gt;
&lt;/ul&gt;&lt;/il&gt;
Medidas aproximadas: &lt;p&gt; 
Sofa 2 cuerpos: &lt;p&gt;&lt;li&gt;Altura(cm): 80&lt;/li&gt;&lt;li&gt; Ancho(cm): 145&lt;/li&gt;&lt;li&gt;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47"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47" s="152">
        <v>1</v>
      </c>
      <c r="L47" s="152" t="s">
        <v>435</v>
      </c>
      <c r="M47" s="152" t="s">
        <v>409</v>
      </c>
      <c r="O47" s="146" t="str">
        <f t="shared" si="1"/>
        <v>insert into descripcion_corta VALUES (NULL,"Mody56",46,"Sofa 2 cuerpos Athena botoneado","En HOGAR &amp; SPACIOS encontraras lo mejor para tu hogar con este excelente Vintage con un acabado detallista al estilo Vintage&lt;/p&gt;
:&lt;p&gt;&lt;strong&gt;&lt;span style=text-decoration: underline;&gt;Detalle:&lt;/span&gt;&lt;/strong&gt;&lt;/p&gt;
Sofa 2 cuerpos color: Vino, Tapiz: Dubai, relleno: Espuma paraiso y algodón y estructura: Madera tornillo
&lt;p&gt;Característica: &lt;ul&gt;&lt;li&gt;
Patas contorneadas&lt;/li&gt; 
&lt;/li&gt;
&lt;/ul&gt;&lt;/il&gt;
Medidas aproximadas: &lt;p&gt; 
Sofa 2 cuerpos: &lt;p&gt;&lt;li&gt;Altura(cm): 80&lt;/li&gt;&lt;li&gt; Ancho(cm): 145&lt;/li&gt;&lt;li&gt;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48" spans="1:15" ht="19.5" customHeight="1" x14ac:dyDescent="0.2">
      <c r="A48" s="143" t="s">
        <v>581</v>
      </c>
      <c r="B48" s="153">
        <f>VLOOKUP(Tabla4[[#This Row],[skuproveedor-web]],Tabla6[[sku proveedor-web]:[codigo]],2,0)</f>
        <v>47</v>
      </c>
      <c r="C48" s="157" t="s">
        <v>582</v>
      </c>
      <c r="D48" s="190" t="s">
        <v>927</v>
      </c>
      <c r="E48" s="190" t="s">
        <v>928</v>
      </c>
      <c r="F48" s="190" t="s">
        <v>929</v>
      </c>
      <c r="G48" s="191" t="s">
        <v>930</v>
      </c>
      <c r="H48" s="191" t="s">
        <v>1154</v>
      </c>
      <c r="I48" s="192" t="str">
        <f>CONCATENATE(IFERROR(VLOOKUP(A48,Combos!A:Y,25,0),VLOOKUP(A48,Unitarios!A:Y,25,0)),CHAR(10),CHAR(10),IF(Tabla4[[#This Row],[¿Combina color?(si:1/no:0)]]=0,"",M48),IF(Tabla4[[#This Row],[¿Combina color?(si:1/no:0)]]=0,"",VLOOKUP(VLOOKUP(A48,Colores!D:J,7,0),'Base de datos'!L:N,3,0)))</f>
        <v>En HOGAR &amp; SPACIOS encontraras lo mejor para tu hogar con este excelente Vintage con un acabado detallista al estilo Vintage&lt;/p&gt;
:&lt;p&gt;&lt;strong&gt;&lt;span style=text-decoration: underline;&gt;Detalle:&lt;/span&gt;&lt;/strong&gt;&lt;/p&gt;
Sofa 2 cuerpos color: Marrón, Tapiz: Microfibra, relleno: Espuma paraiso, algodón, resortes y estructura: Madera tornillo
&lt;p&gt;Característica: &lt;ul&gt;&lt;li&gt;
Patas contorneadas&lt;/li&gt; 
&lt;/li&gt;
&lt;/ul&gt;&lt;/il&gt;
Medidas aproximadas: &lt;p&gt; 
Sofa 2 cuerpos: &lt;p&gt;&lt;li&gt;Altura(cm): 80&lt;/li&gt;&lt;li&gt; Ancho(cm): 145&lt;/li&gt;&lt;li&gt;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48"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48" s="152">
        <v>1</v>
      </c>
      <c r="L48" s="152" t="s">
        <v>435</v>
      </c>
      <c r="M48" s="152" t="s">
        <v>409</v>
      </c>
      <c r="O48" s="146" t="str">
        <f t="shared" si="1"/>
        <v>insert into descripcion_corta VALUES (NULL,"Mody57",47,"Sofa 2 cuerpos Bastian","En HOGAR &amp; SPACIOS encontraras lo mejor para tu hogar con este excelente Vintage con un acabado detallista al estilo Vintage&lt;/p&gt;
:&lt;p&gt;&lt;strong&gt;&lt;span style=text-decoration: underline;&gt;Detalle:&lt;/span&gt;&lt;/strong&gt;&lt;/p&gt;
Sofa 2 cuerpos color: Marrón, Tapiz: Microfibra, relleno: Espuma paraiso, algodón, resortes y estructura: Madera tornillo
&lt;p&gt;Característica: &lt;ul&gt;&lt;li&gt;
Patas contorneadas&lt;/li&gt; 
&lt;/li&gt;
&lt;/ul&gt;&lt;/il&gt;
Medidas aproximadas: &lt;p&gt; 
Sofa 2 cuerpos: &lt;p&gt;&lt;li&gt;Altura(cm): 80&lt;/li&gt;&lt;li&gt; Ancho(cm): 145&lt;/li&gt;&lt;li&gt;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49" spans="1:15" ht="19.5" customHeight="1" x14ac:dyDescent="0.2">
      <c r="A49" s="143" t="s">
        <v>584</v>
      </c>
      <c r="B49" s="153">
        <f>VLOOKUP(Tabla4[[#This Row],[skuproveedor-web]],Tabla6[[sku proveedor-web]:[codigo]],2,0)</f>
        <v>48</v>
      </c>
      <c r="C49" s="157" t="s">
        <v>585</v>
      </c>
      <c r="D49" s="190" t="s">
        <v>927</v>
      </c>
      <c r="E49" s="190" t="s">
        <v>928</v>
      </c>
      <c r="F49" s="190" t="s">
        <v>929</v>
      </c>
      <c r="G49" s="191" t="s">
        <v>930</v>
      </c>
      <c r="H49" s="191" t="s">
        <v>1154</v>
      </c>
      <c r="I49" s="192" t="str">
        <f>CONCATENATE(IFERROR(VLOOKUP(A49,Combos!A:Y,25,0),VLOOKUP(A49,Unitarios!A:Y,25,0)),CHAR(10),CHAR(10),IF(Tabla4[[#This Row],[¿Combina color?(si:1/no:0)]]=0,"",M49),IF(Tabla4[[#This Row],[¿Combina color?(si:1/no:0)]]=0,"",VLOOKUP(VLOOKUP(A49,Colores!D:J,7,0),'Base de datos'!L:N,3,0)))</f>
        <v>En HOGAR &amp; SPACIOS encontraras lo mejor para tu hogar con este excelente Vintage con un acabado detallista al estilo Vintage&lt;/p&gt;
:&lt;p&gt;&lt;strong&gt;&lt;span style=text-decoration: underline;&gt;Detalle:&lt;/span&gt;&lt;/strong&gt;&lt;/p&gt;
Sofa 3 cuerpos color: Celeste, Tapiz: Microfibra, relleno: Espuma paraiso, algodón, resortes y estructura: Madera tornillo
&lt;p&gt;Característica: &lt;ul&gt;&lt;li&gt;
Patas contorneadas&lt;/li&gt; 
&lt;/li&gt;
&lt;/ul&gt;&lt;/il&gt;
Medidas aproximadas: &lt;p&gt; 
Sofa 3 cuerpos: &lt;p&gt;&lt;li&gt;Altura(cm): 80&lt;/li&gt;&lt;li&gt; Ancho(cm): 180&lt;/li&gt;&lt;li&gt;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 Marrón: Genera un ambiente natural&lt;/li&gt;
&lt;li&gt; Verde: Crea espacios frescos&lt;/li&gt;
&lt;li&gt; Blanco: Alumenta la luminosidad y agranda el espacio&lt;/li&gt;&lt;/ul&gt;</v>
      </c>
      <c r="J49"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49" s="152">
        <v>1</v>
      </c>
      <c r="L49" s="152" t="s">
        <v>435</v>
      </c>
      <c r="M49" s="152" t="s">
        <v>409</v>
      </c>
      <c r="O49" s="146" t="str">
        <f t="shared" si="1"/>
        <v>insert into descripcion_corta VALUES (NULL,"Mody58",48,"Sofa 2 cuerpos Belen","En HOGAR &amp; SPACIOS encontraras lo mejor para tu hogar con este excelente Vintage con un acabado detallista al estilo Vintage&lt;/p&gt;
:&lt;p&gt;&lt;strong&gt;&lt;span style=text-decoration: underline;&gt;Detalle:&lt;/span&gt;&lt;/strong&gt;&lt;/p&gt;
Sofa 3 cuerpos color: Celeste, Tapiz: Microfibra, relleno: Espuma paraiso, algodón, resortes y estructura: Madera tornillo
&lt;p&gt;Característica: &lt;ul&gt;&lt;li&gt;
Patas contorneadas&lt;/li&gt; 
&lt;/li&gt;
&lt;/ul&gt;&lt;/il&gt;
Medidas aproximadas: &lt;p&gt; 
Sofa 3 cuerpos: &lt;p&gt;&lt;li&gt;Altura(cm): 80&lt;/li&gt;&lt;li&gt; Ancho(cm): 180&lt;/li&gt;&lt;li&gt;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 Marrón: Genera un ambiente natural&lt;/li&gt;
&lt;li&gt; Verde: Crea espacios frescos&lt;/li&gt;
&lt;li&gt; Blanco: Alumenta la luminosidad y agranda el espacio&lt;/li&gt;&lt;/ul&gt;","&lt;img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50" spans="1:15" ht="19.5" customHeight="1" x14ac:dyDescent="0.2">
      <c r="A50" s="143" t="s">
        <v>588</v>
      </c>
      <c r="B50" s="153">
        <f>VLOOKUP(Tabla4[[#This Row],[skuproveedor-web]],Tabla6[[sku proveedor-web]:[codigo]],2,0)</f>
        <v>49</v>
      </c>
      <c r="C50" s="157" t="s">
        <v>589</v>
      </c>
      <c r="D50" s="190" t="s">
        <v>927</v>
      </c>
      <c r="E50" s="190" t="s">
        <v>928</v>
      </c>
      <c r="F50" s="190" t="s">
        <v>929</v>
      </c>
      <c r="G50" s="191" t="s">
        <v>930</v>
      </c>
      <c r="H50" s="191" t="s">
        <v>1154</v>
      </c>
      <c r="I50" s="192" t="str">
        <f>CONCATENATE(IFERROR(VLOOKUP(A50,Combos!A:Y,25,0),VLOOKUP(A50,Unitarios!A:Y,25,0)),CHAR(10),CHAR(10),IF(Tabla4[[#This Row],[¿Combina color?(si:1/no:0)]]=0,"",M50),IF(Tabla4[[#This Row],[¿Combina color?(si:1/no:0)]]=0,"",VLOOKUP(VLOOKUP(A50,Colores!D:J,7,0),'Base de datos'!L:N,3,0)))</f>
        <v>En HOGAR &amp; SPACIOS encontraras lo mejor para tu hogar con este excelente Vintage con un acabado detallista al estilo Vintage&lt;/p&gt;
:&lt;p&gt;&lt;strong&gt;&lt;span style=text-decoration: underline;&gt;Detalle:&lt;/span&gt;&lt;/strong&gt;&lt;/p&gt;
Sillón    color: Varios colores, Tapiz: Dubai, relleno: Espuma paraiso y algodón y estructura: Madera tornillo
&lt;p&gt;Característica: &lt;ul&gt;&lt;li&gt;
Patas contorneadas&lt;/li&gt; 
&lt;/li&gt;
&lt;/ul&gt;&lt;/il&gt;
Medidas aproximadas: &lt;p&gt; 
Sillón   : &lt;p&gt;&lt;li&gt;Altura(cm): 85&lt;/li&gt;&lt;li&gt; Ancho(cm): 65&lt;/li&gt;&lt;li&gt; Profundo(cm): 65&lt;/li&gt;&lt;/ul&gt;&lt;p&gt;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nuevos?:&lt;/span&gt;&lt;/strong&gt;&lt;/span&gt;&lt;/p&gt;&lt;ul&gt;&lt;li&gt;Rojo: Aumenta la fortalecey energía del lugar (No es recomendable para estudio)&lt;/li&gt;
&lt;li&gt;Blanco: Crea ambientes luminosos&lt;/li&gt;
&lt;li&gt;Gris: Genera un ambiente deportivo&lt;/ul&gt;&lt;/li&gt;</v>
      </c>
      <c r="J50"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50" s="152">
        <v>1</v>
      </c>
      <c r="L50" s="152" t="s">
        <v>435</v>
      </c>
      <c r="M50" s="152" t="s">
        <v>409</v>
      </c>
      <c r="O50" s="146" t="str">
        <f t="shared" si="1"/>
        <v>insert into descripcion_corta VALUES (NULL,"Mody59",49,"Sillón Grandfather","En HOGAR &amp; SPACIOS encontraras lo mejor para tu hogar con este excelente Vintage con un acabado detallista al estilo Vintage&lt;/p&gt;
:&lt;p&gt;&lt;strong&gt;&lt;span style=text-decoration: underline;&gt;Detalle:&lt;/span&gt;&lt;/strong&gt;&lt;/p&gt;
Sillón    color: Varios colores, Tapiz: Dubai, relleno: Espuma paraiso y algodón y estructura: Madera tornillo
&lt;p&gt;Característica: &lt;ul&gt;&lt;li&gt;
Patas contorneadas&lt;/li&gt; 
&lt;/li&gt;
&lt;/ul&gt;&lt;/il&gt;
Medidas aproximadas: &lt;p&gt; 
Sillón   : &lt;p&gt;&lt;li&gt;Altura(cm): 85&lt;/li&gt;&lt;li&gt; Ancho(cm): 65&lt;/li&gt;&lt;li&gt; Profundo(cm): 65&lt;/li&gt;&lt;/ul&gt;&lt;p&gt;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nuevos?:&lt;/span&gt;&lt;/strong&gt;&lt;/span&gt;&lt;/p&gt;&lt;ul&gt;&lt;li&gt;Rojo: Aumenta la fortalecey energía del lugar (No es recomendable para estudio)&lt;/li&gt;
&lt;li&gt;Blanco: Crea ambientes luminosos&lt;/li&gt;
&lt;li&gt;Gris: Genera un ambiente deportivo&lt;/ul&gt;&lt;/li&gt;","&lt;img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51" spans="1:15" ht="19.5" customHeight="1" x14ac:dyDescent="0.2">
      <c r="A51" s="143" t="s">
        <v>591</v>
      </c>
      <c r="B51" s="153">
        <f>VLOOKUP(Tabla4[[#This Row],[skuproveedor-web]],Tabla6[[sku proveedor-web]:[codigo]],2,0)</f>
        <v>50</v>
      </c>
      <c r="C51" s="157" t="s">
        <v>592</v>
      </c>
      <c r="D51" s="190" t="s">
        <v>927</v>
      </c>
      <c r="E51" s="190" t="s">
        <v>928</v>
      </c>
      <c r="F51" s="190" t="s">
        <v>929</v>
      </c>
      <c r="G51" s="191" t="s">
        <v>930</v>
      </c>
      <c r="H51" s="191" t="s">
        <v>1154</v>
      </c>
      <c r="I51" s="192" t="str">
        <f>CONCATENATE(IFERROR(VLOOKUP(A51,Combos!A:Y,25,0),VLOOKUP(A51,Unitarios!A:Y,25,0)),CHAR(10),CHAR(10),IF(Tabla4[[#This Row],[¿Combina color?(si:1/no:0)]]=0,"",M51),IF(Tabla4[[#This Row],[¿Combina color?(si:1/no:0)]]=0,"",VLOOKUP(VLOOKUP(A51,Colores!D:J,7,0),'Base de datos'!L:N,3,0)))</f>
        <v>En HOGAR &amp; SPACIOS encontraras lo mejor para tu hogar con este excelente Vintage con un acabado detallista al estilo Vintage&lt;/p&gt;
:&lt;p&gt;&lt;strong&gt;&lt;span style=text-decoration: underline;&gt;Detalle:&lt;/span&gt;&lt;/strong&gt;&lt;/p&gt;
Esquinero color: Plomo, Tapiz: Microfibra, relleno: Espuma paraiso y algodón y estructura: Madera tornillo
&lt;p&gt;Característica: &lt;ul&gt;&lt;li&gt;
Patas contorneadas&lt;/li&gt; 
&lt;/li&gt;
&lt;/ul&gt;&lt;/il&gt;
Medidas aproximadas: &lt;p&gt; 
Esquinero: &lt;p&gt;&lt;li&gt;Altura(cm): 80&lt;/li&gt;&lt;li&gt; Ancho(cm): 180&lt;/li&gt;&lt;li&gt; Profundo(cm): 180&lt;/li&gt;&lt;/ul&gt;&lt;p&gt;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51"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51" s="152">
        <v>1</v>
      </c>
      <c r="L51" s="152" t="s">
        <v>435</v>
      </c>
      <c r="M51" s="152" t="s">
        <v>409</v>
      </c>
      <c r="O51" s="146" t="str">
        <f t="shared" si="1"/>
        <v>insert into descripcion_corta VALUES (NULL,"Mody60",50,"Esquinero Bernice","En HOGAR &amp; SPACIOS encontraras lo mejor para tu hogar con este excelente Vintage con un acabado detallista al estilo Vintage&lt;/p&gt;
:&lt;p&gt;&lt;strong&gt;&lt;span style=text-decoration: underline;&gt;Detalle:&lt;/span&gt;&lt;/strong&gt;&lt;/p&gt;
Esquinero color: Plomo, Tapiz: Microfibra, relleno: Espuma paraiso y algodón y estructura: Madera tornillo
&lt;p&gt;Característica: &lt;ul&gt;&lt;li&gt;
Patas contorneadas&lt;/li&gt; 
&lt;/li&gt;
&lt;/ul&gt;&lt;/il&gt;
Medidas aproximadas: &lt;p&gt; 
Esquinero: &lt;p&gt;&lt;li&gt;Altura(cm): 80&lt;/li&gt;&lt;li&gt; Ancho(cm): 180&lt;/li&gt;&lt;li&gt; Profundo(cm): 180&lt;/li&gt;&lt;/ul&gt;&lt;p&gt;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52" spans="1:15" ht="19.5" customHeight="1" x14ac:dyDescent="0.2">
      <c r="A52" s="143" t="s">
        <v>596</v>
      </c>
      <c r="B52" s="153">
        <f>VLOOKUP(Tabla4[[#This Row],[skuproveedor-web]],Tabla6[[sku proveedor-web]:[codigo]],2,0)</f>
        <v>51</v>
      </c>
      <c r="C52" s="157" t="s">
        <v>595</v>
      </c>
      <c r="D52" s="190" t="s">
        <v>927</v>
      </c>
      <c r="E52" s="190" t="s">
        <v>928</v>
      </c>
      <c r="F52" s="190" t="s">
        <v>929</v>
      </c>
      <c r="G52" s="191" t="s">
        <v>930</v>
      </c>
      <c r="H52" s="191" t="s">
        <v>1154</v>
      </c>
      <c r="I52" s="192" t="str">
        <f>CONCATENATE(IFERROR(VLOOKUP(A52,Combos!A:Y,25,0),VLOOKUP(A52,Unitarios!A:Y,25,0)),CHAR(10),CHAR(10),IF(Tabla4[[#This Row],[¿Combina color?(si:1/no:0)]]=0,"",M52),IF(Tabla4[[#This Row],[¿Combina color?(si:1/no:0)]]=0,"",VLOOKUP(VLOOKUP(A52,Colores!D:J,7,0),'Base de datos'!L:N,3,0)))</f>
        <v>En HOGAR &amp; SPACIOS encontraras lo mejor para tu hogar con este excelente Vintage con un acabado detallista al estilo Vintage&lt;/p&gt;
:&lt;p&gt;&lt;strong&gt;&lt;span style=text-decoration: underline;&gt;Detalle:&lt;/span&gt;&lt;/strong&gt;&lt;/p&gt;
Sofa 3 cuerpos color: Turquesa, Tapiz: Dubai, relleno: Espuma paraiso, algodón, resortes y estructura: Madera tornillo
Medidas aproximadas: &lt;p&gt; 
Sofa 3 cuerpos: &lt;p&gt;&lt;li&gt;Altura(cm): 75&lt;/li&gt;&lt;li&gt; Ancho(cm): 185&lt;/li&gt;&lt;li&gt;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v>
      </c>
      <c r="J52"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52" s="152">
        <v>1</v>
      </c>
      <c r="L52" s="152" t="s">
        <v>435</v>
      </c>
      <c r="M52" s="152" t="s">
        <v>409</v>
      </c>
      <c r="O52" s="146" t="str">
        <f t="shared" si="1"/>
        <v>insert into descripcion_corta VALUES (NULL,"Mody61",51,"Sofa 3 cuerpos Altu","En HOGAR &amp; SPACIOS encontraras lo mejor para tu hogar con este excelente Vintage con un acabado detallista al estilo Vintage&lt;/p&gt;
:&lt;p&gt;&lt;strong&gt;&lt;span style=text-decoration: underline;&gt;Detalle:&lt;/span&gt;&lt;/strong&gt;&lt;/p&gt;
Sofa 3 cuerpos color: Turquesa, Tapiz: Dubai, relleno: Espuma paraiso, algodón, resortes y estructura: Madera tornillo
Medidas aproximadas: &lt;p&gt; 
Sofa 3 cuerpos: &lt;p&gt;&lt;li&gt;Altura(cm): 75&lt;/li&gt;&lt;li&gt; Ancho(cm): 185&lt;/li&gt;&lt;li&gt;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53" spans="1:15" ht="19.5" customHeight="1" x14ac:dyDescent="0.2">
      <c r="A53" s="143" t="s">
        <v>598</v>
      </c>
      <c r="B53" s="153">
        <f>VLOOKUP(Tabla4[[#This Row],[skuproveedor-web]],Tabla6[[sku proveedor-web]:[codigo]],2,0)</f>
        <v>52</v>
      </c>
      <c r="C53" s="157" t="s">
        <v>599</v>
      </c>
      <c r="D53" s="190" t="s">
        <v>927</v>
      </c>
      <c r="E53" s="190" t="s">
        <v>928</v>
      </c>
      <c r="F53" s="190" t="s">
        <v>929</v>
      </c>
      <c r="G53" s="191" t="s">
        <v>930</v>
      </c>
      <c r="H53" s="191" t="s">
        <v>1154</v>
      </c>
      <c r="I53" s="192" t="str">
        <f>CONCATENATE(IFERROR(VLOOKUP(A53,Combos!A:Y,25,0),VLOOKUP(A53,Unitarios!A:Y,25,0)),CHAR(10),CHAR(10),IF(Tabla4[[#This Row],[¿Combina color?(si:1/no:0)]]=0,"",M53),IF(Tabla4[[#This Row],[¿Combina color?(si:1/no:0)]]=0,"",VLOOKUP(VLOOKUP(A53,Colores!D:J,7,0),'Base de datos'!L:N,3,0)))</f>
        <v>En HOGAR &amp; SPACIOS encontraras lo mejor para tu hogar con este excelente Vintage con un acabado detallista al estilo Vintage&lt;/p&gt;
:&lt;p&gt;&lt;strong&gt;&lt;span style=text-decoration: underline;&gt;Detalle:&lt;/span&gt;&lt;/strong&gt;&lt;/p&gt;
Sofa 4 cuerpos color: Azul, Tapiz: Dubai, relleno: Espuma paraiso, algodón, resortes y estructura: Madera tornillo
&lt;p&gt;Característica: &lt;ul&gt;&lt;li&gt;
Patas contorneadas&lt;/li&gt; 
&lt;/li&gt;
&lt;/ul&gt;&lt;/il&gt;
Medidas aproximadas: &lt;p&gt; 
Sofa 4 cuerpos: &lt;p&gt;&lt;li&gt;Altura(cm): 80&lt;/li&gt;&lt;li&gt; Ancho(cm): 210&lt;/li&gt;&lt;li&gt;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v>
      </c>
      <c r="J53"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53" s="152">
        <v>1</v>
      </c>
      <c r="L53" s="152" t="s">
        <v>435</v>
      </c>
      <c r="M53" s="152" t="s">
        <v>409</v>
      </c>
      <c r="O53" s="146" t="str">
        <f t="shared" si="1"/>
        <v>insert into descripcion_corta VALUES (NULL,"Mody62",52,"Sofa 4 cuerpos luna","En HOGAR &amp; SPACIOS encontraras lo mejor para tu hogar con este excelente Vintage con un acabado detallista al estilo Vintage&lt;/p&gt;
:&lt;p&gt;&lt;strong&gt;&lt;span style=text-decoration: underline;&gt;Detalle:&lt;/span&gt;&lt;/strong&gt;&lt;/p&gt;
Sofa 4 cuerpos color: Azul, Tapiz: Dubai, relleno: Espuma paraiso, algodón, resortes y estructura: Madera tornillo
&lt;p&gt;Característica: &lt;ul&gt;&lt;li&gt;
Patas contorneadas&lt;/li&gt; 
&lt;/li&gt;
&lt;/ul&gt;&lt;/il&gt;
Medidas aproximadas: &lt;p&gt; 
Sofa 4 cuerpos: &lt;p&gt;&lt;li&gt;Altura(cm): 80&lt;/li&gt;&lt;li&gt; Ancho(cm): 210&lt;/li&gt;&lt;li&gt;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54" spans="1:15" ht="19.5" customHeight="1" x14ac:dyDescent="0.2">
      <c r="A54" s="143" t="s">
        <v>602</v>
      </c>
      <c r="B54" s="153">
        <f>VLOOKUP(Tabla4[[#This Row],[skuproveedor-web]],Tabla6[[sku proveedor-web]:[codigo]],2,0)</f>
        <v>53</v>
      </c>
      <c r="C54" s="157" t="s">
        <v>603</v>
      </c>
      <c r="D54" s="190" t="s">
        <v>927</v>
      </c>
      <c r="E54" s="190" t="s">
        <v>928</v>
      </c>
      <c r="F54" s="190" t="s">
        <v>929</v>
      </c>
      <c r="G54" s="191" t="s">
        <v>930</v>
      </c>
      <c r="H54" s="191" t="s">
        <v>1154</v>
      </c>
      <c r="I54" s="192" t="str">
        <f>CONCATENATE(IFERROR(VLOOKUP(A54,Combos!A:Y,25,0),VLOOKUP(A54,Unitarios!A:Y,25,0)),CHAR(10),CHAR(10),IF(Tabla4[[#This Row],[¿Combina color?(si:1/no:0)]]=0,"",M54),IF(Tabla4[[#This Row],[¿Combina color?(si:1/no:0)]]=0,"",VLOOKUP(VLOOKUP(A54,Colores!D:J,7,0),'Base de datos'!L:N,3,0)))</f>
        <v>En HOGAR &amp; SPACIOS encontraras lo mejor para tu hogar con este excelente Vintage con un acabado detallista al estilo Vintage&lt;/p&gt;
:&lt;p&gt;&lt;strong&gt;&lt;span style=text-decoration: underline;&gt;Detalle:&lt;/span&gt;&lt;/strong&gt;&lt;/p&gt;
Sofa 4 cuerpos color: Plomo, Tapiz: Dubai, relleno: Espuma paraiso, algodón, resortes y estructura: Madera tornillo
&lt;p&gt;Característica: &lt;ul&gt;&lt;li&gt;
Patas contorneadas&lt;/li&gt; 
&lt;/li&gt;
&lt;/ul&gt;&lt;/il&gt;
Medidas aproximadas: &lt;p&gt; 
Sofa 4 cuerpos: &lt;p&gt;&lt;li&gt;Altura(cm): 80&lt;/li&gt;&lt;li&gt; Ancho(cm): 190&lt;/li&gt;&lt;li&gt;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54"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54" s="152">
        <v>1</v>
      </c>
      <c r="L54" s="152" t="s">
        <v>435</v>
      </c>
      <c r="M54" s="152" t="s">
        <v>409</v>
      </c>
      <c r="O54" s="146" t="str">
        <f t="shared" si="1"/>
        <v>insert into descripcion_corta VALUES (NULL,"Mody63",53,"Sofa 4 cuerpos lunaty","En HOGAR &amp; SPACIOS encontraras lo mejor para tu hogar con este excelente Vintage con un acabado detallista al estilo Vintage&lt;/p&gt;
:&lt;p&gt;&lt;strong&gt;&lt;span style=text-decoration: underline;&gt;Detalle:&lt;/span&gt;&lt;/strong&gt;&lt;/p&gt;
Sofa 4 cuerpos color: Plomo, Tapiz: Dubai, relleno: Espuma paraiso, algodón, resortes y estructura: Madera tornillo
&lt;p&gt;Característica: &lt;ul&gt;&lt;li&gt;
Patas contorneadas&lt;/li&gt; 
&lt;/li&gt;
&lt;/ul&gt;&lt;/il&gt;
Medidas aproximadas: &lt;p&gt; 
Sofa 4 cuerpos: &lt;p&gt;&lt;li&gt;Altura(cm): 80&lt;/li&gt;&lt;li&gt; Ancho(cm): 190&lt;/li&gt;&lt;li&gt;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55" spans="1:15" ht="19.5" customHeight="1" x14ac:dyDescent="0.2">
      <c r="A55" s="143" t="s">
        <v>569</v>
      </c>
      <c r="B55" s="153">
        <f>VLOOKUP(Tabla4[[#This Row],[skuproveedor-web]],Tabla6[[sku proveedor-web]:[codigo]],2,0)</f>
        <v>54</v>
      </c>
      <c r="C55" s="157" t="s">
        <v>605</v>
      </c>
      <c r="D55" s="190" t="s">
        <v>927</v>
      </c>
      <c r="E55" s="190" t="s">
        <v>928</v>
      </c>
      <c r="F55" s="190" t="s">
        <v>929</v>
      </c>
      <c r="G55" s="191" t="s">
        <v>930</v>
      </c>
      <c r="H55" s="191" t="s">
        <v>1154</v>
      </c>
      <c r="I55" s="192" t="str">
        <f>CONCATENATE(IFERROR(VLOOKUP(A55,Combos!A:Y,25,0),VLOOKUP(A55,Unitarios!A:Y,25,0)),CHAR(10),CHAR(10),IF(Tabla4[[#This Row],[¿Combina color?(si:1/no:0)]]=0,"",M55),IF(Tabla4[[#This Row],[¿Combina color?(si:1/no:0)]]=0,"",VLOOKUP(VLOOKUP(A55,Colores!D:J,7,0),'Base de datos'!L:N,3,0)))</f>
        <v>En HOGAR &amp; SPACIOS encontraras lo mejor para tu hogar con este excelente Vintage con un acabado detallista al estilo Vintage&lt;/p&gt;
:&lt;p&gt;&lt;strong&gt;&lt;span style=text-decoration: underline;&gt;Detalle:&lt;/span&gt;&lt;/strong&gt;&lt;/p&gt;
Sofa 4 cuerpos color: Azul plata, Tapiz: Dubai, relleno: Espuma paraiso, algodón, resortes y estructura: Madera tornillo
&lt;p&gt;Característica: &lt;ul&gt;&lt;li&gt;
Patas contorneadas&lt;/li&gt; 
&lt;/li&gt;
&lt;/ul&gt;&lt;/il&gt;
Medidas aproximadas: &lt;p&gt; 
Sofa 4 cuerpos: &lt;p&gt;&lt;li&gt;Altura(cm): 75&lt;/li&gt;&lt;li&gt; Ancho(cm): 190&lt;/li&gt;&lt;li&gt;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Crea espacios frescos y luminosos&lt;/li&gt;
&lt;li&gt; Gris: Crea espacios sofisticados y contemporaneos&lt;/li&gt;
&lt;li&gt;Marrón: Crea espacios naturales y tranquilos&lt;/li&gt;
&lt;li&gt;Azul: Crea espacios frescos&lt;/li&gt;
&lt;li&gt;Amarillo: Crea espacios calidos&lt;/ul&gt;&lt;/li&gt;</v>
      </c>
      <c r="J55"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55" s="152">
        <v>1</v>
      </c>
      <c r="L55" s="152" t="s">
        <v>435</v>
      </c>
      <c r="M55" s="152" t="s">
        <v>409</v>
      </c>
      <c r="O55" s="146" t="str">
        <f t="shared" si="1"/>
        <v>insert into descripcion_corta VALUES (NULL,"Mody64",54,"Sofa 4 cuerpos lunara","En HOGAR &amp; SPACIOS encontraras lo mejor para tu hogar con este excelente Vintage con un acabado detallista al estilo Vintage&lt;/p&gt;
:&lt;p&gt;&lt;strong&gt;&lt;span style=text-decoration: underline;&gt;Detalle:&lt;/span&gt;&lt;/strong&gt;&lt;/p&gt;
Sofa 4 cuerpos color: Azul plata, Tapiz: Dubai, relleno: Espuma paraiso, algodón, resortes y estructura: Madera tornillo
&lt;p&gt;Característica: &lt;ul&gt;&lt;li&gt;
Patas contorneadas&lt;/li&gt; 
&lt;/li&gt;
&lt;/ul&gt;&lt;/il&gt;
Medidas aproximadas: &lt;p&gt; 
Sofa 4 cuerpos: &lt;p&gt;&lt;li&gt;Altura(cm): 75&lt;/li&gt;&lt;li&gt; Ancho(cm): 190&lt;/li&gt;&lt;li&gt;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Crea espacios frescos y luminosos&lt;/li&gt;
&lt;li&gt; Gris: Crea espacios sofisticados y contemporaneos&lt;/li&gt;
&lt;li&gt;Marrón: Crea espacios naturales y tranquilos&lt;/li&gt;
&lt;li&gt;Azul: Crea espacios frescos&lt;/li&gt;
&lt;li&gt;Amarillo: Crea espacios calidos&lt;/ul&gt;&lt;/li&gt;","&lt;img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56" spans="1:15" ht="19.5" customHeight="1" x14ac:dyDescent="0.2">
      <c r="A56" s="143" t="s">
        <v>572</v>
      </c>
      <c r="B56" s="153">
        <f>VLOOKUP(Tabla4[[#This Row],[skuproveedor-web]],Tabla6[[sku proveedor-web]:[codigo]],2,0)</f>
        <v>55</v>
      </c>
      <c r="C56" s="157" t="s">
        <v>608</v>
      </c>
      <c r="D56" s="190" t="s">
        <v>927</v>
      </c>
      <c r="E56" s="190" t="s">
        <v>928</v>
      </c>
      <c r="F56" s="190" t="s">
        <v>929</v>
      </c>
      <c r="G56" s="191" t="s">
        <v>930</v>
      </c>
      <c r="H56" s="191" t="s">
        <v>1154</v>
      </c>
      <c r="I56" s="192" t="str">
        <f>CONCATENATE(IFERROR(VLOOKUP(A56,Combos!A:Y,25,0),VLOOKUP(A56,Unitarios!A:Y,25,0)),CHAR(10),CHAR(10),IF(Tabla4[[#This Row],[¿Combina color?(si:1/no:0)]]=0,"",M56),IF(Tabla4[[#This Row],[¿Combina color?(si:1/no:0)]]=0,"",VLOOKUP(VLOOKUP(A56,Colores!D:J,7,0),'Base de datos'!L:N,3,0)))</f>
        <v>En HOGAR &amp; SPACIOS encontraras lo mejor para tu hogar con este excelente Vintage con un acabado detallista al estilo Vintage&lt;/p&gt;
:&lt;p&gt;&lt;strong&gt;&lt;span style=text-decoration: underline;&gt;Detalle:&lt;/span&gt;&lt;/strong&gt;&lt;/p&gt;
sofa 3 cuerpos color: Celeste, Tapiz: Dubai, relleno: Espuma paraiso, algodón, resortes y estructura: Madera tornillo
&lt;p&gt;Característica: &lt;ul&gt;&lt;li&gt;
Patas contorneadas&lt;/li&gt; 
&lt;/li&gt;
&lt;/ul&gt;&lt;/il&gt;
Medidas aproximadas: &lt;p&gt; 
sofa 3 cuerpos: &lt;p&gt;&lt;li&gt;Altura(cm): 75&lt;/li&gt;&lt;li&gt; Ancho(cm): 180&lt;/li&gt;&lt;li&gt;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v>
      </c>
      <c r="J56"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56" s="152">
        <v>1</v>
      </c>
      <c r="L56" s="152" t="s">
        <v>435</v>
      </c>
      <c r="M56" s="152" t="s">
        <v>409</v>
      </c>
      <c r="O56" s="146" t="str">
        <f t="shared" si="1"/>
        <v>insert into descripcion_corta VALUES (NULL,"Mody65",55,"sofa 3 cuerpos Casia","En HOGAR &amp; SPACIOS encontraras lo mejor para tu hogar con este excelente Vintage con un acabado detallista al estilo Vintage&lt;/p&gt;
:&lt;p&gt;&lt;strong&gt;&lt;span style=text-decoration: underline;&gt;Detalle:&lt;/span&gt;&lt;/strong&gt;&lt;/p&gt;
sofa 3 cuerpos color: Celeste, Tapiz: Dubai, relleno: Espuma paraiso, algodón, resortes y estructura: Madera tornillo
&lt;p&gt;Característica: &lt;ul&gt;&lt;li&gt;
Patas contorneadas&lt;/li&gt; 
&lt;/li&gt;
&lt;/ul&gt;&lt;/il&gt;
Medidas aproximadas: &lt;p&gt; 
sofa 3 cuerpos: &lt;p&gt;&lt;li&gt;Altura(cm): 75&lt;/li&gt;&lt;li&gt; Ancho(cm): 180&lt;/li&gt;&lt;li&gt;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57" spans="1:15" ht="19.5" customHeight="1" x14ac:dyDescent="0.2">
      <c r="A57" s="143" t="s">
        <v>573</v>
      </c>
      <c r="B57" s="153">
        <f>VLOOKUP(Tabla4[[#This Row],[skuproveedor-web]],Tabla6[[sku proveedor-web]:[codigo]],2,0)</f>
        <v>56</v>
      </c>
      <c r="C57" s="157" t="s">
        <v>610</v>
      </c>
      <c r="D57" s="190" t="s">
        <v>927</v>
      </c>
      <c r="E57" s="190" t="s">
        <v>928</v>
      </c>
      <c r="F57" s="190" t="s">
        <v>929</v>
      </c>
      <c r="G57" s="191" t="s">
        <v>930</v>
      </c>
      <c r="H57" s="191" t="s">
        <v>1154</v>
      </c>
      <c r="I57" s="192" t="str">
        <f>CONCATENATE(IFERROR(VLOOKUP(A57,Combos!A:Y,25,0),VLOOKUP(A57,Unitarios!A:Y,25,0)),CHAR(10),CHAR(10),IF(Tabla4[[#This Row],[¿Combina color?(si:1/no:0)]]=0,"",M57),IF(Tabla4[[#This Row],[¿Combina color?(si:1/no:0)]]=0,"",VLOOKUP(VLOOKUP(A57,Colores!D:J,7,0),'Base de datos'!L:N,3,0)))</f>
        <v>En HOGAR &amp; SPACIOS encontraras lo mejor para tu hogar con este excelente Vintage con un acabado detallista al estilo Vintage&lt;/p&gt;
:&lt;p&gt;&lt;strong&gt;&lt;span style=text-decoration: underline;&gt;Detalle:&lt;/span&gt;&lt;/strong&gt;&lt;/p&gt;
Sofa 3 cuerpos color: Celeste, Tapiz: Dubai, relleno: Espuma paraiso y algodón y estructura: Madera tornillo
&lt;p&gt;Característica: &lt;ul&gt;&lt;li&gt;
Patas contorneadas&lt;/li&gt; 
&lt;/li&gt;
&lt;/ul&gt;&lt;/il&gt;
Medidas aproximadas: &lt;p&gt; 
Sofa 3 cuerpos: &lt;p&gt;&lt;li&gt;Altura(cm): 80&lt;/li&gt;&lt;li&gt; Ancho(cm): 145&lt;/li&gt;&lt;li&gt;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v>
      </c>
      <c r="J57"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57" s="152">
        <v>1</v>
      </c>
      <c r="L57" s="152" t="s">
        <v>435</v>
      </c>
      <c r="M57" s="152" t="s">
        <v>409</v>
      </c>
      <c r="O57" s="146" t="str">
        <f t="shared" si="1"/>
        <v>insert into descripcion_corta VALUES (NULL,"Mody66",56,"Sofa 3 cuerpos Cora","En HOGAR &amp; SPACIOS encontraras lo mejor para tu hogar con este excelente Vintage con un acabado detallista al estilo Vintage&lt;/p&gt;
:&lt;p&gt;&lt;strong&gt;&lt;span style=text-decoration: underline;&gt;Detalle:&lt;/span&gt;&lt;/strong&gt;&lt;/p&gt;
Sofa 3 cuerpos color: Celeste, Tapiz: Dubai, relleno: Espuma paraiso y algodón y estructura: Madera tornillo
&lt;p&gt;Característica: &lt;ul&gt;&lt;li&gt;
Patas contorneadas&lt;/li&gt; 
&lt;/li&gt;
&lt;/ul&gt;&lt;/il&gt;
Medidas aproximadas: &lt;p&gt; 
Sofa 3 cuerpos: &lt;p&gt;&lt;li&gt;Altura(cm): 80&lt;/li&gt;&lt;li&gt; Ancho(cm): 145&lt;/li&gt;&lt;li&gt; Profundo(cm): 75&lt;/li&gt;&lt;/ul&gt;&lt;p&gt;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58" spans="1:15" ht="19.5" customHeight="1" x14ac:dyDescent="0.2">
      <c r="A58" s="143" t="s">
        <v>612</v>
      </c>
      <c r="B58" s="153">
        <f>VLOOKUP(Tabla4[[#This Row],[skuproveedor-web]],Tabla6[[sku proveedor-web]:[codigo]],2,0)</f>
        <v>57</v>
      </c>
      <c r="C58" s="157" t="s">
        <v>613</v>
      </c>
      <c r="D58" s="190" t="s">
        <v>927</v>
      </c>
      <c r="E58" s="190" t="s">
        <v>928</v>
      </c>
      <c r="F58" s="190" t="s">
        <v>929</v>
      </c>
      <c r="G58" s="191" t="s">
        <v>930</v>
      </c>
      <c r="H58" s="191" t="s">
        <v>1154</v>
      </c>
      <c r="I58" s="192" t="str">
        <f>CONCATENATE(IFERROR(VLOOKUP(A58,Combos!A:Y,25,0),VLOOKUP(A58,Unitarios!A:Y,25,0)),CHAR(10),CHAR(10),IF(Tabla4[[#This Row],[¿Combina color?(si:1/no:0)]]=0,"",M58),IF(Tabla4[[#This Row],[¿Combina color?(si:1/no:0)]]=0,"",VLOOKUP(VLOOKUP(A58,Colores!D:J,7,0),'Base de datos'!L:N,3,0)))</f>
        <v>En HOGAR &amp; SPACIOS encontraras lo mejor para tu hogar con este excelente Vintage con un acabado detallista al estilo Vintage&lt;/p&gt;
:&lt;p&gt;&lt;strong&gt;&lt;span style=text-decoration: underline;&gt;Detalle:&lt;/span&gt;&lt;/strong&gt;&lt;/p&gt;
Sillón color: Morado, Tapiz: Microfibra, relleno: Espuma paraiso, algodón, resortes y estructura: Madera tornillo
&lt;p&gt;Característica: &lt;ul&gt;&lt;li&gt;
Patas contorneadas&lt;/li&gt; 
&lt;/li&gt;
&lt;/ul&gt;&lt;/il&gt;
Medidas aproximadas: &lt;p&gt; 
Sillón: &lt;p&gt;&lt;li&gt;Altura(cm): 80&lt;/li&gt;&lt;li&gt; Ancho(cm): 50&lt;/li&gt;&lt;li&gt;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nuevos?:&lt;/span&gt;&lt;/strong&gt;&lt;/span&gt;&lt;/p&gt;&lt;ul&gt;&lt;li&gt;Verde: Crea espacios joviales y alegres&lt;/li&gt;
&lt;li&gt;Blanco: Aumenta la elegancia del lugar&lt;/li&gt;
&lt;li&gt;Crema o Beige: Brinda calidéz y delicadeza al esapcio&lt;/ul&gt;&lt;/li&gt;</v>
      </c>
      <c r="J58"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58" s="152">
        <v>1</v>
      </c>
      <c r="L58" s="152" t="s">
        <v>435</v>
      </c>
      <c r="M58" s="152" t="s">
        <v>409</v>
      </c>
      <c r="O58" s="146" t="str">
        <f t="shared" si="1"/>
        <v>insert into descripcion_corta VALUES (NULL,"Mody67",57,"Sillón Damian","En HOGAR &amp; SPACIOS encontraras lo mejor para tu hogar con este excelente Vintage con un acabado detallista al estilo Vintage&lt;/p&gt;
:&lt;p&gt;&lt;strong&gt;&lt;span style=text-decoration: underline;&gt;Detalle:&lt;/span&gt;&lt;/strong&gt;&lt;/p&gt;
Sillón color: Morado, Tapiz: Microfibra, relleno: Espuma paraiso, algodón, resortes y estructura: Madera tornillo
&lt;p&gt;Característica: &lt;ul&gt;&lt;li&gt;
Patas contorneadas&lt;/li&gt; 
&lt;/li&gt;
&lt;/ul&gt;&lt;/il&gt;
Medidas aproximadas: &lt;p&gt; 
Sillón: &lt;p&gt;&lt;li&gt;Altura(cm): 80&lt;/li&gt;&lt;li&gt; Ancho(cm): 50&lt;/li&gt;&lt;li&gt;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nuevos?:&lt;/span&gt;&lt;/strong&gt;&lt;/span&gt;&lt;/p&gt;&lt;ul&gt;&lt;li&gt;Verde: Crea espacios joviales y alegres&lt;/li&gt;
&lt;li&gt;Blanco: Aumenta la elegancia del lugar&lt;/li&gt;
&lt;li&gt;Crema o Beige: Brinda calidéz y delicadeza al esapcio&lt;/ul&gt;&lt;/li&gt;","&lt;img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59" spans="1:15" ht="19.5" customHeight="1" x14ac:dyDescent="0.2">
      <c r="A59" s="143" t="s">
        <v>614</v>
      </c>
      <c r="B59" s="153">
        <f>VLOOKUP(Tabla4[[#This Row],[skuproveedor-web]],Tabla6[[sku proveedor-web]:[codigo]],2,0)</f>
        <v>58</v>
      </c>
      <c r="C59" s="157" t="s">
        <v>619</v>
      </c>
      <c r="D59" s="190" t="s">
        <v>927</v>
      </c>
      <c r="E59" s="190" t="s">
        <v>928</v>
      </c>
      <c r="F59" s="190" t="s">
        <v>929</v>
      </c>
      <c r="G59" s="191" t="s">
        <v>930</v>
      </c>
      <c r="H59" s="191" t="s">
        <v>1154</v>
      </c>
      <c r="I59" s="192" t="str">
        <f>CONCATENATE(IFERROR(VLOOKUP(A59,Combos!A:Y,25,0),VLOOKUP(A59,Unitarios!A:Y,25,0)),CHAR(10),CHAR(10),IF(Tabla4[[#This Row],[¿Combina color?(si:1/no:0)]]=0,"",M59),IF(Tabla4[[#This Row],[¿Combina color?(si:1/no:0)]]=0,"",VLOOKUP(VLOOKUP(A59,Colores!D:J,7,0),'Base de datos'!L:N,3,0)))</f>
        <v>En HOGAR &amp; SPACIOS encontraras lo mejor para tu hogar con este excelente Vintage con un acabado detallista al estilo Vintage&lt;/p&gt;
:&lt;p&gt;&lt;strong&gt;&lt;span style=text-decoration: underline;&gt;Detalle:&lt;/span&gt;&lt;/strong&gt;&lt;/p&gt;
Silla color: Blanco, Tapiz: Microfibra, relleno: Espuma paraiso, algodón, resortes y estructura: Madera tornillo
&lt;p&gt;Característica: &lt;ul&gt;&lt;li&gt;
Patas contorneadas&lt;/li&gt; 
&lt;/li&gt;
&lt;/ul&gt;&lt;/il&gt;
Medidas aproximadas: &lt;p&gt; 
Silla: &lt;p&gt;&lt;li&gt;Altura(cm): 90&lt;/li&gt;&lt;li&gt; Ancho(cm): 45&lt;/li&gt;&lt;li&gt;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59"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59" s="152">
        <v>1</v>
      </c>
      <c r="L59" s="152" t="s">
        <v>435</v>
      </c>
      <c r="M59" s="152" t="s">
        <v>409</v>
      </c>
      <c r="O59" s="146" t="str">
        <f t="shared" si="1"/>
        <v>insert into descripcion_corta VALUES (NULL,"Mody68",58,"Silla Daphne","En HOGAR &amp; SPACIOS encontraras lo mejor para tu hogar con este excelente Vintage con un acabado detallista al estilo Vintage&lt;/p&gt;
:&lt;p&gt;&lt;strong&gt;&lt;span style=text-decoration: underline;&gt;Detalle:&lt;/span&gt;&lt;/strong&gt;&lt;/p&gt;
Silla color: Blanco, Tapiz: Microfibra, relleno: Espuma paraiso, algodón, resortes y estructura: Madera tornillo
&lt;p&gt;Característica: &lt;ul&gt;&lt;li&gt;
Patas contorneadas&lt;/li&gt; 
&lt;/li&gt;
&lt;/ul&gt;&lt;/il&gt;
Medidas aproximadas: &lt;p&gt; 
Silla: &lt;p&gt;&lt;li&gt;Altura(cm): 90&lt;/li&gt;&lt;li&gt; Ancho(cm): 45&lt;/li&gt;&lt;li&gt;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60" spans="1:15" ht="19.5" customHeight="1" x14ac:dyDescent="0.2">
      <c r="A60" s="143" t="s">
        <v>620</v>
      </c>
      <c r="B60" s="153">
        <f>VLOOKUP(Tabla4[[#This Row],[skuproveedor-web]],Tabla6[[sku proveedor-web]:[codigo]],2,0)</f>
        <v>59</v>
      </c>
      <c r="C60" s="157" t="s">
        <v>618</v>
      </c>
      <c r="D60" s="190" t="s">
        <v>927</v>
      </c>
      <c r="E60" s="190" t="s">
        <v>928</v>
      </c>
      <c r="F60" s="190" t="s">
        <v>929</v>
      </c>
      <c r="G60" s="191" t="s">
        <v>930</v>
      </c>
      <c r="H60" s="191" t="s">
        <v>1154</v>
      </c>
      <c r="I60" s="192" t="str">
        <f>CONCATENATE(IFERROR(VLOOKUP(A60,Combos!A:Y,25,0),VLOOKUP(A60,Unitarios!A:Y,25,0)),CHAR(10),CHAR(10),IF(Tabla4[[#This Row],[¿Combina color?(si:1/no:0)]]=0,"",M60),IF(Tabla4[[#This Row],[¿Combina color?(si:1/no:0)]]=0,"",VLOOKUP(VLOOKUP(A60,Colores!D:J,7,0),'Base de datos'!L:N,3,0)))</f>
        <v>En HOGAR &amp; SPACIOS encontraras lo mejor para tu hogar con este excelente Vintage con un acabado detallista al estilo Vintage&lt;/p&gt;
:&lt;p&gt;&lt;strong&gt;&lt;span style=text-decoration: underline;&gt;Detalle:&lt;/span&gt;&lt;/strong&gt;&lt;/p&gt;
Silla color: Blanco, Tapiz: Dubai, relleno: Espuma paraiso, algodón, resortes y estructura: Madera tornillo
&lt;p&gt;Característica: &lt;ul&gt;&lt;li&gt;
Patas contorneadas&lt;/li&gt; 
&lt;/li&gt;
&lt;/ul&gt;&lt;/il&gt;
Medidas aproximadas: &lt;p&gt; 
Silla: &lt;p&gt;&lt;li&gt;Altura(cm): 90&lt;/li&gt;&lt;li&gt; Ancho(cm): 45&lt;/li&gt;&lt;li&gt;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60"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60" s="152">
        <v>1</v>
      </c>
      <c r="L60" s="152" t="s">
        <v>435</v>
      </c>
      <c r="M60" s="152" t="s">
        <v>409</v>
      </c>
      <c r="O60" s="146" t="str">
        <f t="shared" si="1"/>
        <v>insert into descripcion_corta VALUES (NULL,"Mody69",59,"Silla Delbin","En HOGAR &amp; SPACIOS encontraras lo mejor para tu hogar con este excelente Vintage con un acabado detallista al estilo Vintage&lt;/p&gt;
:&lt;p&gt;&lt;strong&gt;&lt;span style=text-decoration: underline;&gt;Detalle:&lt;/span&gt;&lt;/strong&gt;&lt;/p&gt;
Silla color: Blanco, Tapiz: Dubai, relleno: Espuma paraiso, algodón, resortes y estructura: Madera tornillo
&lt;p&gt;Característica: &lt;ul&gt;&lt;li&gt;
Patas contorneadas&lt;/li&gt; 
&lt;/li&gt;
&lt;/ul&gt;&lt;/il&gt;
Medidas aproximadas: &lt;p&gt; 
Silla: &lt;p&gt;&lt;li&gt;Altura(cm): 90&lt;/li&gt;&lt;li&gt; Ancho(cm): 45&lt;/li&gt;&lt;li&gt;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61" spans="1:15" ht="19.5" customHeight="1" x14ac:dyDescent="0.2">
      <c r="A61" s="143" t="s">
        <v>623</v>
      </c>
      <c r="B61" s="153">
        <f>VLOOKUP(Tabla4[[#This Row],[skuproveedor-web]],Tabla6[[sku proveedor-web]:[codigo]],2,0)</f>
        <v>60</v>
      </c>
      <c r="C61" s="157" t="s">
        <v>622</v>
      </c>
      <c r="D61" s="190" t="s">
        <v>927</v>
      </c>
      <c r="E61" s="190" t="s">
        <v>928</v>
      </c>
      <c r="F61" s="190" t="s">
        <v>929</v>
      </c>
      <c r="G61" s="191" t="s">
        <v>930</v>
      </c>
      <c r="H61" s="191" t="s">
        <v>1154</v>
      </c>
      <c r="I61" s="192" t="str">
        <f>CONCATENATE(IFERROR(VLOOKUP(A61,Combos!A:Y,25,0),VLOOKUP(A61,Unitarios!A:Y,25,0)),CHAR(10),CHAR(10),IF(Tabla4[[#This Row],[¿Combina color?(si:1/no:0)]]=0,"",M61),IF(Tabla4[[#This Row],[¿Combina color?(si:1/no:0)]]=0,"",VLOOKUP(VLOOKUP(A61,Colores!D:J,7,0),'Base de datos'!L:N,3,0)))</f>
        <v>En HOGAR &amp; SPACIOS encontraras lo mejor para tu hogar con este excelente Vintage con un acabado detallista al estilo Vintage&lt;/p&gt;
:&lt;p&gt;&lt;strong&gt;&lt;span style=text-decoration: underline;&gt;Detalle:&lt;/span&gt;&lt;/strong&gt;&lt;/p&gt;
Silla color: Plomo, Tapiz: Dubai, relleno: Espuma paraiso, algodón, resortes y estructura: Madera tornillo
&lt;p&gt;Característica: &lt;ul&gt;&lt;li&gt;
Patas contorneadas&lt;/li&gt; 
&lt;/li&gt;
&lt;/ul&gt;&lt;/il&gt;
Medidas aproximadas: &lt;p&gt; 
Silla: &lt;p&gt;&lt;li&gt;Altura(cm): 90&lt;/li&gt;&lt;li&gt; Ancho(cm): 45&lt;/li&gt;&lt;li&gt;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v>
      </c>
      <c r="J61"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61" s="152">
        <v>1</v>
      </c>
      <c r="L61" s="152" t="s">
        <v>435</v>
      </c>
      <c r="M61" s="152" t="s">
        <v>409</v>
      </c>
      <c r="O61" s="146" t="str">
        <f t="shared" si="1"/>
        <v>insert into descripcion_corta VALUES (NULL,"Mody70",60,"Silla Demetrius","En HOGAR &amp; SPACIOS encontraras lo mejor para tu hogar con este excelente Vintage con un acabado detallista al estilo Vintage&lt;/p&gt;
:&lt;p&gt;&lt;strong&gt;&lt;span style=text-decoration: underline;&gt;Detalle:&lt;/span&gt;&lt;/strong&gt;&lt;/p&gt;
Silla color: Plomo, Tapiz: Dubai, relleno: Espuma paraiso, algodón, resortes y estructura: Madera tornillo
&lt;p&gt;Característica: &lt;ul&gt;&lt;li&gt;
Patas contorneadas&lt;/li&gt; 
&lt;/li&gt;
&lt;/ul&gt;&lt;/il&gt;
Medidas aproximadas: &lt;p&gt; 
Silla: &lt;p&gt;&lt;li&gt;Altura(cm): 90&lt;/li&gt;&lt;li&gt; Ancho(cm): 45&lt;/li&gt;&lt;li&gt;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62" spans="1:15" ht="19.5" customHeight="1" x14ac:dyDescent="0.2">
      <c r="A62" s="143" t="s">
        <v>624</v>
      </c>
      <c r="B62" s="153">
        <f>VLOOKUP(Tabla4[[#This Row],[skuproveedor-web]],Tabla6[[sku proveedor-web]:[codigo]],2,0)</f>
        <v>61</v>
      </c>
      <c r="C62" s="157" t="s">
        <v>625</v>
      </c>
      <c r="D62" s="190" t="s">
        <v>927</v>
      </c>
      <c r="E62" s="190" t="s">
        <v>928</v>
      </c>
      <c r="F62" s="190" t="s">
        <v>929</v>
      </c>
      <c r="G62" s="191" t="s">
        <v>930</v>
      </c>
      <c r="H62" s="191" t="s">
        <v>1154</v>
      </c>
      <c r="I62" s="192" t="str">
        <f>CONCATENATE(IFERROR(VLOOKUP(A62,Combos!A:Y,25,0),VLOOKUP(A62,Unitarios!A:Y,25,0)),CHAR(10),CHAR(10),IF(Tabla4[[#This Row],[¿Combina color?(si:1/no:0)]]=0,"",M62),IF(Tabla4[[#This Row],[¿Combina color?(si:1/no:0)]]=0,"",VLOOKUP(VLOOKUP(A62,Colores!D:J,7,0),'Base de datos'!L:N,3,0)))</f>
        <v>En HOGAR &amp; SPACIOS encontraras lo mejor para tu hogar con este excelente Vintage con un acabado detallista al estilo Vintage&lt;/p&gt;
:&lt;p&gt;&lt;strong&gt;&lt;span style=text-decoration: underline;&gt;Detalle:&lt;/span&gt;&lt;/strong&gt;&lt;/p&gt;
Silla color: Beige, Tapiz: Microfibra, relleno: Espuma paraiso, algodón, resortes y estructura: Madera tornillo
&lt;p&gt;Característica: &lt;ul&gt;&lt;li&gt;
Patas contorneadas&lt;/li&gt; 
&lt;/li&gt;
&lt;/ul&gt;&lt;/il&gt;
Medidas aproximadas: &lt;p&gt; 
Silla: &lt;p&gt;&lt;li&gt;Altura(cm): 90&lt;/li&gt;&lt;li&gt; Ancho(cm): 45&lt;/li&gt;&lt;li&gt;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62"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62" s="152">
        <v>1</v>
      </c>
      <c r="L62" s="152" t="s">
        <v>435</v>
      </c>
      <c r="M62" s="152" t="s">
        <v>409</v>
      </c>
      <c r="O62" s="146" t="str">
        <f t="shared" si="1"/>
        <v>insert into descripcion_corta VALUES (NULL,"Mody71",61,"Silla Galope","En HOGAR &amp; SPACIOS encontraras lo mejor para tu hogar con este excelente Vintage con un acabado detallista al estilo Vintage&lt;/p&gt;
:&lt;p&gt;&lt;strong&gt;&lt;span style=text-decoration: underline;&gt;Detalle:&lt;/span&gt;&lt;/strong&gt;&lt;/p&gt;
Silla color: Beige, Tapiz: Microfibra, relleno: Espuma paraiso, algodón, resortes y estructura: Madera tornillo
&lt;p&gt;Característica: &lt;ul&gt;&lt;li&gt;
Patas contorneadas&lt;/li&gt; 
&lt;/li&gt;
&lt;/ul&gt;&lt;/il&gt;
Medidas aproximadas: &lt;p&gt; 
Silla: &lt;p&gt;&lt;li&gt;Altura(cm): 90&lt;/li&gt;&lt;li&gt; Ancho(cm): 45&lt;/li&gt;&lt;li&gt;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63" spans="1:15" ht="19.5" customHeight="1" x14ac:dyDescent="0.2">
      <c r="A63" s="143" t="s">
        <v>627</v>
      </c>
      <c r="B63" s="153">
        <f>VLOOKUP(Tabla4[[#This Row],[skuproveedor-web]],Tabla6[[sku proveedor-web]:[codigo]],2,0)</f>
        <v>62</v>
      </c>
      <c r="C63" s="157" t="s">
        <v>628</v>
      </c>
      <c r="D63" s="190" t="s">
        <v>927</v>
      </c>
      <c r="E63" s="190" t="s">
        <v>928</v>
      </c>
      <c r="F63" s="190" t="s">
        <v>929</v>
      </c>
      <c r="G63" s="191" t="s">
        <v>930</v>
      </c>
      <c r="H63" s="191" t="s">
        <v>1154</v>
      </c>
      <c r="I63" s="192" t="str">
        <f>CONCATENATE(IFERROR(VLOOKUP(A63,Combos!A:Y,25,0),VLOOKUP(A63,Unitarios!A:Y,25,0)),CHAR(10),CHAR(10),IF(Tabla4[[#This Row],[¿Combina color?(si:1/no:0)]]=0,"",M63),IF(Tabla4[[#This Row],[¿Combina color?(si:1/no:0)]]=0,"",VLOOKUP(VLOOKUP(A63,Colores!D:J,7,0),'Base de datos'!L:N,3,0)))</f>
        <v>En HOGAR &amp; SPACIOS encontraras lo mejor para tu hogar con este excelente Vintage con un acabado detallista al estilo Vintage&lt;/p&gt;
:&lt;p&gt;&lt;strong&gt;&lt;span style=text-decoration: underline;&gt;Detalle:&lt;/span&gt;&lt;/strong&gt;&lt;/p&gt;
Silla color: Maiz, Tapiz: Microfibra, relleno: Espuma paraiso, algodón, resortes y estructura: Madera tornillo
&lt;p&gt;Característica: &lt;ul&gt;&lt;li&gt;
Patas contorneadas&lt;/li&gt; 
&lt;/li&gt;
&lt;/ul&gt;&lt;/il&gt;
Medidas aproximadas: &lt;p&gt; 
Silla: &lt;p&gt;&lt;li&gt;Altura(cm): 90&lt;/li&gt;&lt;li&gt; Ancho(cm): 45&lt;/li&gt;&lt;li&gt;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nuevos?:&lt;/span&gt;&lt;/strong&gt;&lt;/span&gt;&lt;/p&gt;&lt;ul&gt;&lt;li&gt;Rojo: Aumenta la fortalecey energía del lugar (No es recomendable para estudio)&lt;/li&gt;
&lt;li&gt;Blanco: Crea ambientes luminosos&lt;/li&gt;
&lt;li&gt;Gris: Genera un ambiente deportivo&lt;/ul&gt;&lt;/li&gt;</v>
      </c>
      <c r="J63"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63" s="152">
        <v>1</v>
      </c>
      <c r="L63" s="152" t="s">
        <v>435</v>
      </c>
      <c r="M63" s="152" t="s">
        <v>409</v>
      </c>
      <c r="O63" s="146" t="str">
        <f t="shared" si="1"/>
        <v>insert into descripcion_corta VALUES (NULL,"Mody72",62,"Silla Deo","En HOGAR &amp; SPACIOS encontraras lo mejor para tu hogar con este excelente Vintage con un acabado detallista al estilo Vintage&lt;/p&gt;
:&lt;p&gt;&lt;strong&gt;&lt;span style=text-decoration: underline;&gt;Detalle:&lt;/span&gt;&lt;/strong&gt;&lt;/p&gt;
Silla color: Maiz, Tapiz: Microfibra, relleno: Espuma paraiso, algodón, resortes y estructura: Madera tornillo
&lt;p&gt;Característica: &lt;ul&gt;&lt;li&gt;
Patas contorneadas&lt;/li&gt; 
&lt;/li&gt;
&lt;/ul&gt;&lt;/il&gt;
Medidas aproximadas: &lt;p&gt; 
Silla: &lt;p&gt;&lt;li&gt;Altura(cm): 90&lt;/li&gt;&lt;li&gt; Ancho(cm): 45&lt;/li&gt;&lt;li&gt;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nuevos?:&lt;/span&gt;&lt;/strong&gt;&lt;/span&gt;&lt;/p&gt;&lt;ul&gt;&lt;li&gt;Rojo: Aumenta la fortalecey energía del lugar (No es recomendable para estudio)&lt;/li&gt;
&lt;li&gt;Blanco: Crea ambientes luminosos&lt;/li&gt;
&lt;li&gt;Gris: Genera un ambiente deportivo&lt;/ul&gt;&lt;/li&gt;","&lt;img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64" spans="1:15" ht="19.5" customHeight="1" x14ac:dyDescent="0.2">
      <c r="A64" s="143" t="s">
        <v>630</v>
      </c>
      <c r="B64" s="153">
        <f>VLOOKUP(Tabla4[[#This Row],[skuproveedor-web]],Tabla6[[sku proveedor-web]:[codigo]],2,0)</f>
        <v>63</v>
      </c>
      <c r="C64" s="157" t="s">
        <v>631</v>
      </c>
      <c r="D64" s="190" t="s">
        <v>927</v>
      </c>
      <c r="E64" s="190" t="s">
        <v>928</v>
      </c>
      <c r="F64" s="190" t="s">
        <v>929</v>
      </c>
      <c r="G64" s="191" t="s">
        <v>930</v>
      </c>
      <c r="H64" s="191" t="s">
        <v>1154</v>
      </c>
      <c r="I64" s="192" t="str">
        <f>CONCATENATE(IFERROR(VLOOKUP(A64,Combos!A:Y,25,0),VLOOKUP(A64,Unitarios!A:Y,25,0)),CHAR(10),CHAR(10),IF(Tabla4[[#This Row],[¿Combina color?(si:1/no:0)]]=0,"",M64),IF(Tabla4[[#This Row],[¿Combina color?(si:1/no:0)]]=0,"",VLOOKUP(VLOOKUP(A64,Colores!D:J,7,0),'Base de datos'!L:N,3,0)))</f>
        <v>En HOGAR &amp; SPACIOS encontraras lo mejor para tu hogar con este excelente Vintage con un acabado detallista al estilo Vintage&lt;/p&gt;
:&lt;p&gt;&lt;strong&gt;&lt;span style=text-decoration: underline;&gt;Detalle:&lt;/span&gt;&lt;/strong&gt;&lt;/p&gt;
Silla color: Morado, Tapiz: Microfibra, relleno: Espuma paraiso, algodón, resortes y estructura: Madera tornillo
&lt;p&gt;Característica: &lt;ul&gt;&lt;li&gt;
Patas contorneadas&lt;/li&gt; 
&lt;/li&gt;
&lt;/ul&gt;&lt;/il&gt;
Medidas aproximadas: &lt;p&gt; 
Silla: &lt;p&gt;&lt;li&gt;Altura(cm): 90&lt;/li&gt;&lt;li&gt; Ancho(cm): 45&lt;/li&gt;&lt;li&gt;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64"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64" s="152">
        <v>1</v>
      </c>
      <c r="L64" s="152" t="s">
        <v>435</v>
      </c>
      <c r="M64" s="152" t="s">
        <v>409</v>
      </c>
      <c r="O64" s="146" t="str">
        <f t="shared" si="1"/>
        <v>insert into descripcion_corta VALUES (NULL,"Mody73",63,"Silla Euro","En HOGAR &amp; SPACIOS encontraras lo mejor para tu hogar con este excelente Vintage con un acabado detallista al estilo Vintage&lt;/p&gt;
:&lt;p&gt;&lt;strong&gt;&lt;span style=text-decoration: underline;&gt;Detalle:&lt;/span&gt;&lt;/strong&gt;&lt;/p&gt;
Silla color: Morado, Tapiz: Microfibra, relleno: Espuma paraiso, algodón, resortes y estructura: Madera tornillo
&lt;p&gt;Característica: &lt;ul&gt;&lt;li&gt;
Patas contorneadas&lt;/li&gt; 
&lt;/li&gt;
&lt;/ul&gt;&lt;/il&gt;
Medidas aproximadas: &lt;p&gt; 
Silla: &lt;p&gt;&lt;li&gt;Altura(cm): 90&lt;/li&gt;&lt;li&gt; Ancho(cm): 45&lt;/li&gt;&lt;li&gt;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65" spans="1:15" ht="19.5" customHeight="1" x14ac:dyDescent="0.2">
      <c r="A65" s="143" t="s">
        <v>633</v>
      </c>
      <c r="B65" s="153">
        <f>VLOOKUP(Tabla4[[#This Row],[skuproveedor-web]],Tabla6[[sku proveedor-web]:[codigo]],2,0)</f>
        <v>64</v>
      </c>
      <c r="C65" s="157" t="s">
        <v>634</v>
      </c>
      <c r="D65" s="190" t="s">
        <v>927</v>
      </c>
      <c r="E65" s="190" t="s">
        <v>928</v>
      </c>
      <c r="F65" s="190" t="s">
        <v>929</v>
      </c>
      <c r="G65" s="191" t="s">
        <v>930</v>
      </c>
      <c r="H65" s="191" t="s">
        <v>1154</v>
      </c>
      <c r="I65" s="192" t="str">
        <f>CONCATENATE(IFERROR(VLOOKUP(A65,Combos!A:Y,25,0),VLOOKUP(A65,Unitarios!A:Y,25,0)),CHAR(10),CHAR(10),IF(Tabla4[[#This Row],[¿Combina color?(si:1/no:0)]]=0,"",M65),IF(Tabla4[[#This Row],[¿Combina color?(si:1/no:0)]]=0,"",VLOOKUP(VLOOKUP(A65,Colores!D:J,7,0),'Base de datos'!L:N,3,0)))</f>
        <v>En HOGAR &amp; SPACIOS encontraras lo mejor para tu hogar con este excelente Vintage con un acabado detallista al estilo Vintage&lt;/p&gt;
:&lt;p&gt;&lt;strong&gt;&lt;span style=text-decoration: underline;&gt;Detalle:&lt;/span&gt;&lt;/strong&gt;&lt;/p&gt;
Silla color: Azul, Tapiz: Dubai, relleno: Espuma paraiso y algodón y estructura: Madera tornillo
&lt;p&gt;Característica: &lt;ul&gt;&lt;li&gt;
Patas contorneadas&lt;/li&gt; 
&lt;/li&gt;
&lt;/ul&gt;&lt;/il&gt;
Medidas aproximadas: &lt;p&gt; 
Silla: &lt;p&gt;&lt;li&gt;Altura(cm): 90&lt;/li&gt;&lt;li&gt; Ancho(cm): 65&lt;/li&gt;&lt;li&gt;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v>
      </c>
      <c r="J65"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65" s="152">
        <v>1</v>
      </c>
      <c r="L65" s="152" t="s">
        <v>435</v>
      </c>
      <c r="M65" s="152" t="s">
        <v>409</v>
      </c>
      <c r="O65" s="146" t="str">
        <f t="shared" si="1"/>
        <v>insert into descripcion_corta VALUES (NULL,"Mody74",64,"Silla Puppet","En HOGAR &amp; SPACIOS encontraras lo mejor para tu hogar con este excelente Vintage con un acabado detallista al estilo Vintage&lt;/p&gt;
:&lt;p&gt;&lt;strong&gt;&lt;span style=text-decoration: underline;&gt;Detalle:&lt;/span&gt;&lt;/strong&gt;&lt;/p&gt;
Silla color: Azul, Tapiz: Dubai, relleno: Espuma paraiso y algodón y estructura: Madera tornillo
&lt;p&gt;Característica: &lt;ul&gt;&lt;li&gt;
Patas contorneadas&lt;/li&gt; 
&lt;/li&gt;
&lt;/ul&gt;&lt;/il&gt;
Medidas aproximadas: &lt;p&gt; 
Silla: &lt;p&gt;&lt;li&gt;Altura(cm): 90&lt;/li&gt;&lt;li&gt; Ancho(cm): 65&lt;/li&gt;&lt;li&gt;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66" spans="1:15" ht="19.5" customHeight="1" x14ac:dyDescent="0.2">
      <c r="A66" s="143" t="s">
        <v>636</v>
      </c>
      <c r="B66" s="153">
        <f>VLOOKUP(Tabla4[[#This Row],[skuproveedor-web]],Tabla6[[sku proveedor-web]:[codigo]],2,0)</f>
        <v>65</v>
      </c>
      <c r="C66" s="157" t="s">
        <v>637</v>
      </c>
      <c r="D66" s="190" t="s">
        <v>927</v>
      </c>
      <c r="E66" s="190" t="s">
        <v>928</v>
      </c>
      <c r="F66" s="190" t="s">
        <v>929</v>
      </c>
      <c r="G66" s="191" t="s">
        <v>930</v>
      </c>
      <c r="H66" s="191" t="s">
        <v>1154</v>
      </c>
      <c r="I66" s="192" t="str">
        <f>CONCATENATE(IFERROR(VLOOKUP(A66,Combos!A:Y,25,0),VLOOKUP(A66,Unitarios!A:Y,25,0)),CHAR(10),CHAR(10),IF(Tabla4[[#This Row],[¿Combina color?(si:1/no:0)]]=0,"",M66),IF(Tabla4[[#This Row],[¿Combina color?(si:1/no:0)]]=0,"",VLOOKUP(VLOOKUP(A66,Colores!D:J,7,0),'Base de datos'!L:N,3,0)))</f>
        <v>En HOGAR &amp; SPACIOS encontraras lo mejor para tu hogar con este excelente Vintage con un acabado detallista al estilo Vintage&lt;/p&gt;
:&lt;p&gt;&lt;strong&gt;&lt;span style=text-decoration: underline;&gt;Detalle:&lt;/span&gt;&lt;/strong&gt;&lt;/p&gt;
Sillón color: Azul, Tapiz: Dubai, relleno: Espuma paraiso, algodón, resortes y estructura: Madera tornillo
&lt;p&gt;Característica: &lt;ul&gt;&lt;li&gt;
Patas contorneadas&lt;/li&gt; 
&lt;/li&gt;
&lt;/ul&gt;&lt;/il&gt;
Medidas aproximadas: &lt;p&gt; 
Sillón: &lt;p&gt;&lt;li&gt;Altura(cm): 90&lt;/li&gt;&lt;li&gt; Ancho(cm): 65&lt;/li&gt;&lt;li&gt; Profundo(cm): 55&lt;/li&gt;&lt;/ul&gt;&lt;p&gt;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v>
      </c>
      <c r="J66" s="193" t="str">
        <f t="shared" si="0"/>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66" s="152">
        <v>1</v>
      </c>
      <c r="L66" s="152" t="s">
        <v>435</v>
      </c>
      <c r="M66" s="152" t="s">
        <v>409</v>
      </c>
      <c r="O66" s="146" t="str">
        <f t="shared" si="1"/>
        <v>insert into descripcion_corta VALUES (NULL,"Mody75",65,"Sillón Batty","En HOGAR &amp; SPACIOS encontraras lo mejor para tu hogar con este excelente Vintage con un acabado detallista al estilo Vintage&lt;/p&gt;
:&lt;p&gt;&lt;strong&gt;&lt;span style=text-decoration: underline;&gt;Detalle:&lt;/span&gt;&lt;/strong&gt;&lt;/p&gt;
Sillón color: Azul, Tapiz: Dubai, relleno: Espuma paraiso, algodón, resortes y estructura: Madera tornillo
&lt;p&gt;Característica: &lt;ul&gt;&lt;li&gt;
Patas contorneadas&lt;/li&gt; 
&lt;/li&gt;
&lt;/ul&gt;&lt;/il&gt;
Medidas aproximadas: &lt;p&gt; 
Sillón: &lt;p&gt;&lt;li&gt;Altura(cm): 90&lt;/li&gt;&lt;li&gt; Ancho(cm): 65&lt;/li&gt;&lt;li&gt; Profundo(cm): 55&lt;/li&gt;&lt;/ul&gt;&lt;p&gt;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67" spans="1:15" ht="19.5" customHeight="1" x14ac:dyDescent="0.2">
      <c r="A67" s="143" t="s">
        <v>639</v>
      </c>
      <c r="B67" s="153">
        <f>VLOOKUP(Tabla4[[#This Row],[skuproveedor-web]],Tabla6[[sku proveedor-web]:[codigo]],2,0)</f>
        <v>66</v>
      </c>
      <c r="C67" s="157" t="s">
        <v>640</v>
      </c>
      <c r="D67" s="190" t="s">
        <v>927</v>
      </c>
      <c r="E67" s="190" t="s">
        <v>928</v>
      </c>
      <c r="F67" s="190" t="s">
        <v>929</v>
      </c>
      <c r="G67" s="191" t="s">
        <v>930</v>
      </c>
      <c r="H67" s="191" t="s">
        <v>1154</v>
      </c>
      <c r="I67" s="192" t="str">
        <f>CONCATENATE(IFERROR(VLOOKUP(A67,Combos!A:Y,25,0),VLOOKUP(A67,Unitarios!A:Y,25,0)),CHAR(10),CHAR(10),IF(Tabla4[[#This Row],[¿Combina color?(si:1/no:0)]]=0,"",M67),IF(Tabla4[[#This Row],[¿Combina color?(si:1/no:0)]]=0,"",VLOOKUP(VLOOKUP(A67,Colores!D:J,7,0),'Base de datos'!L:N,3,0)))</f>
        <v>En HOGAR &amp; SPACIOS encontraras lo mejor para tu hogar con este excelente Vintage con un acabado detallista al estilo Vintage&lt;/p&gt;
:&lt;p&gt;&lt;strong&gt;&lt;span style=text-decoration: underline;&gt;Detalle:&lt;/span&gt;&lt;/strong&gt;&lt;/p&gt;
Sillón color: Beige, Tapiz: Microfibra, relleno: Espuma paraiso y algodón y estructura: Madera tornillo
&lt;p&gt;Característica: &lt;ul&gt;&lt;li&gt;
Patas contorneadas&lt;/li&gt; 
&lt;/li&gt;
&lt;/ul&gt;&lt;/il&gt;
Medidas aproximadas: &lt;p&gt; 
Sillón: &lt;p&gt;&lt;li&gt;Altura(cm): 90&lt;/li&gt;&lt;li&gt; Ancho(cm): 65&lt;/li&gt;&lt;li&gt; Profundo(cm): 55&lt;/li&gt;&lt;/ul&gt;&lt;p&gt;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67" s="193" t="str">
        <f t="shared" ref="J67:J130" si="2">CONCATENATE("&lt;img src='",H67,"' alt='' width='250' height='120' /&gt;&lt;/p&gt;",CHAR(10),CHAR(10),IF(D67="","","&lt;p&gt;"),"&lt;p style='text-align: justify;'&gt;'",D67,CHAR(10),IF(E67="","","&lt;p&gt;"),E67,CHAR(10),CHAR(10),IF(F67="","","&lt;p&gt;"),F67,CHAR(10),CHAR(10),"&lt;p&gt;","&lt;p&gt;&lt;img src='",G67,"' alt='' width='700' height='370' style='display: block; margin-left: auto; margin-right: auto;' /&gt;&lt;/p&gt;
&lt;p&gt;&lt;/p&gt;")</f>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67" s="152">
        <v>1</v>
      </c>
      <c r="L67" s="152" t="s">
        <v>435</v>
      </c>
      <c r="M67" s="152" t="s">
        <v>409</v>
      </c>
      <c r="O67" s="146" t="str">
        <f t="shared" ref="O67:O130" si="3">CONCATENATE("insert into descripcion_corta VALUES (NULL,",CHAR(34),A67,CHAR(34),",",B67,",",CHAR(34),C67,CHAR(34),",",CHAR(34),I67,CHAR(34),",",CHAR(34),J67,CHAR(34),");")</f>
        <v>insert into descripcion_corta VALUES (NULL,"Mody76",66,"Sillón Pere","En HOGAR &amp; SPACIOS encontraras lo mejor para tu hogar con este excelente Vintage con un acabado detallista al estilo Vintage&lt;/p&gt;
:&lt;p&gt;&lt;strong&gt;&lt;span style=text-decoration: underline;&gt;Detalle:&lt;/span&gt;&lt;/strong&gt;&lt;/p&gt;
Sillón color: Beige, Tapiz: Microfibra, relleno: Espuma paraiso y algodón y estructura: Madera tornillo
&lt;p&gt;Característica: &lt;ul&gt;&lt;li&gt;
Patas contorneadas&lt;/li&gt; 
&lt;/li&gt;
&lt;/ul&gt;&lt;/il&gt;
Medidas aproximadas: &lt;p&gt; 
Sillón: &lt;p&gt;&lt;li&gt;Altura(cm): 90&lt;/li&gt;&lt;li&gt; Ancho(cm): 65&lt;/li&gt;&lt;li&gt; Profundo(cm): 55&lt;/li&gt;&lt;/ul&gt;&lt;p&gt;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68" spans="1:15" ht="19.5" customHeight="1" x14ac:dyDescent="0.2">
      <c r="A68" s="143" t="s">
        <v>642</v>
      </c>
      <c r="B68" s="153">
        <f>VLOOKUP(Tabla4[[#This Row],[skuproveedor-web]],Tabla6[[sku proveedor-web]:[codigo]],2,0)</f>
        <v>67</v>
      </c>
      <c r="C68" s="157" t="s">
        <v>643</v>
      </c>
      <c r="D68" s="190" t="s">
        <v>927</v>
      </c>
      <c r="E68" s="190" t="s">
        <v>928</v>
      </c>
      <c r="F68" s="190" t="s">
        <v>929</v>
      </c>
      <c r="G68" s="191" t="s">
        <v>930</v>
      </c>
      <c r="H68" s="191" t="s">
        <v>1154</v>
      </c>
      <c r="I68" s="192" t="str">
        <f>CONCATENATE(IFERROR(VLOOKUP(A68,Combos!A:Y,25,0),VLOOKUP(A68,Unitarios!A:Y,25,0)),CHAR(10),CHAR(10),IF(Tabla4[[#This Row],[¿Combina color?(si:1/no:0)]]=0,"",M68),IF(Tabla4[[#This Row],[¿Combina color?(si:1/no:0)]]=0,"",VLOOKUP(VLOOKUP(A68,Colores!D:J,7,0),'Base de datos'!L:N,3,0)))</f>
        <v>En HOGAR &amp; SPACIOS encontraras lo mejor para tu hogar con este excelente Vintage con un acabado detallista al estilo Vintage&lt;/p&gt;
:&lt;p&gt;&lt;strong&gt;&lt;span style=text-decoration: underline;&gt;Detalle:&lt;/span&gt;&lt;/strong&gt;&lt;/p&gt;
Sillón Pelikan color: Varios colores, Tapiz: Dubai, relleno: Espuma paraiso y algodón y estructura: Madera tornillo
&lt;p&gt;Característica: &lt;ul&gt;&lt;li&gt;
Patas contorneadas&lt;/li&gt; 
&lt;/li&gt;
&lt;/ul&gt;&lt;/il&gt;
Medidas aproximadas: &lt;p&gt; 
Sillón Pelikan: &lt;p&gt;&lt;li&gt;Altura(cm): 80&lt;/li&gt;&lt;li&gt; Ancho(cm): 65&lt;/li&gt;&lt;li&gt; Profundo(cm): 55&lt;/li&gt;&lt;/ul&gt;&lt;p&gt;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v>
      </c>
      <c r="J68"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68" s="152">
        <v>1</v>
      </c>
      <c r="L68" s="152" t="s">
        <v>435</v>
      </c>
      <c r="M68" s="152" t="s">
        <v>409</v>
      </c>
      <c r="O68" s="146" t="str">
        <f t="shared" si="3"/>
        <v>insert into descripcion_corta VALUES (NULL,"Mody77",67,"Sillón Pelikan capitoneado","En HOGAR &amp; SPACIOS encontraras lo mejor para tu hogar con este excelente Vintage con un acabado detallista al estilo Vintage&lt;/p&gt;
:&lt;p&gt;&lt;strong&gt;&lt;span style=text-decoration: underline;&gt;Detalle:&lt;/span&gt;&lt;/strong&gt;&lt;/p&gt;
Sillón Pelikan color: Varios colores, Tapiz: Dubai, relleno: Espuma paraiso y algodón y estructura: Madera tornillo
&lt;p&gt;Característica: &lt;ul&gt;&lt;li&gt;
Patas contorneadas&lt;/li&gt; 
&lt;/li&gt;
&lt;/ul&gt;&lt;/il&gt;
Medidas aproximadas: &lt;p&gt; 
Sillón Pelikan: &lt;p&gt;&lt;li&gt;Altura(cm): 80&lt;/li&gt;&lt;li&gt; Ancho(cm): 65&lt;/li&gt;&lt;li&gt; Profundo(cm): 55&lt;/li&gt;&lt;/ul&gt;&lt;p&gt;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69" spans="1:15" ht="19.5" customHeight="1" x14ac:dyDescent="0.2">
      <c r="A69" s="143" t="s">
        <v>645</v>
      </c>
      <c r="B69" s="153">
        <f>VLOOKUP(Tabla4[[#This Row],[skuproveedor-web]],Tabla6[[sku proveedor-web]:[codigo]],2,0)</f>
        <v>68</v>
      </c>
      <c r="C69" s="157" t="s">
        <v>646</v>
      </c>
      <c r="D69" s="190" t="s">
        <v>927</v>
      </c>
      <c r="E69" s="190" t="s">
        <v>928</v>
      </c>
      <c r="F69" s="190" t="s">
        <v>929</v>
      </c>
      <c r="G69" s="191" t="s">
        <v>930</v>
      </c>
      <c r="H69" s="191" t="s">
        <v>1154</v>
      </c>
      <c r="I69" s="192" t="str">
        <f>CONCATENATE(IFERROR(VLOOKUP(A69,Combos!A:Y,25,0),VLOOKUP(A69,Unitarios!A:Y,25,0)),CHAR(10),CHAR(10),IF(Tabla4[[#This Row],[¿Combina color?(si:1/no:0)]]=0,"",M69),IF(Tabla4[[#This Row],[¿Combina color?(si:1/no:0)]]=0,"",VLOOKUP(VLOOKUP(A69,Colores!D:J,7,0),'Base de datos'!L:N,3,0)))</f>
        <v>En HOGAR &amp; SPACIOS encontraras lo mejor para tu hogar con este excelente Vintage con un acabado detallista al estilo Vintage&lt;/p&gt;
:&lt;p&gt;&lt;strong&gt;&lt;span style=text-decoration: underline;&gt;Detalle:&lt;/span&gt;&lt;/strong&gt;&lt;/p&gt;
Sillón color: Varios colores, Tapiz: Dubai, relleno: Espuma paraiso y algodón y estructura: Madera tornillo
&lt;p&gt;Característica: &lt;ul&gt;&lt;li&gt;
Patas contorneadas&lt;/li&gt; 
&lt;/li&gt;
&lt;/ul&gt;&lt;/il&gt;
Medidas aproximadas: &lt;p&gt; 
Sillón: &lt;p&gt;&lt;li&gt;Altura(cm): 80&lt;/li&gt;&lt;li&gt; Ancho(cm): 65&lt;/li&gt;&lt;li&gt; Profundo(cm): 55&lt;/li&gt;&lt;/ul&gt;&lt;p&gt;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nuevos?:&lt;/span&gt;&lt;/strong&gt;&lt;/span&gt;&lt;/p&gt;&lt;ul&gt;&lt;li&gt;Verde: Crea espacios joviales y alegres&lt;/li&gt;
&lt;li&gt;Blanco: Aumenta la elegancia del lugar&lt;/li&gt;
&lt;li&gt;Crema o Beige: Brinda calidéz y delicadeza al esapcio&lt;/ul&gt;&lt;/li&gt;</v>
      </c>
      <c r="J69"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69" s="152">
        <v>1</v>
      </c>
      <c r="L69" s="152" t="s">
        <v>435</v>
      </c>
      <c r="M69" s="152" t="s">
        <v>409</v>
      </c>
      <c r="O69" s="146" t="str">
        <f t="shared" si="3"/>
        <v>insert into descripcion_corta VALUES (NULL,"Mody78",68,"Sillón Pelikan","En HOGAR &amp; SPACIOS encontraras lo mejor para tu hogar con este excelente Vintage con un acabado detallista al estilo Vintage&lt;/p&gt;
:&lt;p&gt;&lt;strong&gt;&lt;span style=text-decoration: underline;&gt;Detalle:&lt;/span&gt;&lt;/strong&gt;&lt;/p&gt;
Sillón color: Varios colores, Tapiz: Dubai, relleno: Espuma paraiso y algodón y estructura: Madera tornillo
&lt;p&gt;Característica: &lt;ul&gt;&lt;li&gt;
Patas contorneadas&lt;/li&gt; 
&lt;/li&gt;
&lt;/ul&gt;&lt;/il&gt;
Medidas aproximadas: &lt;p&gt; 
Sillón: &lt;p&gt;&lt;li&gt;Altura(cm): 80&lt;/li&gt;&lt;li&gt; Ancho(cm): 65&lt;/li&gt;&lt;li&gt; Profundo(cm): 55&lt;/li&gt;&lt;/ul&gt;&lt;p&gt;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nuevos?:&lt;/span&gt;&lt;/strong&gt;&lt;/span&gt;&lt;/p&gt;&lt;ul&gt;&lt;li&gt;Verde: Crea espacios joviales y alegres&lt;/li&gt;
&lt;li&gt;Blanco: Aumenta la elegancia del lugar&lt;/li&gt;
&lt;li&gt;Crema o Beige: Brinda calidéz y delicadeza al esapcio&lt;/ul&gt;&lt;/li&gt;","&lt;img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70" spans="1:15" ht="19.5" customHeight="1" x14ac:dyDescent="0.2">
      <c r="A70" s="143" t="s">
        <v>647</v>
      </c>
      <c r="B70" s="153">
        <f>VLOOKUP(Tabla4[[#This Row],[skuproveedor-web]],Tabla6[[sku proveedor-web]:[codigo]],2,0)</f>
        <v>69</v>
      </c>
      <c r="C70" s="157" t="s">
        <v>648</v>
      </c>
      <c r="D70" s="190" t="s">
        <v>927</v>
      </c>
      <c r="E70" s="190" t="s">
        <v>928</v>
      </c>
      <c r="F70" s="190" t="s">
        <v>929</v>
      </c>
      <c r="G70" s="191" t="s">
        <v>930</v>
      </c>
      <c r="H70" s="191" t="s">
        <v>1154</v>
      </c>
      <c r="I70" s="192" t="str">
        <f>CONCATENATE(IFERROR(VLOOKUP(A70,Combos!A:Y,25,0),VLOOKUP(A70,Unitarios!A:Y,25,0)),CHAR(10),CHAR(10),IF(Tabla4[[#This Row],[¿Combina color?(si:1/no:0)]]=0,"",M70),IF(Tabla4[[#This Row],[¿Combina color?(si:1/no:0)]]=0,"",VLOOKUP(VLOOKUP(A70,Colores!D:J,7,0),'Base de datos'!L:N,3,0)))</f>
        <v>En HOGAR &amp; SPACIOS encontraras lo mejor para tu hogar con este excelente Vintage con un acabado detallista al estilo Vintage&lt;/p&gt;
:&lt;p&gt;&lt;strong&gt;&lt;span style=text-decoration: underline;&gt;Detalle:&lt;/span&gt;&lt;/strong&gt;&lt;/p&gt;
Sillón color: Variado, Tapiz: Microfibra, relleno: Espuma paraiso, algodón, resortes y estructura: Madera tornillo
&lt;p&gt;Característica: &lt;ul&gt;&lt;li&gt;
Patas contorneadas&lt;/li&gt; 
&lt;/li&gt;
&lt;/ul&gt;&lt;/il&gt;
Medidas aproximadas: &lt;p&gt; 
Sillón: &lt;p&gt;&lt;li&gt;Altura(cm): 80&lt;/li&gt;&lt;li&gt; Ancho(cm): 65&lt;/li&gt;&lt;li&gt;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 Marrón: Genera un ambiente natural&lt;/li&gt;
&lt;li&gt; Verde: Crea espacios frescos&lt;/li&gt;
&lt;li&gt; Blanco: Alumenta la luminosidad y agranda el espacio&lt;/li&gt;&lt;/ul&gt;</v>
      </c>
      <c r="J70"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70" s="152">
        <v>1</v>
      </c>
      <c r="L70" s="152" t="s">
        <v>435</v>
      </c>
      <c r="M70" s="152" t="s">
        <v>409</v>
      </c>
      <c r="O70" s="146" t="str">
        <f t="shared" si="3"/>
        <v>insert into descripcion_corta VALUES (NULL,"Mody79",69,"Sillón Franci","En HOGAR &amp; SPACIOS encontraras lo mejor para tu hogar con este excelente Vintage con un acabado detallista al estilo Vintage&lt;/p&gt;
:&lt;p&gt;&lt;strong&gt;&lt;span style=text-decoration: underline;&gt;Detalle:&lt;/span&gt;&lt;/strong&gt;&lt;/p&gt;
Sillón color: Variado, Tapiz: Microfibra, relleno: Espuma paraiso, algodón, resortes y estructura: Madera tornillo
&lt;p&gt;Característica: &lt;ul&gt;&lt;li&gt;
Patas contorneadas&lt;/li&gt; 
&lt;/li&gt;
&lt;/ul&gt;&lt;/il&gt;
Medidas aproximadas: &lt;p&gt; 
Sillón: &lt;p&gt;&lt;li&gt;Altura(cm): 80&lt;/li&gt;&lt;li&gt; Ancho(cm): 65&lt;/li&gt;&lt;li&gt;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 Marrón: Genera un ambiente natural&lt;/li&gt;
&lt;li&gt; Verde: Crea espacios frescos&lt;/li&gt;
&lt;li&gt; Blanco: Alumenta la luminosidad y agranda el espacio&lt;/li&gt;&lt;/ul&gt;","&lt;img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71" spans="1:15" ht="19.5" customHeight="1" x14ac:dyDescent="0.2">
      <c r="A71" s="143" t="s">
        <v>650</v>
      </c>
      <c r="B71" s="153">
        <f>VLOOKUP(Tabla4[[#This Row],[skuproveedor-web]],Tabla6[[sku proveedor-web]:[codigo]],2,0)</f>
        <v>70</v>
      </c>
      <c r="C71" s="157" t="s">
        <v>651</v>
      </c>
      <c r="D71" s="190" t="s">
        <v>927</v>
      </c>
      <c r="E71" s="190" t="s">
        <v>928</v>
      </c>
      <c r="F71" s="190" t="s">
        <v>929</v>
      </c>
      <c r="G71" s="191" t="s">
        <v>930</v>
      </c>
      <c r="H71" s="191" t="s">
        <v>1154</v>
      </c>
      <c r="I71" s="192" t="str">
        <f>CONCATENATE(IFERROR(VLOOKUP(A71,Combos!A:Y,25,0),VLOOKUP(A71,Unitarios!A:Y,25,0)),CHAR(10),CHAR(10),IF(Tabla4[[#This Row],[¿Combina color?(si:1/no:0)]]=0,"",M71),IF(Tabla4[[#This Row],[¿Combina color?(si:1/no:0)]]=0,"",VLOOKUP(VLOOKUP(A71,Colores!D:J,7,0),'Base de datos'!L:N,3,0)))</f>
        <v>En HOGAR &amp; SPACIOS encontraras lo mejor para tu hogar con este excelente Vintage con un acabado detallista al estilo Vintage&lt;/p&gt;
:&lt;p&gt;&lt;strong&gt;&lt;span style=text-decoration: underline;&gt;Detalle:&lt;/span&gt;&lt;/strong&gt;&lt;/p&gt;
Sillón color: Varios colores, Tapiz: Dubai, relleno: Espuma paraiso y algodón y estructura: Madera tornillo
&lt;p&gt;Característica: &lt;ul&gt;&lt;li&gt;
Patas contorneadas&lt;/li&gt; 
&lt;/li&gt;
&lt;/ul&gt;&lt;/il&gt;
Medidas aproximadas: &lt;p&gt; 
Sillón: &lt;p&gt;&lt;li&gt;Altura(cm): 80&lt;/li&gt;&lt;li&gt; Ancho(cm): 65&lt;/li&gt;&lt;li&gt;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71"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71" s="152">
        <v>1</v>
      </c>
      <c r="L71" s="152" t="s">
        <v>435</v>
      </c>
      <c r="M71" s="152" t="s">
        <v>409</v>
      </c>
      <c r="O71" s="146" t="str">
        <f t="shared" si="3"/>
        <v>insert into descripcion_corta VALUES (NULL,"Mody80",70,"Sillón Dorian","En HOGAR &amp; SPACIOS encontraras lo mejor para tu hogar con este excelente Vintage con un acabado detallista al estilo Vintage&lt;/p&gt;
:&lt;p&gt;&lt;strong&gt;&lt;span style=text-decoration: underline;&gt;Detalle:&lt;/span&gt;&lt;/strong&gt;&lt;/p&gt;
Sillón color: Varios colores, Tapiz: Dubai, relleno: Espuma paraiso y algodón y estructura: Madera tornillo
&lt;p&gt;Característica: &lt;ul&gt;&lt;li&gt;
Patas contorneadas&lt;/li&gt; 
&lt;/li&gt;
&lt;/ul&gt;&lt;/il&gt;
Medidas aproximadas: &lt;p&gt; 
Sillón: &lt;p&gt;&lt;li&gt;Altura(cm): 80&lt;/li&gt;&lt;li&gt; Ancho(cm): 65&lt;/li&gt;&lt;li&gt;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72" spans="1:15" ht="19.5" customHeight="1" x14ac:dyDescent="0.2">
      <c r="A72" s="143" t="s">
        <v>653</v>
      </c>
      <c r="B72" s="153">
        <f>VLOOKUP(Tabla4[[#This Row],[skuproveedor-web]],Tabla6[[sku proveedor-web]:[codigo]],2,0)</f>
        <v>71</v>
      </c>
      <c r="C72" s="157" t="s">
        <v>654</v>
      </c>
      <c r="D72" s="190" t="s">
        <v>927</v>
      </c>
      <c r="E72" s="190" t="s">
        <v>928</v>
      </c>
      <c r="F72" s="190" t="s">
        <v>929</v>
      </c>
      <c r="G72" s="191" t="s">
        <v>930</v>
      </c>
      <c r="H72" s="191" t="s">
        <v>1154</v>
      </c>
      <c r="I72" s="192" t="str">
        <f>CONCATENATE(IFERROR(VLOOKUP(A72,Combos!A:Y,25,0),VLOOKUP(A72,Unitarios!A:Y,25,0)),CHAR(10),CHAR(10),IF(Tabla4[[#This Row],[¿Combina color?(si:1/no:0)]]=0,"",M72),IF(Tabla4[[#This Row],[¿Combina color?(si:1/no:0)]]=0,"",VLOOKUP(VLOOKUP(A72,Colores!D:J,7,0),'Base de datos'!L:N,3,0)))</f>
        <v>En HOGAR &amp; SPACIOS encontraras lo mejor para tu hogar con este excelente Vintage con un acabado detallista al estilo Vintage&lt;/p&gt;
:&lt;p&gt;&lt;strong&gt;&lt;span style=text-decoration: underline;&gt;Detalle:&lt;/span&gt;&lt;/strong&gt;&lt;/p&gt;
Sillón color: Beige, Tapiz: Dubai, relleno: Espuma paraiso y algodón y estructura: Madera tornillo
&lt;p&gt;Característica: &lt;ul&gt;&lt;li&gt;
Patas contorneadas&lt;/li&gt; 
&lt;/li&gt;
&lt;/ul&gt;&lt;/il&gt;
Medidas aproximadas: &lt;p&gt; 
Sillón: &lt;p&gt;&lt;li&gt;Altura(cm): 80&lt;/li&gt;&lt;li&gt; Ancho(cm): 65&lt;/li&gt;&lt;li&gt;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72"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72" s="152">
        <v>1</v>
      </c>
      <c r="L72" s="152" t="s">
        <v>435</v>
      </c>
      <c r="M72" s="152" t="s">
        <v>409</v>
      </c>
      <c r="O72" s="146" t="str">
        <f t="shared" si="3"/>
        <v>insert into descripcion_corta VALUES (NULL,"Mody82",71,"Sillón Round","En HOGAR &amp; SPACIOS encontraras lo mejor para tu hogar con este excelente Vintage con un acabado detallista al estilo Vintage&lt;/p&gt;
:&lt;p&gt;&lt;strong&gt;&lt;span style=text-decoration: underline;&gt;Detalle:&lt;/span&gt;&lt;/strong&gt;&lt;/p&gt;
Sillón color: Beige, Tapiz: Dubai, relleno: Espuma paraiso y algodón y estructura: Madera tornillo
&lt;p&gt;Característica: &lt;ul&gt;&lt;li&gt;
Patas contorneadas&lt;/li&gt; 
&lt;/li&gt;
&lt;/ul&gt;&lt;/il&gt;
Medidas aproximadas: &lt;p&gt; 
Sillón: &lt;p&gt;&lt;li&gt;Altura(cm): 80&lt;/li&gt;&lt;li&gt; Ancho(cm): 65&lt;/li&gt;&lt;li&gt;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73" spans="1:15" ht="19.5" customHeight="1" x14ac:dyDescent="0.2">
      <c r="A73" s="143" t="s">
        <v>656</v>
      </c>
      <c r="B73" s="153">
        <f>VLOOKUP(Tabla4[[#This Row],[skuproveedor-web]],Tabla6[[sku proveedor-web]:[codigo]],2,0)</f>
        <v>72</v>
      </c>
      <c r="C73" s="157" t="s">
        <v>657</v>
      </c>
      <c r="D73" s="190" t="s">
        <v>927</v>
      </c>
      <c r="E73" s="190" t="s">
        <v>928</v>
      </c>
      <c r="F73" s="190" t="s">
        <v>929</v>
      </c>
      <c r="G73" s="191" t="s">
        <v>930</v>
      </c>
      <c r="H73" s="191" t="s">
        <v>1154</v>
      </c>
      <c r="I73" s="192" t="str">
        <f>CONCATENATE(IFERROR(VLOOKUP(A73,Combos!A:Y,25,0),VLOOKUP(A73,Unitarios!A:Y,25,0)),CHAR(10),CHAR(10),IF(Tabla4[[#This Row],[¿Combina color?(si:1/no:0)]]=0,"",M73),IF(Tabla4[[#This Row],[¿Combina color?(si:1/no:0)]]=0,"",VLOOKUP(VLOOKUP(A73,Colores!D:J,7,0),'Base de datos'!L:N,3,0)))</f>
        <v>En HOGAR &amp; SPACIOS encontraras lo mejor para tu hogar con este excelente Vintage con un acabado detallista al estilo Vintage&lt;/p&gt;
:&lt;p&gt;&lt;strong&gt;&lt;span style=text-decoration: underline;&gt;Detalle:&lt;/span&gt;&lt;/strong&gt;&lt;/p&gt;
Sillón color: Beige, Tapiz: Prana, relleno: Espuma paraiso y algodón y estructura: Madera tornillo
&lt;p&gt;Característica: &lt;ul&gt;&lt;li&gt;
Patas contorneadas&lt;/li&gt; 
&lt;/li&gt;
&lt;/ul&gt;&lt;/il&gt;
Medidas aproximadas: &lt;p&gt; 
Sillón: &lt;p&gt;&lt;li&gt;Altura(cm): 80&lt;/li&gt;&lt;li&gt; Ancho(cm): 65&lt;/li&gt;&lt;li&gt; Profundo(cm): 65&lt;/li&gt;&lt;/ul&gt;&lt;p&gt;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73"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73" s="152">
        <v>1</v>
      </c>
      <c r="L73" s="152" t="s">
        <v>435</v>
      </c>
      <c r="M73" s="152" t="s">
        <v>409</v>
      </c>
      <c r="O73" s="146" t="str">
        <f t="shared" si="3"/>
        <v>insert into descripcion_corta VALUES (NULL,"Mody83",72,"Sillón Font","En HOGAR &amp; SPACIOS encontraras lo mejor para tu hogar con este excelente Vintage con un acabado detallista al estilo Vintage&lt;/p&gt;
:&lt;p&gt;&lt;strong&gt;&lt;span style=text-decoration: underline;&gt;Detalle:&lt;/span&gt;&lt;/strong&gt;&lt;/p&gt;
Sillón color: Beige, Tapiz: Prana, relleno: Espuma paraiso y algodón y estructura: Madera tornillo
&lt;p&gt;Característica: &lt;ul&gt;&lt;li&gt;
Patas contorneadas&lt;/li&gt; 
&lt;/li&gt;
&lt;/ul&gt;&lt;/il&gt;
Medidas aproximadas: &lt;p&gt; 
Sillón: &lt;p&gt;&lt;li&gt;Altura(cm): 80&lt;/li&gt;&lt;li&gt; Ancho(cm): 65&lt;/li&gt;&lt;li&gt; Profundo(cm): 65&lt;/li&gt;&lt;/ul&gt;&lt;p&gt;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74" spans="1:15" ht="19.5" customHeight="1" x14ac:dyDescent="0.2">
      <c r="A74" s="143" t="s">
        <v>568</v>
      </c>
      <c r="B74" s="153">
        <f>VLOOKUP(Tabla4[[#This Row],[skuproveedor-web]],Tabla6[[sku proveedor-web]:[codigo]],2,0)</f>
        <v>73</v>
      </c>
      <c r="C74" s="157" t="s">
        <v>659</v>
      </c>
      <c r="D74" s="190" t="s">
        <v>927</v>
      </c>
      <c r="E74" s="190" t="s">
        <v>928</v>
      </c>
      <c r="F74" s="190" t="s">
        <v>929</v>
      </c>
      <c r="G74" s="191" t="s">
        <v>930</v>
      </c>
      <c r="H74" s="191" t="s">
        <v>1154</v>
      </c>
      <c r="I74" s="192" t="str">
        <f>CONCATENATE(IFERROR(VLOOKUP(A74,Combos!A:Y,25,0),VLOOKUP(A74,Unitarios!A:Y,25,0)),CHAR(10),CHAR(10),IF(Tabla4[[#This Row],[¿Combina color?(si:1/no:0)]]=0,"",M74),IF(Tabla4[[#This Row],[¿Combina color?(si:1/no:0)]]=0,"",VLOOKUP(VLOOKUP(A74,Colores!D:J,7,0),'Base de datos'!L:N,3,0)))</f>
        <v>En HOGAR &amp; SPACIOS encontraras lo mejor para tu hogar con este excelente Vintage con un acabado detallista al estilo Vintage&lt;/p&gt;
:&lt;p&gt;&lt;strong&gt;&lt;span style=text-decoration: underline;&gt;Detalle:&lt;/span&gt;&lt;/strong&gt;&lt;/p&gt;
Sillón color: Celeste, Tapiz: Dubai, relleno: Espuma paraiso y algodón y estructura: Madera tornillo
&lt;p&gt;Característica: &lt;ul&gt;&lt;li&gt;
Patas contorneadas&lt;/li&gt; 
&lt;/li&gt;
&lt;/ul&gt;&lt;/il&gt;
Medidas aproximadas: &lt;p&gt; 
Sillón: &lt;p&gt;&lt;li&gt;Altura(cm): 82&lt;/li&gt;&lt;li&gt; Ancho(cm): 65&lt;/li&gt;&lt;li&gt; Profundo(cm): 65&lt;/li&gt;&lt;/ul&gt;&lt;p&gt;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v>
      </c>
      <c r="J74"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74" s="152">
        <v>1</v>
      </c>
      <c r="L74" s="152" t="s">
        <v>435</v>
      </c>
      <c r="M74" s="152" t="s">
        <v>409</v>
      </c>
      <c r="O74" s="146" t="str">
        <f t="shared" si="3"/>
        <v>insert into descripcion_corta VALUES (NULL,"Mody84",73,"Sillón Kumi","En HOGAR &amp; SPACIOS encontraras lo mejor para tu hogar con este excelente Vintage con un acabado detallista al estilo Vintage&lt;/p&gt;
:&lt;p&gt;&lt;strong&gt;&lt;span style=text-decoration: underline;&gt;Detalle:&lt;/span&gt;&lt;/strong&gt;&lt;/p&gt;
Sillón color: Celeste, Tapiz: Dubai, relleno: Espuma paraiso y algodón y estructura: Madera tornillo
&lt;p&gt;Característica: &lt;ul&gt;&lt;li&gt;
Patas contorneadas&lt;/li&gt; 
&lt;/li&gt;
&lt;/ul&gt;&lt;/il&gt;
Medidas aproximadas: &lt;p&gt; 
Sillón: &lt;p&gt;&lt;li&gt;Altura(cm): 82&lt;/li&gt;&lt;li&gt; Ancho(cm): 65&lt;/li&gt;&lt;li&gt; Profundo(cm): 65&lt;/li&gt;&lt;/ul&gt;&lt;p&gt;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75" spans="1:15" ht="19.5" customHeight="1" x14ac:dyDescent="0.2">
      <c r="A75" s="143" t="s">
        <v>570</v>
      </c>
      <c r="B75" s="153">
        <f>VLOOKUP(Tabla4[[#This Row],[skuproveedor-web]],Tabla6[[sku proveedor-web]:[codigo]],2,0)</f>
        <v>74</v>
      </c>
      <c r="C75" s="157" t="s">
        <v>661</v>
      </c>
      <c r="D75" s="190" t="s">
        <v>927</v>
      </c>
      <c r="E75" s="190" t="s">
        <v>928</v>
      </c>
      <c r="F75" s="190" t="s">
        <v>929</v>
      </c>
      <c r="G75" s="191" t="s">
        <v>930</v>
      </c>
      <c r="H75" s="191" t="s">
        <v>1154</v>
      </c>
      <c r="I75" s="192" t="str">
        <f>CONCATENATE(IFERROR(VLOOKUP(A75,Combos!A:Y,25,0),VLOOKUP(A75,Unitarios!A:Y,25,0)),CHAR(10),CHAR(10),IF(Tabla4[[#This Row],[¿Combina color?(si:1/no:0)]]=0,"",M75),IF(Tabla4[[#This Row],[¿Combina color?(si:1/no:0)]]=0,"",VLOOKUP(VLOOKUP(A75,Colores!D:J,7,0),'Base de datos'!L:N,3,0)))</f>
        <v>En HOGAR &amp; SPACIOS encontraras lo mejor para tu hogar con este excelente Vintage con un acabado detallista al estilo Vintage&lt;/p&gt;
:&lt;p&gt;&lt;strong&gt;&lt;span style=text-decoration: underline;&gt;Detalle:&lt;/span&gt;&lt;/strong&gt;&lt;/p&gt;
Sillón color: Celeste, Tapiz: Dubai, relleno: Espuma paraiso y algodón y estructura: Madera tornillo
&lt;p&gt;Característica: &lt;ul&gt;&lt;li&gt;
Patas contorneadas&lt;/li&gt; 
&lt;/li&gt;
&lt;/ul&gt;&lt;/il&gt;
Medidas aproximadas: &lt;p&gt; 
Sillón: &lt;p&gt;&lt;li&gt;Altura(cm): 90&lt;/li&gt;&lt;li&gt; Ancho(cm): 65&lt;/li&gt;&lt;li&gt; Profundo(cm): 65&lt;/li&gt;&lt;/ul&gt;&lt;p&gt;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nuevos?:&lt;/span&gt;&lt;/strong&gt;&lt;/span&gt;&lt;/p&gt;&lt;ul&gt;&lt;li&gt;Verde: Crea espacios joviales y alegres&lt;/li&gt;
&lt;li&gt;Blanco: Aumenta la elegancia del lugar&lt;/li&gt;
&lt;li&gt;Crema o Beige: Brinda calidéz y delicadeza al esapcio&lt;/ul&gt;&lt;/li&gt;</v>
      </c>
      <c r="J75"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75" s="152">
        <v>1</v>
      </c>
      <c r="L75" s="152" t="s">
        <v>435</v>
      </c>
      <c r="M75" s="152" t="s">
        <v>409</v>
      </c>
      <c r="O75" s="146" t="str">
        <f t="shared" si="3"/>
        <v>insert into descripcion_corta VALUES (NULL,"Mody85",74,"Sillón Amber","En HOGAR &amp; SPACIOS encontraras lo mejor para tu hogar con este excelente Vintage con un acabado detallista al estilo Vintage&lt;/p&gt;
:&lt;p&gt;&lt;strong&gt;&lt;span style=text-decoration: underline;&gt;Detalle:&lt;/span&gt;&lt;/strong&gt;&lt;/p&gt;
Sillón color: Celeste, Tapiz: Dubai, relleno: Espuma paraiso y algodón y estructura: Madera tornillo
&lt;p&gt;Característica: &lt;ul&gt;&lt;li&gt;
Patas contorneadas&lt;/li&gt; 
&lt;/li&gt;
&lt;/ul&gt;&lt;/il&gt;
Medidas aproximadas: &lt;p&gt; 
Sillón: &lt;p&gt;&lt;li&gt;Altura(cm): 90&lt;/li&gt;&lt;li&gt; Ancho(cm): 65&lt;/li&gt;&lt;li&gt; Profundo(cm): 65&lt;/li&gt;&lt;/ul&gt;&lt;p&gt;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nuevos?:&lt;/span&gt;&lt;/strong&gt;&lt;/span&gt;&lt;/p&gt;&lt;ul&gt;&lt;li&gt;Verde: Crea espacios joviales y alegres&lt;/li&gt;
&lt;li&gt;Blanco: Aumenta la elegancia del lugar&lt;/li&gt;
&lt;li&gt;Crema o Beige: Brinda calidéz y delicadeza al esapcio&lt;/ul&gt;&lt;/li&gt;","&lt;img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76" spans="1:15" ht="19.5" customHeight="1" x14ac:dyDescent="0.2">
      <c r="A76" s="143" t="s">
        <v>663</v>
      </c>
      <c r="B76" s="153">
        <f>VLOOKUP(Tabla4[[#This Row],[skuproveedor-web]],Tabla6[[sku proveedor-web]:[codigo]],2,0)</f>
        <v>75</v>
      </c>
      <c r="C76" s="157" t="s">
        <v>664</v>
      </c>
      <c r="D76" s="190" t="s">
        <v>927</v>
      </c>
      <c r="E76" s="190" t="s">
        <v>928</v>
      </c>
      <c r="F76" s="190" t="s">
        <v>929</v>
      </c>
      <c r="G76" s="191" t="s">
        <v>930</v>
      </c>
      <c r="H76" s="191" t="s">
        <v>1154</v>
      </c>
      <c r="I76" s="192" t="str">
        <f>CONCATENATE(IFERROR(VLOOKUP(A76,Combos!A:Y,25,0),VLOOKUP(A76,Unitarios!A:Y,25,0)),CHAR(10),CHAR(10),IF(Tabla4[[#This Row],[¿Combina color?(si:1/no:0)]]=0,"",M76),IF(Tabla4[[#This Row],[¿Combina color?(si:1/no:0)]]=0,"",VLOOKUP(VLOOKUP(A76,Colores!D:J,7,0),'Base de datos'!L:N,3,0)))</f>
        <v>En HOGAR &amp; SPACIOS encontraras lo mejor para tu hogar con este excelente Vintage con un acabado detallista al estilo Vintage&lt;/p&gt;
:&lt;p&gt;&lt;strong&gt;&lt;span style=text-decoration: underline;&gt;Detalle:&lt;/span&gt;&lt;/strong&gt;&lt;/p&gt;
Sillón color: Celeste, Tapiz: Dubai, relleno: Espuma paraiso y algodón y estructura: Madera tornillo
&lt;p&gt;Característica: &lt;ul&gt;&lt;li&gt;
Patas contorneadas&lt;/li&gt; 
&lt;/li&gt;
&lt;/ul&gt;&lt;/il&gt;
Medidas aproximadas: &lt;p&gt; 
Sillón: &lt;p&gt;&lt;li&gt;Altura(cm): 83&lt;/li&gt;&lt;li&gt; Ancho(cm): 65&lt;/li&gt;&lt;li&gt; Profundo(cm): 65&lt;/li&gt;&lt;/ul&gt;&lt;p&gt;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 Marrón: Genera un ambiente natural&lt;/li&gt;
&lt;li&gt; Verde: Crea espacios frescos&lt;/li&gt;
&lt;li&gt; Blanco: Alumenta la luminosidad y agranda el espacio&lt;/li&gt;&lt;/ul&gt;</v>
      </c>
      <c r="J76"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76" s="152">
        <v>1</v>
      </c>
      <c r="L76" s="152" t="s">
        <v>435</v>
      </c>
      <c r="M76" s="152" t="s">
        <v>409</v>
      </c>
      <c r="O76" s="146" t="str">
        <f t="shared" si="3"/>
        <v>insert into descripcion_corta VALUES (NULL,"Mody96",75,"Sillón Anna","En HOGAR &amp; SPACIOS encontraras lo mejor para tu hogar con este excelente Vintage con un acabado detallista al estilo Vintage&lt;/p&gt;
:&lt;p&gt;&lt;strong&gt;&lt;span style=text-decoration: underline;&gt;Detalle:&lt;/span&gt;&lt;/strong&gt;&lt;/p&gt;
Sillón color: Celeste, Tapiz: Dubai, relleno: Espuma paraiso y algodón y estructura: Madera tornillo
&lt;p&gt;Característica: &lt;ul&gt;&lt;li&gt;
Patas contorneadas&lt;/li&gt; 
&lt;/li&gt;
&lt;/ul&gt;&lt;/il&gt;
Medidas aproximadas: &lt;p&gt; 
Sillón: &lt;p&gt;&lt;li&gt;Altura(cm): 83&lt;/li&gt;&lt;li&gt; Ancho(cm): 65&lt;/li&gt;&lt;li&gt; Profundo(cm): 65&lt;/li&gt;&lt;/ul&gt;&lt;p&gt;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 Marrón: Genera un ambiente natural&lt;/li&gt;
&lt;li&gt; Verde: Crea espacios frescos&lt;/li&gt;
&lt;li&gt; Blanco: Alumenta la luminosidad y agranda el espacio&lt;/li&gt;&lt;/ul&gt;","&lt;img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77" spans="1:15" ht="19.5" customHeight="1" x14ac:dyDescent="0.2">
      <c r="A77" s="143" t="s">
        <v>666</v>
      </c>
      <c r="B77" s="153">
        <f>VLOOKUP(Tabla4[[#This Row],[skuproveedor-web]],Tabla6[[sku proveedor-web]:[codigo]],2,0)</f>
        <v>76</v>
      </c>
      <c r="C77" s="157" t="s">
        <v>667</v>
      </c>
      <c r="D77" s="190" t="s">
        <v>927</v>
      </c>
      <c r="E77" s="190" t="s">
        <v>928</v>
      </c>
      <c r="F77" s="190" t="s">
        <v>929</v>
      </c>
      <c r="G77" s="191" t="s">
        <v>930</v>
      </c>
      <c r="H77" s="191" t="s">
        <v>1154</v>
      </c>
      <c r="I77" s="192" t="str">
        <f>CONCATENATE(IFERROR(VLOOKUP(A77,Combos!A:Y,25,0),VLOOKUP(A77,Unitarios!A:Y,25,0)),CHAR(10),CHAR(10),IF(Tabla4[[#This Row],[¿Combina color?(si:1/no:0)]]=0,"",M77),IF(Tabla4[[#This Row],[¿Combina color?(si:1/no:0)]]=0,"",VLOOKUP(VLOOKUP(A77,Colores!D:J,7,0),'Base de datos'!L:N,3,0)))</f>
        <v>En HOGAR &amp; SPACIOS encontraras lo mejor para tu hogar con este excelente Vintage con un acabado detallista al estilo Vintage&lt;/p&gt;
:&lt;p&gt;&lt;strong&gt;&lt;span style=text-decoration: underline;&gt;Detalle:&lt;/span&gt;&lt;/strong&gt;&lt;/p&gt;
Seccional color: Azul, Tapiz: Dubai, relleno: Espuma paraiso y algodón y estructura: Madera tornillo
&lt;p&gt;Característica: &lt;ul&gt;&lt;li&gt;
Patas contorneadas&lt;/li&gt; 
&lt;/li&gt;
&lt;/ul&gt;&lt;/il&gt;
Medidas aproximadas: &lt;p&gt; 
Seccional: &lt;p&gt;&lt;li&gt;Altura(cm): 83&lt;/li&gt;&lt;li&gt; Ancho(cm): 190&lt;/li&gt;&lt;li&gt; Profundo(cm): 140&lt;/li&gt;&lt;/ul&gt;&lt;p&gt;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 Marrón: Genera un ambiente natural&lt;/li&gt;
&lt;li&gt; Verde: Crea espacios frescos&lt;/li&gt;
&lt;li&gt; Blanco: Alumenta la luminosidad y agranda el espacio&lt;/li&gt;&lt;/ul&gt;</v>
      </c>
      <c r="J77"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77" s="152">
        <v>1</v>
      </c>
      <c r="L77" s="152" t="s">
        <v>435</v>
      </c>
      <c r="M77" s="152" t="s">
        <v>409</v>
      </c>
      <c r="O77" s="146" t="str">
        <f t="shared" si="3"/>
        <v>insert into descripcion_corta VALUES (NULL,"Mody97",76,"Seccional Charlize","En HOGAR &amp; SPACIOS encontraras lo mejor para tu hogar con este excelente Vintage con un acabado detallista al estilo Vintage&lt;/p&gt;
:&lt;p&gt;&lt;strong&gt;&lt;span style=text-decoration: underline;&gt;Detalle:&lt;/span&gt;&lt;/strong&gt;&lt;/p&gt;
Seccional color: Azul, Tapiz: Dubai, relleno: Espuma paraiso y algodón y estructura: Madera tornillo
&lt;p&gt;Característica: &lt;ul&gt;&lt;li&gt;
Patas contorneadas&lt;/li&gt; 
&lt;/li&gt;
&lt;/ul&gt;&lt;/il&gt;
Medidas aproximadas: &lt;p&gt; 
Seccional: &lt;p&gt;&lt;li&gt;Altura(cm): 83&lt;/li&gt;&lt;li&gt; Ancho(cm): 190&lt;/li&gt;&lt;li&gt; Profundo(cm): 140&lt;/li&gt;&lt;/ul&gt;&lt;p&gt;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 Marrón: Genera un ambiente natural&lt;/li&gt;
&lt;li&gt; Verde: Crea espacios frescos&lt;/li&gt;
&lt;li&gt; Blanco: Alumenta la luminosidad y agranda el espacio&lt;/li&gt;&lt;/ul&gt;","&lt;img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78" spans="1:15" ht="19.5" customHeight="1" x14ac:dyDescent="0.2">
      <c r="A78" s="143" t="s">
        <v>670</v>
      </c>
      <c r="B78" s="153">
        <f>VLOOKUP(Tabla4[[#This Row],[skuproveedor-web]],Tabla6[[sku proveedor-web]:[codigo]],2,0)</f>
        <v>77</v>
      </c>
      <c r="C78" s="157" t="s">
        <v>671</v>
      </c>
      <c r="D78" s="190" t="s">
        <v>927</v>
      </c>
      <c r="E78" s="190" t="s">
        <v>928</v>
      </c>
      <c r="F78" s="190" t="s">
        <v>929</v>
      </c>
      <c r="G78" s="191" t="s">
        <v>930</v>
      </c>
      <c r="H78" s="191" t="s">
        <v>1154</v>
      </c>
      <c r="I78" s="192" t="str">
        <f>CONCATENATE(IFERROR(VLOOKUP(A78,Combos!A:Y,25,0),VLOOKUP(A78,Unitarios!A:Y,25,0)),CHAR(10),CHAR(10),IF(Tabla4[[#This Row],[¿Combina color?(si:1/no:0)]]=0,"",M78),IF(Tabla4[[#This Row],[¿Combina color?(si:1/no:0)]]=0,"",VLOOKUP(VLOOKUP(A78,Colores!D:J,7,0),'Base de datos'!L:N,3,0)))</f>
        <v>En HOGAR &amp; SPACIOS encontraras lo mejor para tu hogar con este excelente Vintage con un acabado detallista al estilo Vintage&lt;/p&gt;
:&lt;p&gt;&lt;strong&gt;&lt;span style=text-decoration: underline;&gt;Detalle:&lt;/span&gt;&lt;/strong&gt;&lt;/p&gt;
Seccional color: Plomo, Tapiz: Dubai, relleno: Espuma paraiso y algodón y estructura: Madera tornillo
&lt;p&gt;Característica: &lt;ul&gt;&lt;li&gt;
Patas contorneadas&lt;/li&gt; 
&lt;/li&gt;
&lt;/ul&gt;&lt;/il&gt;
Medidas aproximadas: &lt;p&gt; 
Seccional: &lt;p&gt;&lt;li&gt;Altura(cm): 80&lt;/li&gt;&lt;li&gt; Ancho(cm): 180&lt;/li&gt;&lt;li&gt; Profundo(cm): 120&lt;/li&gt;&lt;/ul&gt;&lt;p&gt;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v>
      </c>
      <c r="J78"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78" s="152">
        <v>1</v>
      </c>
      <c r="L78" s="152" t="s">
        <v>435</v>
      </c>
      <c r="M78" s="152" t="s">
        <v>409</v>
      </c>
      <c r="O78" s="146" t="str">
        <f t="shared" si="3"/>
        <v>insert into descripcion_corta VALUES (NULL,"Mody98",77,"Seccional Claudy","En HOGAR &amp; SPACIOS encontraras lo mejor para tu hogar con este excelente Vintage con un acabado detallista al estilo Vintage&lt;/p&gt;
:&lt;p&gt;&lt;strong&gt;&lt;span style=text-decoration: underline;&gt;Detalle:&lt;/span&gt;&lt;/strong&gt;&lt;/p&gt;
Seccional color: Plomo, Tapiz: Dubai, relleno: Espuma paraiso y algodón y estructura: Madera tornillo
&lt;p&gt;Característica: &lt;ul&gt;&lt;li&gt;
Patas contorneadas&lt;/li&gt; 
&lt;/li&gt;
&lt;/ul&gt;&lt;/il&gt;
Medidas aproximadas: &lt;p&gt; 
Seccional: &lt;p&gt;&lt;li&gt;Altura(cm): 80&lt;/li&gt;&lt;li&gt; Ancho(cm): 180&lt;/li&gt;&lt;li&gt; Profundo(cm): 120&lt;/li&gt;&lt;/ul&gt;&lt;p&gt;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79" spans="1:15" ht="19.5" customHeight="1" x14ac:dyDescent="0.2">
      <c r="A79" s="143" t="s">
        <v>673</v>
      </c>
      <c r="B79" s="153">
        <f>VLOOKUP(Tabla4[[#This Row],[skuproveedor-web]],Tabla6[[sku proveedor-web]:[codigo]],2,0)</f>
        <v>78</v>
      </c>
      <c r="C79" s="157" t="s">
        <v>674</v>
      </c>
      <c r="D79" s="190" t="s">
        <v>927</v>
      </c>
      <c r="E79" s="190" t="s">
        <v>928</v>
      </c>
      <c r="F79" s="190" t="s">
        <v>929</v>
      </c>
      <c r="G79" s="191" t="s">
        <v>930</v>
      </c>
      <c r="H79" s="191" t="s">
        <v>1154</v>
      </c>
      <c r="I79" s="192" t="e">
        <f>CONCATENATE(IFERROR(VLOOKUP(A79,Combos!A:Y,25,0),VLOOKUP(A79,Unitarios!A:Y,25,0)),CHAR(10),CHAR(10),IF(Tabla4[[#This Row],[¿Combina color?(si:1/no:0)]]=0,"",M79),IF(Tabla4[[#This Row],[¿Combina color?(si:1/no:0)]]=0,"",VLOOKUP(VLOOKUP(A79,Colores!D:J,7,0),'Base de datos'!L:N,3,0)))</f>
        <v>#N/A</v>
      </c>
      <c r="J79"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79" s="152">
        <v>1</v>
      </c>
      <c r="L79" s="152" t="s">
        <v>435</v>
      </c>
      <c r="M79" s="152" t="s">
        <v>409</v>
      </c>
      <c r="O79" s="146" t="e">
        <f t="shared" si="3"/>
        <v>#N/A</v>
      </c>
    </row>
    <row r="80" spans="1:15" ht="19.5" customHeight="1" x14ac:dyDescent="0.2">
      <c r="A80" s="143" t="s">
        <v>677</v>
      </c>
      <c r="B80" s="153">
        <f>VLOOKUP(Tabla4[[#This Row],[skuproveedor-web]],Tabla6[[sku proveedor-web]:[codigo]],2,0)</f>
        <v>79</v>
      </c>
      <c r="C80" s="157" t="s">
        <v>676</v>
      </c>
      <c r="D80" s="190" t="s">
        <v>927</v>
      </c>
      <c r="E80" s="190" t="s">
        <v>928</v>
      </c>
      <c r="F80" s="190" t="s">
        <v>929</v>
      </c>
      <c r="G80" s="191" t="s">
        <v>930</v>
      </c>
      <c r="H80" s="191" t="s">
        <v>1154</v>
      </c>
      <c r="I80" s="192" t="str">
        <f>CONCATENATE(IFERROR(VLOOKUP(A80,Combos!A:Y,25,0),VLOOKUP(A80,Unitarios!A:Y,25,0)),CHAR(10),CHAR(10),IF(Tabla4[[#This Row],[¿Combina color?(si:1/no:0)]]=0,"",M80),IF(Tabla4[[#This Row],[¿Combina color?(si:1/no:0)]]=0,"",VLOOKUP(VLOOKUP(A80,Colores!D:J,7,0),'Base de datos'!L:N,3,0)))</f>
        <v>En HOGAR &amp; SPACIOS encontraras lo mejor para tu hogar con este excelente Vintage con un acabado detallista al estilo Vintage&lt;/p&gt;
:&lt;p&gt;&lt;strong&gt;&lt;span style=text-decoration: underline;&gt;Detalle:&lt;/span&gt;&lt;/strong&gt;&lt;/p&gt;
Seccional color: Azul, Tapiz: Dubai, relleno: Espuma paraiso y algodón y estructura: Madera tornillo
&lt;p&gt;Característica: &lt;ul&gt;&lt;li&gt;
Patas contorneadas&lt;/li&gt; 
&lt;/li&gt;
&lt;/ul&gt;&lt;/il&gt;
Medidas aproximadas: &lt;p&gt; 
Seccional: &lt;p&gt;&lt;li&gt;Altura(cm): 85&lt;/li&gt;&lt;li&gt; Ancho(cm): 190&lt;/li&gt;&lt;li&gt; Profundo(cm): 140&lt;/li&gt;&lt;/ul&gt;&lt;p&gt;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Crea espacios frescos y luminosos&lt;/li&gt;
&lt;li&gt; Gris: Crea espacios sofisticados y contemporaneos&lt;/li&gt;
&lt;li&gt;Marrón: Crea espacios naturales y tranquilos&lt;/li&gt;
&lt;li&gt;Azul: Crea espacios frescos&lt;/li&gt;
&lt;li&gt;Amarillo: Crea espacios calidos&lt;/ul&gt;&lt;/li&gt;</v>
      </c>
      <c r="J80"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80" s="152">
        <v>1</v>
      </c>
      <c r="L80" s="152" t="s">
        <v>435</v>
      </c>
      <c r="M80" s="152" t="s">
        <v>409</v>
      </c>
      <c r="O80" s="146" t="str">
        <f t="shared" si="3"/>
        <v>insert into descripcion_corta VALUES (NULL,"Mody102",79,"Seccional Dean","En HOGAR &amp; SPACIOS encontraras lo mejor para tu hogar con este excelente Vintage con un acabado detallista al estilo Vintage&lt;/p&gt;
:&lt;p&gt;&lt;strong&gt;&lt;span style=text-decoration: underline;&gt;Detalle:&lt;/span&gt;&lt;/strong&gt;&lt;/p&gt;
Seccional color: Azul, Tapiz: Dubai, relleno: Espuma paraiso y algodón y estructura: Madera tornillo
&lt;p&gt;Característica: &lt;ul&gt;&lt;li&gt;
Patas contorneadas&lt;/li&gt; 
&lt;/li&gt;
&lt;/ul&gt;&lt;/il&gt;
Medidas aproximadas: &lt;p&gt; 
Seccional: &lt;p&gt;&lt;li&gt;Altura(cm): 85&lt;/li&gt;&lt;li&gt; Ancho(cm): 190&lt;/li&gt;&lt;li&gt; Profundo(cm): 140&lt;/li&gt;&lt;/ul&gt;&lt;p&gt;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Crea espacios frescos y luminosos&lt;/li&gt;
&lt;li&gt; Gris: Crea espacios sofisticados y contemporaneos&lt;/li&gt;
&lt;li&gt;Marrón: Crea espacios naturales y tranquilos&lt;/li&gt;
&lt;li&gt;Azul: Crea espacios frescos&lt;/li&gt;
&lt;li&gt;Amarillo: Crea espacios calidos&lt;/ul&gt;&lt;/li&gt;","&lt;img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81" spans="1:15" ht="19.5" customHeight="1" x14ac:dyDescent="0.2">
      <c r="A81" s="143" t="s">
        <v>679</v>
      </c>
      <c r="B81" s="153">
        <f>VLOOKUP(Tabla4[[#This Row],[skuproveedor-web]],Tabla6[[sku proveedor-web]:[codigo]],2,0)</f>
        <v>80</v>
      </c>
      <c r="C81" s="157" t="s">
        <v>680</v>
      </c>
      <c r="D81" s="190" t="s">
        <v>927</v>
      </c>
      <c r="E81" s="190" t="s">
        <v>928</v>
      </c>
      <c r="F81" s="190" t="s">
        <v>929</v>
      </c>
      <c r="G81" s="191" t="s">
        <v>930</v>
      </c>
      <c r="H81" s="191" t="s">
        <v>1154</v>
      </c>
      <c r="I81" s="192" t="str">
        <f>CONCATENATE(IFERROR(VLOOKUP(A81,Combos!A:Y,25,0),VLOOKUP(A81,Unitarios!A:Y,25,0)),CHAR(10),CHAR(10),IF(Tabla4[[#This Row],[¿Combina color?(si:1/no:0)]]=0,"",M81),IF(Tabla4[[#This Row],[¿Combina color?(si:1/no:0)]]=0,"",VLOOKUP(VLOOKUP(A81,Colores!D:J,7,0),'Base de datos'!L:N,3,0)))</f>
        <v>En HOGAR &amp; SPACIOS encontraras lo mejor para tu hogar con este excelente Vintage con un acabado detallista al estilo Vintage&lt;/p&gt;
:&lt;p&gt;&lt;strong&gt;&lt;span style=text-decoration: underline;&gt;Detalle:&lt;/span&gt;&lt;/strong&gt;&lt;/p&gt;
Sofa 3 cuerpos color: Naranja, Tapiz: Microfibra, relleno: Espuma paraiso y algodón y estructura: Madera tornillo
&lt;p&gt;Característica: &lt;ul&gt;&lt;li&gt;
Patas contorneadas&lt;/li&gt; 
&lt;/li&gt;
&lt;/ul&gt;&lt;/il&gt;
Medidas aproximadas: &lt;p&gt; 
Sofa 3 cuerpos: &lt;p&gt;&lt;li&gt;Altura(cm): 85&lt;/li&gt;&lt;li&gt; Ancho(cm): 190&lt;/li&gt;&lt;li&gt;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Auenta la frescura del espacio&lt;/li&gt;
&lt;li&gt;Negro: Genera un espacio elegante&lt;/li&gt;
&lt;li&gt;Rojo: Aumenta la energía del espacio&lt;/ul&gt;&lt;/li&gt;</v>
      </c>
      <c r="J81"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81" s="152">
        <v>1</v>
      </c>
      <c r="L81" s="152" t="s">
        <v>435</v>
      </c>
      <c r="M81" s="152" t="s">
        <v>409</v>
      </c>
      <c r="O81" s="146" t="str">
        <f t="shared" si="3"/>
        <v>insert into descripcion_corta VALUES (NULL,"Mody103",80,"Sofa 3 cuerpos Mina","En HOGAR &amp; SPACIOS encontraras lo mejor para tu hogar con este excelente Vintage con un acabado detallista al estilo Vintage&lt;/p&gt;
:&lt;p&gt;&lt;strong&gt;&lt;span style=text-decoration: underline;&gt;Detalle:&lt;/span&gt;&lt;/strong&gt;&lt;/p&gt;
Sofa 3 cuerpos color: Naranja, Tapiz: Microfibra, relleno: Espuma paraiso y algodón y estructura: Madera tornillo
&lt;p&gt;Característica: &lt;ul&gt;&lt;li&gt;
Patas contorneadas&lt;/li&gt; 
&lt;/li&gt;
&lt;/ul&gt;&lt;/il&gt;
Medidas aproximadas: &lt;p&gt; 
Sofa 3 cuerpos: &lt;p&gt;&lt;li&gt;Altura(cm): 85&lt;/li&gt;&lt;li&gt; Ancho(cm): 190&lt;/li&gt;&lt;li&gt;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Auenta la frescura del espacio&lt;/li&gt;
&lt;li&gt;Negro: Genera un espacio elegante&lt;/li&gt;
&lt;li&gt;Rojo: Aumenta la energía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82" spans="1:15" ht="19.5" customHeight="1" x14ac:dyDescent="0.2">
      <c r="A82" s="143" t="s">
        <v>682</v>
      </c>
      <c r="B82" s="153">
        <f>VLOOKUP(Tabla4[[#This Row],[skuproveedor-web]],Tabla6[[sku proveedor-web]:[codigo]],2,0)</f>
        <v>81</v>
      </c>
      <c r="C82" s="157" t="s">
        <v>683</v>
      </c>
      <c r="D82" s="190" t="s">
        <v>927</v>
      </c>
      <c r="E82" s="190" t="s">
        <v>928</v>
      </c>
      <c r="F82" s="190" t="s">
        <v>929</v>
      </c>
      <c r="G82" s="191" t="s">
        <v>930</v>
      </c>
      <c r="H82" s="191" t="s">
        <v>1154</v>
      </c>
      <c r="I82" s="192" t="str">
        <f>CONCATENATE(IFERROR(VLOOKUP(A82,Combos!A:Y,25,0),VLOOKUP(A82,Unitarios!A:Y,25,0)),CHAR(10),CHAR(10),IF(Tabla4[[#This Row],[¿Combina color?(si:1/no:0)]]=0,"",M82),IF(Tabla4[[#This Row],[¿Combina color?(si:1/no:0)]]=0,"",VLOOKUP(VLOOKUP(A82,Colores!D:J,7,0),'Base de datos'!L:N,3,0)))</f>
        <v>En HOGAR &amp; SPACIOS encontraras lo mejor para tu hogar con este excelente Vintage con un acabado detallista al estilo Vintage&lt;/p&gt;
:&lt;p&gt;&lt;strong&gt;&lt;span style=text-decoration: underline;&gt;Detalle:&lt;/span&gt;&lt;/strong&gt;&lt;/p&gt;
Sofa 3 cuerpos color: Azul, Tapiz: Dubai, relleno: Espuma paraiso y algodón y estructura: Madera tornillo
&lt;p&gt;Característica: &lt;ul&gt;&lt;li&gt;
Patas contorneadas&lt;/li&gt; 
&lt;/li&gt;
&lt;/ul&gt;&lt;/il&gt;
Medidas aproximadas: &lt;p&gt; 
Sofa 3 cuerpos: &lt;p&gt;&lt;li&gt;Altura(cm): 85&lt;/li&gt;&lt;li&gt; Ancho(cm): 185&lt;/li&gt;&lt;li&gt;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v>
      </c>
      <c r="J82"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82" s="152">
        <v>1</v>
      </c>
      <c r="L82" s="152" t="s">
        <v>435</v>
      </c>
      <c r="M82" s="152" t="s">
        <v>409</v>
      </c>
      <c r="O82" s="146" t="str">
        <f t="shared" si="3"/>
        <v>insert into descripcion_corta VALUES (NULL,"Mody104",81,"Sofa 3 cuerpos Nerea","En HOGAR &amp; SPACIOS encontraras lo mejor para tu hogar con este excelente Vintage con un acabado detallista al estilo Vintage&lt;/p&gt;
:&lt;p&gt;&lt;strong&gt;&lt;span style=text-decoration: underline;&gt;Detalle:&lt;/span&gt;&lt;/strong&gt;&lt;/p&gt;
Sofa 3 cuerpos color: Azul, Tapiz: Dubai, relleno: Espuma paraiso y algodón y estructura: Madera tornillo
&lt;p&gt;Característica: &lt;ul&gt;&lt;li&gt;
Patas contorneadas&lt;/li&gt; 
&lt;/li&gt;
&lt;/ul&gt;&lt;/il&gt;
Medidas aproximadas: &lt;p&gt; 
Sofa 3 cuerpos: &lt;p&gt;&lt;li&gt;Altura(cm): 85&lt;/li&gt;&lt;li&gt; Ancho(cm): 185&lt;/li&gt;&lt;li&gt;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83" spans="1:15" ht="19.5" customHeight="1" x14ac:dyDescent="0.2">
      <c r="A83" s="143" t="s">
        <v>685</v>
      </c>
      <c r="B83" s="153">
        <f>VLOOKUP(Tabla4[[#This Row],[skuproveedor-web]],Tabla6[[sku proveedor-web]:[codigo]],2,0)</f>
        <v>82</v>
      </c>
      <c r="C83" s="157" t="s">
        <v>698</v>
      </c>
      <c r="D83" s="190" t="s">
        <v>927</v>
      </c>
      <c r="E83" s="190" t="s">
        <v>928</v>
      </c>
      <c r="F83" s="190" t="s">
        <v>929</v>
      </c>
      <c r="G83" s="191" t="s">
        <v>930</v>
      </c>
      <c r="H83" s="191" t="s">
        <v>1154</v>
      </c>
      <c r="I83" s="192" t="str">
        <f>CONCATENATE(IFERROR(VLOOKUP(A83,Combos!A:Y,25,0),VLOOKUP(A83,Unitarios!A:Y,25,0)),CHAR(10),CHAR(10),IF(Tabla4[[#This Row],[¿Combina color?(si:1/no:0)]]=0,"",M83),IF(Tabla4[[#This Row],[¿Combina color?(si:1/no:0)]]=0,"",VLOOKUP(VLOOKUP(A83,Colores!D:J,7,0),'Base de datos'!L:N,3,0)))</f>
        <v>En HOGAR &amp; SPACIOS encontraras lo mejor para tu hogar con este excelente Vintage con un acabado detallista al estilo Vintage&lt;/p&gt;
:&lt;p&gt;&lt;strong&gt;&lt;span style=text-decoration: underline;&gt;Detalle:&lt;/span&gt;&lt;/strong&gt;&lt;/p&gt;
Sofa 3 cuerpos color: Verde claro, Tapiz: Microfibra, relleno: Espuma paraiso y algodón y estructura: Madera tornillo
&lt;p&gt;Característica: &lt;ul&gt;&lt;li&gt;
Patas contorneadas&lt;/li&gt; 
&lt;/li&gt;
&lt;/ul&gt;&lt;/il&gt;
Medidas aproximadas: &lt;p&gt; 
Sofa 3 cuerpos: &lt;p&gt;&lt;li&gt;Altura(cm): 80&lt;/li&gt;&lt;li&gt; Ancho(cm): 185&lt;/li&gt;&lt;li&gt;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Crea espacios frescos y luminosos&lt;/li&gt;
&lt;li&gt; Gris: Crea espacios sofisticados y contemporaneos&lt;/li&gt;
&lt;li&gt;Marrón: Crea espacios naturales y tranquilos&lt;/li&gt;
&lt;li&gt;Azul: Crea espacios frescos&lt;/li&gt;
&lt;li&gt;Amarillo: Crea espacios calidos&lt;/ul&gt;&lt;/li&gt;</v>
      </c>
      <c r="J83"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83" s="152">
        <v>1</v>
      </c>
      <c r="L83" s="152" t="s">
        <v>435</v>
      </c>
      <c r="M83" s="152" t="s">
        <v>409</v>
      </c>
      <c r="O83" s="146" t="str">
        <f t="shared" si="3"/>
        <v>insert into descripcion_corta VALUES (NULL,"Mody105",82,"Sofa 3 cuerpos Nadir","En HOGAR &amp; SPACIOS encontraras lo mejor para tu hogar con este excelente Vintage con un acabado detallista al estilo Vintage&lt;/p&gt;
:&lt;p&gt;&lt;strong&gt;&lt;span style=text-decoration: underline;&gt;Detalle:&lt;/span&gt;&lt;/strong&gt;&lt;/p&gt;
Sofa 3 cuerpos color: Verde claro, Tapiz: Microfibra, relleno: Espuma paraiso y algodón y estructura: Madera tornillo
&lt;p&gt;Característica: &lt;ul&gt;&lt;li&gt;
Patas contorneadas&lt;/li&gt; 
&lt;/li&gt;
&lt;/ul&gt;&lt;/il&gt;
Medidas aproximadas: &lt;p&gt; 
Sofa 3 cuerpos: &lt;p&gt;&lt;li&gt;Altura(cm): 80&lt;/li&gt;&lt;li&gt; Ancho(cm): 185&lt;/li&gt;&lt;li&gt;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Crea espacios frescos y luminosos&lt;/li&gt;
&lt;li&gt; Gris: Crea espacios sofisticados y contemporaneos&lt;/li&gt;
&lt;li&gt;Marrón: Crea espacios naturales y tranquilos&lt;/li&gt;
&lt;li&gt;Azul: Crea espacios frescos&lt;/li&gt;
&lt;li&gt;Amarillo: Crea espacios calidos&lt;/ul&gt;&lt;/li&gt;","&lt;img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84" spans="1:15" ht="19.5" customHeight="1" x14ac:dyDescent="0.2">
      <c r="A84" s="143" t="s">
        <v>688</v>
      </c>
      <c r="B84" s="153">
        <f>VLOOKUP(Tabla4[[#This Row],[skuproveedor-web]],Tabla6[[sku proveedor-web]:[codigo]],2,0)</f>
        <v>83</v>
      </c>
      <c r="C84" s="157" t="s">
        <v>700</v>
      </c>
      <c r="D84" s="190" t="s">
        <v>927</v>
      </c>
      <c r="E84" s="190" t="s">
        <v>928</v>
      </c>
      <c r="F84" s="190" t="s">
        <v>929</v>
      </c>
      <c r="G84" s="191" t="s">
        <v>930</v>
      </c>
      <c r="H84" s="191" t="s">
        <v>1154</v>
      </c>
      <c r="I84" s="192" t="str">
        <f>CONCATENATE(IFERROR(VLOOKUP(A84,Combos!A:Y,25,0),VLOOKUP(A84,Unitarios!A:Y,25,0)),CHAR(10),CHAR(10),IF(Tabla4[[#This Row],[¿Combina color?(si:1/no:0)]]=0,"",M84),IF(Tabla4[[#This Row],[¿Combina color?(si:1/no:0)]]=0,"",VLOOKUP(VLOOKUP(A84,Colores!D:J,7,0),'Base de datos'!L:N,3,0)))</f>
        <v>En HOGAR &amp; SPACIOS encontraras lo mejor para tu hogar con este excelente Vintage con un acabado detallista al estilo Vintage&lt;/p&gt;
:&lt;p&gt;&lt;strong&gt;&lt;span style=text-decoration: underline;&gt;Detalle:&lt;/span&gt;&lt;/strong&gt;&lt;/p&gt;
Sofa 3 cuerpos color: Plomo, Tapiz: Dubai, relleno: Espuma paraiso y algodón y estructura: Madera tornillo
&lt;p&gt;Característica: &lt;ul&gt;&lt;li&gt;
Patas contorneadas&lt;/li&gt; 
&lt;/li&gt;
&lt;/ul&gt;&lt;/il&gt;
Medidas aproximadas: &lt;p&gt; 
Sofa 3 cuerpos: &lt;p&gt;&lt;li&gt;Altura(cm): 80&lt;/li&gt;&lt;li&gt; Ancho(cm): 185&lt;/li&gt;&lt;li&gt;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Crea espacios frescos y luminosos&lt;/li&gt;
&lt;li&gt; Gris: Crea espacios sofisticados y contemporaneos&lt;/li&gt;
&lt;li&gt;Marrón: Crea espacios naturales y tranquilos&lt;/li&gt;
&lt;li&gt;Azul: Crea espacios frescos&lt;/li&gt;
&lt;li&gt;Amarillo: Crea espacios calidos&lt;/ul&gt;&lt;/li&gt;</v>
      </c>
      <c r="J84"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84" s="152">
        <v>1</v>
      </c>
      <c r="L84" s="152" t="s">
        <v>435</v>
      </c>
      <c r="M84" s="152" t="s">
        <v>409</v>
      </c>
      <c r="O84" s="146" t="str">
        <f t="shared" si="3"/>
        <v>insert into descripcion_corta VALUES (NULL,"Mody106",83,"Sofa 3 cuerpos Noa","En HOGAR &amp; SPACIOS encontraras lo mejor para tu hogar con este excelente Vintage con un acabado detallista al estilo Vintage&lt;/p&gt;
:&lt;p&gt;&lt;strong&gt;&lt;span style=text-decoration: underline;&gt;Detalle:&lt;/span&gt;&lt;/strong&gt;&lt;/p&gt;
Sofa 3 cuerpos color: Plomo, Tapiz: Dubai, relleno: Espuma paraiso y algodón y estructura: Madera tornillo
&lt;p&gt;Característica: &lt;ul&gt;&lt;li&gt;
Patas contorneadas&lt;/li&gt; 
&lt;/li&gt;
&lt;/ul&gt;&lt;/il&gt;
Medidas aproximadas: &lt;p&gt; 
Sofa 3 cuerpos: &lt;p&gt;&lt;li&gt;Altura(cm): 80&lt;/li&gt;&lt;li&gt; Ancho(cm): 185&lt;/li&gt;&lt;li&gt;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Crea espacios frescos y luminosos&lt;/li&gt;
&lt;li&gt; Gris: Crea espacios sofisticados y contemporaneos&lt;/li&gt;
&lt;li&gt;Marrón: Crea espacios naturales y tranquilos&lt;/li&gt;
&lt;li&gt;Azul: Crea espacios frescos&lt;/li&gt;
&lt;li&gt;Amarillo: Crea espacios calidos&lt;/ul&gt;&lt;/li&gt;","&lt;img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85" spans="1:15" ht="19.5" customHeight="1" x14ac:dyDescent="0.2">
      <c r="A85" s="143" t="s">
        <v>693</v>
      </c>
      <c r="B85" s="153">
        <f>VLOOKUP(Tabla4[[#This Row],[skuproveedor-web]],Tabla6[[sku proveedor-web]:[codigo]],2,0)</f>
        <v>84</v>
      </c>
      <c r="C85" s="157" t="s">
        <v>699</v>
      </c>
      <c r="D85" s="190" t="s">
        <v>927</v>
      </c>
      <c r="E85" s="190" t="s">
        <v>928</v>
      </c>
      <c r="F85" s="190" t="s">
        <v>929</v>
      </c>
      <c r="G85" s="191" t="s">
        <v>930</v>
      </c>
      <c r="H85" s="191" t="s">
        <v>1154</v>
      </c>
      <c r="I85" s="192" t="str">
        <f>CONCATENATE(IFERROR(VLOOKUP(A85,Combos!A:Y,25,0),VLOOKUP(A85,Unitarios!A:Y,25,0)),CHAR(10),CHAR(10),IF(Tabla4[[#This Row],[¿Combina color?(si:1/no:0)]]=0,"",M85),IF(Tabla4[[#This Row],[¿Combina color?(si:1/no:0)]]=0,"",VLOOKUP(VLOOKUP(A85,Colores!D:J,7,0),'Base de datos'!L:N,3,0)))</f>
        <v>En HOGAR &amp; SPACIOS encontraras lo mejor para tu hogar con este excelente Vintage con un acabado detallista al estilo Vintage&lt;/p&gt;
:&lt;p&gt;&lt;strong&gt;&lt;span style=text-decoration: underline;&gt;Detalle:&lt;/span&gt;&lt;/strong&gt;&lt;/p&gt;
Sofa 3 cuerpos color: Gris, Tapiz: Dubai, relleno: Espuma paraiso y algodón y estructura: Madera tornillo
&lt;p&gt;Característica: &lt;ul&gt;&lt;li&gt;
Patas contorneadas&lt;/li&gt; 
&lt;/li&gt;
&lt;/ul&gt;&lt;/il&gt;
Medidas aproximadas: &lt;p&gt; 
Sofa 3 cuerpos: &lt;p&gt;&lt;li&gt;Altura(cm): 80&lt;/li&gt;&lt;li&gt; Ancho(cm): 185&lt;/li&gt;&lt;li&gt;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85"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85" s="152">
        <v>1</v>
      </c>
      <c r="L85" s="152" t="s">
        <v>435</v>
      </c>
      <c r="M85" s="152" t="s">
        <v>409</v>
      </c>
      <c r="O85" s="146" t="str">
        <f t="shared" si="3"/>
        <v>insert into descripcion_corta VALUES (NULL,"Mody107",84,"Sofa 3 cuerpos Valdimor","En HOGAR &amp; SPACIOS encontraras lo mejor para tu hogar con este excelente Vintage con un acabado detallista al estilo Vintage&lt;/p&gt;
:&lt;p&gt;&lt;strong&gt;&lt;span style=text-decoration: underline;&gt;Detalle:&lt;/span&gt;&lt;/strong&gt;&lt;/p&gt;
Sofa 3 cuerpos color: Gris, Tapiz: Dubai, relleno: Espuma paraiso y algodón y estructura: Madera tornillo
&lt;p&gt;Característica: &lt;ul&gt;&lt;li&gt;
Patas contorneadas&lt;/li&gt; 
&lt;/li&gt;
&lt;/ul&gt;&lt;/il&gt;
Medidas aproximadas: &lt;p&gt; 
Sofa 3 cuerpos: &lt;p&gt;&lt;li&gt;Altura(cm): 80&lt;/li&gt;&lt;li&gt; Ancho(cm): 185&lt;/li&gt;&lt;li&gt; Profundo(cm): 70&lt;/li&gt;&lt;/ul&gt;&lt;p&gt;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86" spans="1:15" ht="19.5" customHeight="1" x14ac:dyDescent="0.2">
      <c r="A86" s="143" t="s">
        <v>694</v>
      </c>
      <c r="B86" s="153">
        <f>VLOOKUP(Tabla4[[#This Row],[skuproveedor-web]],Tabla6[[sku proveedor-web]:[codigo]],2,0)</f>
        <v>85</v>
      </c>
      <c r="C86" s="157" t="s">
        <v>701</v>
      </c>
      <c r="D86" s="190" t="s">
        <v>927</v>
      </c>
      <c r="E86" s="190" t="s">
        <v>928</v>
      </c>
      <c r="F86" s="190" t="s">
        <v>929</v>
      </c>
      <c r="G86" s="191" t="s">
        <v>930</v>
      </c>
      <c r="H86" s="191" t="s">
        <v>1154</v>
      </c>
      <c r="I86" s="192" t="str">
        <f>CONCATENATE(IFERROR(VLOOKUP(A86,Combos!A:Y,25,0),VLOOKUP(A86,Unitarios!A:Y,25,0)),CHAR(10),CHAR(10),IF(Tabla4[[#This Row],[¿Combina color?(si:1/no:0)]]=0,"",M86),IF(Tabla4[[#This Row],[¿Combina color?(si:1/no:0)]]=0,"",VLOOKUP(VLOOKUP(A86,Colores!D:J,7,0),'Base de datos'!L:N,3,0)))</f>
        <v>En HOGAR &amp; SPACIOS encontraras lo mejor para tu hogar con este excelente Vintage con un acabado detallista al estilo Vintage&lt;/p&gt;
:&lt;p&gt;&lt;strong&gt;&lt;span style=text-decoration: underline;&gt;Detalle:&lt;/span&gt;&lt;/strong&gt;&lt;/p&gt;
Sillón color: Celeste, Tapiz: Microfibra, relleno: Espuma paraiso y algodón y estructura: Madera tornillo
&lt;p&gt;Característica: &lt;ul&gt;&lt;li&gt;
Patas contorneadas&lt;/li&gt; 
&lt;/li&gt;
&lt;/ul&gt;&lt;/il&gt;
Medidas aproximadas: &lt;p&gt; 
Sillón: &lt;p&gt;&lt;li&gt;Altura(cm): 85&lt;/li&gt;&lt;li&gt; Ancho(cm): 80&lt;/li&gt;&lt;li&gt; Profundo(cm): 65&lt;/li&gt;&lt;/ul&gt;&lt;p&gt;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 Marrón: Genera un ambiente natural&lt;/li&gt;
&lt;li&gt; Verde: Crea espacios frescos&lt;/li&gt;
&lt;li&gt; Blanco: Alumenta la luminosidad y agranda el espacio&lt;/li&gt;&lt;/ul&gt;</v>
      </c>
      <c r="J86"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86" s="152">
        <v>1</v>
      </c>
      <c r="L86" s="152" t="s">
        <v>435</v>
      </c>
      <c r="M86" s="152" t="s">
        <v>409</v>
      </c>
      <c r="O86" s="146" t="str">
        <f t="shared" si="3"/>
        <v>insert into descripcion_corta VALUES (NULL,"Mody108",85,"Sillón swin","En HOGAR &amp; SPACIOS encontraras lo mejor para tu hogar con este excelente Vintage con un acabado detallista al estilo Vintage&lt;/p&gt;
:&lt;p&gt;&lt;strong&gt;&lt;span style=text-decoration: underline;&gt;Detalle:&lt;/span&gt;&lt;/strong&gt;&lt;/p&gt;
Sillón color: Celeste, Tapiz: Microfibra, relleno: Espuma paraiso y algodón y estructura: Madera tornillo
&lt;p&gt;Característica: &lt;ul&gt;&lt;li&gt;
Patas contorneadas&lt;/li&gt; 
&lt;/li&gt;
&lt;/ul&gt;&lt;/il&gt;
Medidas aproximadas: &lt;p&gt; 
Sillón: &lt;p&gt;&lt;li&gt;Altura(cm): 85&lt;/li&gt;&lt;li&gt; Ancho(cm): 80&lt;/li&gt;&lt;li&gt; Profundo(cm): 65&lt;/li&gt;&lt;/ul&gt;&lt;p&gt;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 Marrón: Genera un ambiente natural&lt;/li&gt;
&lt;li&gt; Verde: Crea espacios frescos&lt;/li&gt;
&lt;li&gt; Blanco: Alumenta la luminosidad y agranda el espacio&lt;/li&gt;&lt;/ul&gt;","&lt;img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87" spans="1:15" ht="19.5" customHeight="1" x14ac:dyDescent="0.2">
      <c r="A87" s="143" t="s">
        <v>695</v>
      </c>
      <c r="B87" s="153">
        <f>VLOOKUP(Tabla4[[#This Row],[skuproveedor-web]],Tabla6[[sku proveedor-web]:[codigo]],2,0)</f>
        <v>86</v>
      </c>
      <c r="C87" s="157" t="s">
        <v>707</v>
      </c>
      <c r="D87" s="190" t="s">
        <v>927</v>
      </c>
      <c r="E87" s="190" t="s">
        <v>928</v>
      </c>
      <c r="F87" s="190" t="s">
        <v>929</v>
      </c>
      <c r="G87" s="191" t="s">
        <v>930</v>
      </c>
      <c r="H87" s="191" t="s">
        <v>1154</v>
      </c>
      <c r="I87" s="192" t="str">
        <f>CONCATENATE(IFERROR(VLOOKUP(A87,Combos!A:Y,25,0),VLOOKUP(A87,Unitarios!A:Y,25,0)),CHAR(10),CHAR(10),IF(Tabla4[[#This Row],[¿Combina color?(si:1/no:0)]]=0,"",M87),IF(Tabla4[[#This Row],[¿Combina color?(si:1/no:0)]]=0,"",VLOOKUP(VLOOKUP(A87,Colores!D:J,7,0),'Base de datos'!L:N,3,0)))</f>
        <v>En HOGAR &amp; SPACIOS encontraras lo mejor para tu hogar con este excelente Vintage con un acabado detallista al estilo Vintage&lt;/p&gt;
:&lt;p&gt;&lt;strong&gt;&lt;span style=text-decoration: underline;&gt;Detalle:&lt;/span&gt;&lt;/strong&gt;&lt;/p&gt;
Sillón color: Azul, Tapiz: Dubai, relleno: Espuma paraiso y algodón y estructura: Madera tornillo
&lt;p&gt;Característica: &lt;ul&gt;&lt;li&gt;
Patas contorneadas&lt;/li&gt; 
&lt;/li&gt;
&lt;/ul&gt;&lt;/il&gt;
Medidas aproximadas: &lt;p&gt; 
Sillón: &lt;p&gt;&lt;li&gt;Altura(cm): 80&lt;/li&gt;&lt;li&gt; Ancho(cm): 80&lt;/li&gt;&lt;li&gt; Profundo(cm): 65&lt;/li&gt;&lt;/ul&gt;&lt;p&gt;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v>
      </c>
      <c r="J87"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87" s="152">
        <v>1</v>
      </c>
      <c r="L87" s="152" t="s">
        <v>435</v>
      </c>
      <c r="M87" s="152" t="s">
        <v>409</v>
      </c>
      <c r="O87" s="146" t="str">
        <f t="shared" si="3"/>
        <v>insert into descripcion_corta VALUES (NULL,"Mody109",86,"Sillón Marcy","En HOGAR &amp; SPACIOS encontraras lo mejor para tu hogar con este excelente Vintage con un acabado detallista al estilo Vintage&lt;/p&gt;
:&lt;p&gt;&lt;strong&gt;&lt;span style=text-decoration: underline;&gt;Detalle:&lt;/span&gt;&lt;/strong&gt;&lt;/p&gt;
Sillón color: Azul, Tapiz: Dubai, relleno: Espuma paraiso y algodón y estructura: Madera tornillo
&lt;p&gt;Característica: &lt;ul&gt;&lt;li&gt;
Patas contorneadas&lt;/li&gt; 
&lt;/li&gt;
&lt;/ul&gt;&lt;/il&gt;
Medidas aproximadas: &lt;p&gt; 
Sillón: &lt;p&gt;&lt;li&gt;Altura(cm): 80&lt;/li&gt;&lt;li&gt; Ancho(cm): 80&lt;/li&gt;&lt;li&gt; Profundo(cm): 65&lt;/li&gt;&lt;/ul&gt;&lt;p&gt;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88" spans="1:15" ht="19.5" customHeight="1" x14ac:dyDescent="0.2">
      <c r="A88" s="143" t="s">
        <v>696</v>
      </c>
      <c r="B88" s="153">
        <f>VLOOKUP(Tabla4[[#This Row],[skuproveedor-web]],Tabla6[[sku proveedor-web]:[codigo]],2,0)</f>
        <v>87</v>
      </c>
      <c r="C88" s="157" t="s">
        <v>702</v>
      </c>
      <c r="D88" s="190" t="s">
        <v>927</v>
      </c>
      <c r="E88" s="190" t="s">
        <v>928</v>
      </c>
      <c r="F88" s="190" t="s">
        <v>929</v>
      </c>
      <c r="G88" s="191" t="s">
        <v>930</v>
      </c>
      <c r="H88" s="191" t="s">
        <v>1154</v>
      </c>
      <c r="I88" s="192" t="str">
        <f>CONCATENATE(IFERROR(VLOOKUP(A88,Combos!A:Y,25,0),VLOOKUP(A88,Unitarios!A:Y,25,0)),CHAR(10),CHAR(10),IF(Tabla4[[#This Row],[¿Combina color?(si:1/no:0)]]=0,"",M88),IF(Tabla4[[#This Row],[¿Combina color?(si:1/no:0)]]=0,"",VLOOKUP(VLOOKUP(A88,Colores!D:J,7,0),'Base de datos'!L:N,3,0)))</f>
        <v>En HOGAR &amp; SPACIOS encontraras lo mejor para tu hogar con este excelente Vintage con un acabado detallista al estilo Vintage&lt;/p&gt;
:&lt;p&gt;&lt;strong&gt;&lt;span style=text-decoration: underline;&gt;Detalle:&lt;/span&gt;&lt;/strong&gt;&lt;/p&gt;
Sofá 2 cuerpos color: Plomo oscuro, Tapiz: Microfibra, relleno: Espuma paraiso y algodón y estructura: Madera tornillo
&lt;p&gt;Característica: &lt;ul&gt;&lt;li&gt;
Patas contorneadas&lt;/li&gt; 
&lt;/li&gt;
&lt;/ul&gt;&lt;/il&gt;
Medidas aproximadas: &lt;p&gt; 
Sofá 2 cuerpos: &lt;p&gt;&lt;li&gt;Altura(cm): 80&lt;/li&gt;&lt;li&gt; Ancho(cm): 140&lt;/li&gt;&lt;li&gt; Profundo(cm): 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88"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88" s="152">
        <v>1</v>
      </c>
      <c r="L88" s="152" t="s">
        <v>435</v>
      </c>
      <c r="M88" s="152" t="s">
        <v>409</v>
      </c>
      <c r="O88" s="146" t="str">
        <f t="shared" si="3"/>
        <v>insert into descripcion_corta VALUES (NULL,"Mody110",87,"Sofá 2 cuerpos Prince","En HOGAR &amp; SPACIOS encontraras lo mejor para tu hogar con este excelente Vintage con un acabado detallista al estilo Vintage&lt;/p&gt;
:&lt;p&gt;&lt;strong&gt;&lt;span style=text-decoration: underline;&gt;Detalle:&lt;/span&gt;&lt;/strong&gt;&lt;/p&gt;
Sofá 2 cuerpos color: Plomo oscuro, Tapiz: Microfibra, relleno: Espuma paraiso y algodón y estructura: Madera tornillo
&lt;p&gt;Característica: &lt;ul&gt;&lt;li&gt;
Patas contorneadas&lt;/li&gt; 
&lt;/li&gt;
&lt;/ul&gt;&lt;/il&gt;
Medidas aproximadas: &lt;p&gt; 
Sofá 2 cuerpos: &lt;p&gt;&lt;li&gt;Altura(cm): 80&lt;/li&gt;&lt;li&gt; Ancho(cm): 140&lt;/li&gt;&lt;li&gt; Profundo(cm): 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89" spans="1:15" ht="19.5" customHeight="1" x14ac:dyDescent="0.2">
      <c r="A89" s="143" t="s">
        <v>697</v>
      </c>
      <c r="B89" s="153">
        <f>VLOOKUP(Tabla4[[#This Row],[skuproveedor-web]],Tabla6[[sku proveedor-web]:[codigo]],2,0)</f>
        <v>88</v>
      </c>
      <c r="C89" s="157" t="s">
        <v>704</v>
      </c>
      <c r="D89" s="190" t="s">
        <v>927</v>
      </c>
      <c r="E89" s="190" t="s">
        <v>928</v>
      </c>
      <c r="F89" s="190" t="s">
        <v>929</v>
      </c>
      <c r="G89" s="191" t="s">
        <v>930</v>
      </c>
      <c r="H89" s="191" t="s">
        <v>1154</v>
      </c>
      <c r="I89" s="192" t="str">
        <f>CONCATENATE(IFERROR(VLOOKUP(A89,Combos!A:Y,25,0),VLOOKUP(A89,Unitarios!A:Y,25,0)),CHAR(10),CHAR(10),IF(Tabla4[[#This Row],[¿Combina color?(si:1/no:0)]]=0,"",M89),IF(Tabla4[[#This Row],[¿Combina color?(si:1/no:0)]]=0,"",VLOOKUP(VLOOKUP(A89,Colores!D:J,7,0),'Base de datos'!L:N,3,0)))</f>
        <v>En HOGAR &amp; SPACIOS encontraras lo mejor para tu hogar con este excelente Vintage con un acabado detallista al estilo Vintage&lt;/p&gt;
:&lt;p&gt;&lt;strong&gt;&lt;span style=text-decoration: underline;&gt;Detalle:&lt;/span&gt;&lt;/strong&gt;&lt;/p&gt;
Sillón color: Varios colores, Tapiz: Dubai, relleno: Espuma paraiso y algodón y estructura: Madera tornillo + Acero cromado
&lt;p&gt;Característica: &lt;ul&gt;&lt;li&gt;
Patas contorneadas&lt;/li&gt; 
&lt;/li&gt;
&lt;/ul&gt;&lt;/il&gt;
Medidas aproximadas: &lt;p&gt; 
Sillón: &lt;p&gt;&lt;li&gt;Altura(cm): 80&lt;/li&gt;&lt;li&gt; Ancho(cm): 65&lt;/li&gt;&lt;li&gt; Profundo(cm): 65&lt;/li&gt;&lt;/ul&gt;&lt;p&gt;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89"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89" s="152">
        <v>1</v>
      </c>
      <c r="L89" s="152" t="s">
        <v>435</v>
      </c>
      <c r="M89" s="152" t="s">
        <v>409</v>
      </c>
      <c r="O89" s="146" t="str">
        <f t="shared" si="3"/>
        <v>insert into descripcion_corta VALUES (NULL,"Mody111",88,"Sillón elissa","En HOGAR &amp; SPACIOS encontraras lo mejor para tu hogar con este excelente Vintage con un acabado detallista al estilo Vintage&lt;/p&gt;
:&lt;p&gt;&lt;strong&gt;&lt;span style=text-decoration: underline;&gt;Detalle:&lt;/span&gt;&lt;/strong&gt;&lt;/p&gt;
Sillón color: Varios colores, Tapiz: Dubai, relleno: Espuma paraiso y algodón y estructura: Madera tornillo + Acero cromado
&lt;p&gt;Característica: &lt;ul&gt;&lt;li&gt;
Patas contorneadas&lt;/li&gt; 
&lt;/li&gt;
&lt;/ul&gt;&lt;/il&gt;
Medidas aproximadas: &lt;p&gt; 
Sillón: &lt;p&gt;&lt;li&gt;Altura(cm): 80&lt;/li&gt;&lt;li&gt; Ancho(cm): 65&lt;/li&gt;&lt;li&gt; Profundo(cm): 65&lt;/li&gt;&lt;/ul&gt;&lt;p&gt;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90" spans="1:15" ht="19.5" customHeight="1" x14ac:dyDescent="0.2">
      <c r="A90" s="143" t="s">
        <v>709</v>
      </c>
      <c r="B90" s="153">
        <f>VLOOKUP(Tabla4[[#This Row],[skuproveedor-web]],Tabla6[[sku proveedor-web]:[codigo]],2,0)</f>
        <v>89</v>
      </c>
      <c r="C90" s="157" t="s">
        <v>703</v>
      </c>
      <c r="D90" s="190" t="s">
        <v>927</v>
      </c>
      <c r="E90" s="190" t="s">
        <v>928</v>
      </c>
      <c r="F90" s="190" t="s">
        <v>929</v>
      </c>
      <c r="G90" s="191" t="s">
        <v>930</v>
      </c>
      <c r="H90" s="191" t="s">
        <v>1154</v>
      </c>
      <c r="I90" s="192" t="str">
        <f>CONCATENATE(IFERROR(VLOOKUP(A90,Combos!A:Y,25,0),VLOOKUP(A90,Unitarios!A:Y,25,0)),CHAR(10),CHAR(10),IF(Tabla4[[#This Row],[¿Combina color?(si:1/no:0)]]=0,"",M90),IF(Tabla4[[#This Row],[¿Combina color?(si:1/no:0)]]=0,"",VLOOKUP(VLOOKUP(A90,Colores!D:J,7,0),'Base de datos'!L:N,3,0)))</f>
        <v>En HOGAR &amp; SPACIOS encontraras lo mejor para tu hogar con este excelente Vintage con un acabado detallista al estilo Vintage&lt;/p&gt;
:&lt;p&gt;&lt;strong&gt;&lt;span style=text-decoration: underline;&gt;Detalle:&lt;/span&gt;&lt;/strong&gt;&lt;/p&gt;
Sillón color: Plomo oscuro, Tapiz: Dubai, relleno: Espuma paraiso y algodón y estructura: Madera tornillo
&lt;p&gt;Característica: &lt;ul&gt;&lt;li&gt;
Patas contorneadas&lt;/li&gt; 
&lt;/li&gt;
&lt;/ul&gt;&lt;/il&gt;
Medidas aproximadas: &lt;p&gt; 
Sillón: &lt;p&gt;&lt;li&gt;Altura(cm): 80&lt;/li&gt;&lt;li&gt; Ancho(cm): 65&lt;/li&gt;&lt;li&gt; Profundo(cm): 65&lt;/li&gt;&lt;/ul&gt;&lt;p&gt;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90"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90" s="152">
        <v>1</v>
      </c>
      <c r="L90" s="152" t="s">
        <v>435</v>
      </c>
      <c r="M90" s="152" t="s">
        <v>409</v>
      </c>
      <c r="O90" s="146" t="str">
        <f t="shared" si="3"/>
        <v>insert into descripcion_corta VALUES (NULL,"Mody112",89,"Sillón Marin","En HOGAR &amp; SPACIOS encontraras lo mejor para tu hogar con este excelente Vintage con un acabado detallista al estilo Vintage&lt;/p&gt;
:&lt;p&gt;&lt;strong&gt;&lt;span style=text-decoration: underline;&gt;Detalle:&lt;/span&gt;&lt;/strong&gt;&lt;/p&gt;
Sillón color: Plomo oscuro, Tapiz: Dubai, relleno: Espuma paraiso y algodón y estructura: Madera tornillo
&lt;p&gt;Característica: &lt;ul&gt;&lt;li&gt;
Patas contorneadas&lt;/li&gt; 
&lt;/li&gt;
&lt;/ul&gt;&lt;/il&gt;
Medidas aproximadas: &lt;p&gt; 
Sillón: &lt;p&gt;&lt;li&gt;Altura(cm): 80&lt;/li&gt;&lt;li&gt; Ancho(cm): 65&lt;/li&gt;&lt;li&gt; Profundo(cm): 65&lt;/li&gt;&lt;/ul&gt;&lt;p&gt;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91" spans="1:15" ht="19.5" customHeight="1" x14ac:dyDescent="0.2">
      <c r="A91" s="143" t="s">
        <v>710</v>
      </c>
      <c r="B91" s="153">
        <f>VLOOKUP(Tabla4[[#This Row],[skuproveedor-web]],Tabla6[[sku proveedor-web]:[codigo]],2,0)</f>
        <v>90</v>
      </c>
      <c r="C91" s="157" t="s">
        <v>711</v>
      </c>
      <c r="D91" s="190" t="s">
        <v>927</v>
      </c>
      <c r="E91" s="190" t="s">
        <v>928</v>
      </c>
      <c r="F91" s="190" t="s">
        <v>929</v>
      </c>
      <c r="G91" s="191" t="s">
        <v>930</v>
      </c>
      <c r="H91" s="191" t="s">
        <v>1154</v>
      </c>
      <c r="I91" s="192" t="str">
        <f>CONCATENATE(IFERROR(VLOOKUP(A91,Combos!A:Y,25,0),VLOOKUP(A91,Unitarios!A:Y,25,0)),CHAR(10),CHAR(10),IF(Tabla4[[#This Row],[¿Combina color?(si:1/no:0)]]=0,"",M91),IF(Tabla4[[#This Row],[¿Combina color?(si:1/no:0)]]=0,"",VLOOKUP(VLOOKUP(A91,Colores!D:J,7,0),'Base de datos'!L:N,3,0)))</f>
        <v>En HOGAR &amp; SPACIOS encontraras lo mejor para tu hogar con este excelente Vintage con un acabado detallista al estilo Vintage&lt;/p&gt;
:&lt;p&gt;&lt;strong&gt;&lt;span style=text-decoration: underline;&gt;Detalle:&lt;/span&gt;&lt;/strong&gt;&lt;/p&gt;
Silla color: Varios colores, Tapiz: Microfibra, relleno: Espuma paraiso y algodón y estructura: Madera tornillo
&lt;p&gt;Característica: &lt;ul&gt;&lt;li&gt;
Patas contorneadas&lt;/li&gt; 
&lt;/li&gt;
&lt;/ul&gt;&lt;/il&gt;
Medidas aproximadas: &lt;p&gt; 
Silla: &lt;p&gt;&lt;li&gt;Altura(cm): 85&lt;/li&gt;&lt;li&gt; Ancho(cm): 45&lt;/li&gt;&lt;li&gt;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91"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91" s="152">
        <v>1</v>
      </c>
      <c r="L91" s="152" t="s">
        <v>435</v>
      </c>
      <c r="M91" s="152" t="s">
        <v>409</v>
      </c>
      <c r="O91" s="146" t="str">
        <f t="shared" si="3"/>
        <v>insert into descripcion_corta VALUES (NULL,"Mody113",90,"Silla Marlon","En HOGAR &amp; SPACIOS encontraras lo mejor para tu hogar con este excelente Vintage con un acabado detallista al estilo Vintage&lt;/p&gt;
:&lt;p&gt;&lt;strong&gt;&lt;span style=text-decoration: underline;&gt;Detalle:&lt;/span&gt;&lt;/strong&gt;&lt;/p&gt;
Silla color: Varios colores, Tapiz: Microfibra, relleno: Espuma paraiso y algodón y estructura: Madera tornillo
&lt;p&gt;Característica: &lt;ul&gt;&lt;li&gt;
Patas contorneadas&lt;/li&gt; 
&lt;/li&gt;
&lt;/ul&gt;&lt;/il&gt;
Medidas aproximadas: &lt;p&gt; 
Silla: &lt;p&gt;&lt;li&gt;Altura(cm): 85&lt;/li&gt;&lt;li&gt; Ancho(cm): 45&lt;/li&gt;&lt;li&gt;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92" spans="1:15" ht="19.5" customHeight="1" x14ac:dyDescent="0.2">
      <c r="A92" s="143" t="s">
        <v>713</v>
      </c>
      <c r="B92" s="153">
        <f>VLOOKUP(Tabla4[[#This Row],[skuproveedor-web]],Tabla6[[sku proveedor-web]:[codigo]],2,0)</f>
        <v>91</v>
      </c>
      <c r="C92" s="157" t="s">
        <v>386</v>
      </c>
      <c r="D92" s="190" t="s">
        <v>927</v>
      </c>
      <c r="E92" s="190" t="s">
        <v>928</v>
      </c>
      <c r="F92" s="190" t="s">
        <v>929</v>
      </c>
      <c r="G92" s="191" t="s">
        <v>930</v>
      </c>
      <c r="H92" s="191" t="s">
        <v>1154</v>
      </c>
      <c r="I92" s="192" t="str">
        <f>CONCATENATE(IFERROR(VLOOKUP(A92,Combos!A:Y,25,0),VLOOKUP(A92,Unitarios!A:Y,25,0)),CHAR(10),CHAR(10),IF(Tabla4[[#This Row],[¿Combina color?(si:1/no:0)]]=0,"",M92),IF(Tabla4[[#This Row],[¿Combina color?(si:1/no:0)]]=0,"",VLOOKUP(VLOOKUP(A92,Colores!D:J,7,0),'Base de datos'!L:N,3,0)))</f>
        <v>En HOGAR &amp; SPACIOS encontraras lo mejor para tu hogar con este excelente Vintage con un acabado detallista al estilo Vintage&lt;/p&gt;
:&lt;p&gt;&lt;strong&gt;&lt;span style=text-decoration: underline;&gt;Detalle:&lt;/span&gt;&lt;/strong&gt;&lt;/p&gt;
Banqueta color: Beige, Tapiz: Dubai, relleno: Espuma paraiso, algodón, resortes y estructura: Madera tornillo
&lt;p&gt;Característica: &lt;ul&gt;&lt;li&gt;
Patas contorneadas&lt;/li&gt; 
&lt;/li&gt;
&lt;/ul&gt;&lt;/il&gt;
Medidas aproximadas: &lt;p&gt; 
Banqueta: &lt;p&gt;&lt;li&gt;Altura(cm): 45&lt;/li&gt;&lt;li&gt; Ancho(cm): 100&lt;/li&gt;&lt;li&gt;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92"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92" s="152">
        <v>1</v>
      </c>
      <c r="L92" s="152" t="s">
        <v>435</v>
      </c>
      <c r="M92" s="152" t="s">
        <v>409</v>
      </c>
      <c r="O92" s="146" t="str">
        <f t="shared" si="3"/>
        <v>insert into descripcion_corta VALUES (NULL,"Mody114",91,"Banqueta","En HOGAR &amp; SPACIOS encontraras lo mejor para tu hogar con este excelente Vintage con un acabado detallista al estilo Vintage&lt;/p&gt;
:&lt;p&gt;&lt;strong&gt;&lt;span style=text-decoration: underline;&gt;Detalle:&lt;/span&gt;&lt;/strong&gt;&lt;/p&gt;
Banqueta color: Beige, Tapiz: Dubai, relleno: Espuma paraiso, algodón, resortes y estructura: Madera tornillo
&lt;p&gt;Característica: &lt;ul&gt;&lt;li&gt;
Patas contorneadas&lt;/li&gt; 
&lt;/li&gt;
&lt;/ul&gt;&lt;/il&gt;
Medidas aproximadas: &lt;p&gt; 
Banqueta: &lt;p&gt;&lt;li&gt;Altura(cm): 45&lt;/li&gt;&lt;li&gt; Ancho(cm): 100&lt;/li&gt;&lt;li&gt;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93" spans="1:15" ht="19.5" customHeight="1" x14ac:dyDescent="0.2">
      <c r="A93" s="143" t="s">
        <v>714</v>
      </c>
      <c r="B93" s="153">
        <f>VLOOKUP(Tabla4[[#This Row],[skuproveedor-web]],Tabla6[[sku proveedor-web]:[codigo]],2,0)</f>
        <v>92</v>
      </c>
      <c r="C93" s="157" t="s">
        <v>386</v>
      </c>
      <c r="D93" s="190" t="s">
        <v>927</v>
      </c>
      <c r="E93" s="190" t="s">
        <v>928</v>
      </c>
      <c r="F93" s="190" t="s">
        <v>929</v>
      </c>
      <c r="G93" s="191" t="s">
        <v>930</v>
      </c>
      <c r="H93" s="191" t="s">
        <v>1154</v>
      </c>
      <c r="I93" s="192" t="str">
        <f>CONCATENATE(IFERROR(VLOOKUP(A93,Combos!A:Y,25,0),VLOOKUP(A93,Unitarios!A:Y,25,0)),CHAR(10),CHAR(10),IF(Tabla4[[#This Row],[¿Combina color?(si:1/no:0)]]=0,"",M93),IF(Tabla4[[#This Row],[¿Combina color?(si:1/no:0)]]=0,"",VLOOKUP(VLOOKUP(A93,Colores!D:J,7,0),'Base de datos'!L:N,3,0)))</f>
        <v>En HOGAR &amp; SPACIOS encontraras lo mejor para tu hogar con este excelente Vintage con un acabado detallista al estilo Vintage&lt;/p&gt;
:&lt;p&gt;&lt;strong&gt;&lt;span style=text-decoration: underline;&gt;Detalle:&lt;/span&gt;&lt;/strong&gt;&lt;/p&gt;
Banqueta color: Gris, Tapiz: Dubai, relleno: Espuma paraiso, algodón, resortes y estructura: Madera tornillo
&lt;p&gt;Característica: &lt;ul&gt;&lt;li&gt;
Patas contorneadas&lt;/li&gt; 
&lt;/li&gt;
&lt;/ul&gt;&lt;/il&gt;
Medidas aproximadas: &lt;p&gt; 
Banqueta: &lt;p&gt;&lt;li&gt;Altura(cm): 40&lt;/li&gt;&lt;li&gt; Ancho(cm): 100&lt;/li&gt;&lt;li&gt;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93"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93" s="152">
        <v>1</v>
      </c>
      <c r="L93" s="152" t="s">
        <v>435</v>
      </c>
      <c r="M93" s="152" t="s">
        <v>409</v>
      </c>
      <c r="O93" s="146" t="str">
        <f t="shared" si="3"/>
        <v>insert into descripcion_corta VALUES (NULL,"Mody115",92,"Banqueta","En HOGAR &amp; SPACIOS encontraras lo mejor para tu hogar con este excelente Vintage con un acabado detallista al estilo Vintage&lt;/p&gt;
:&lt;p&gt;&lt;strong&gt;&lt;span style=text-decoration: underline;&gt;Detalle:&lt;/span&gt;&lt;/strong&gt;&lt;/p&gt;
Banqueta color: Gris, Tapiz: Dubai, relleno: Espuma paraiso, algodón, resortes y estructura: Madera tornillo
&lt;p&gt;Característica: &lt;ul&gt;&lt;li&gt;
Patas contorneadas&lt;/li&gt; 
&lt;/li&gt;
&lt;/ul&gt;&lt;/il&gt;
Medidas aproximadas: &lt;p&gt; 
Banqueta: &lt;p&gt;&lt;li&gt;Altura(cm): 40&lt;/li&gt;&lt;li&gt; Ancho(cm): 100&lt;/li&gt;&lt;li&gt;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94" spans="1:15" ht="19.5" customHeight="1" x14ac:dyDescent="0.2">
      <c r="A94" s="143" t="s">
        <v>717</v>
      </c>
      <c r="B94" s="153">
        <f>VLOOKUP(Tabla4[[#This Row],[skuproveedor-web]],Tabla6[[sku proveedor-web]:[codigo]],2,0)</f>
        <v>93</v>
      </c>
      <c r="C94" s="157" t="s">
        <v>739</v>
      </c>
      <c r="D94" s="190" t="s">
        <v>927</v>
      </c>
      <c r="E94" s="190" t="s">
        <v>928</v>
      </c>
      <c r="F94" s="190" t="s">
        <v>929</v>
      </c>
      <c r="G94" s="191" t="s">
        <v>930</v>
      </c>
      <c r="H94" s="191" t="s">
        <v>1154</v>
      </c>
      <c r="I94" s="192" t="str">
        <f>CONCATENATE(IFERROR(VLOOKUP(A94,Combos!A:Y,25,0),VLOOKUP(A94,Unitarios!A:Y,25,0)),CHAR(10),CHAR(10),IF(Tabla4[[#This Row],[¿Combina color?(si:1/no:0)]]=0,"",M94),IF(Tabla4[[#This Row],[¿Combina color?(si:1/no:0)]]=0,"",VLOOKUP(VLOOKUP(A94,Colores!D:J,7,0),'Base de datos'!L:N,3,0)))</f>
        <v>En HOGAR &amp; SPACIOS encontraras lo mejor para tu hogar con este excelente Vintage con un acabado detallista al estilo Vintage&lt;/p&gt;
:&lt;p&gt;&lt;strong&gt;&lt;span style=text-decoration: underline;&gt;Detalle:&lt;/span&gt;&lt;/strong&gt;&lt;/p&gt;
Banqueta color: Fucsia, Tapiz: Microfibra, relleno: Espuma paraiso, algodón, resortes y estructura: Madera tornillo
&lt;p&gt;Característica: &lt;ul&gt;&lt;li&gt;
Patas contorneadas&lt;/li&gt; 
&lt;/li&gt;
&lt;/ul&gt;&lt;/il&gt;
Medidas aproximadas: &lt;p&gt; 
Banqueta: &lt;p&gt;&lt;li&gt;Altura(cm): 45&lt;/li&gt;&lt;li&gt; Ancho(cm): 100&lt;/li&gt;&lt;li&gt;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nuevos?:&lt;/span&gt;&lt;/strong&gt;&lt;/span&gt;&lt;/p&gt;&lt;ul&gt;&lt;li&gt;Verde: Crea espacios joviales y alegres&lt;/li&gt;
&lt;li&gt;Blanco: Aumenta la elegancia del lugar&lt;/li&gt;
&lt;li&gt;Crema o Beige: Brinda calidéz y delicadeza al esapcio&lt;/ul&gt;&lt;/li&gt;</v>
      </c>
      <c r="J94"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94" s="152">
        <v>1</v>
      </c>
      <c r="L94" s="152" t="s">
        <v>435</v>
      </c>
      <c r="M94" s="152" t="s">
        <v>409</v>
      </c>
      <c r="O94" s="146" t="str">
        <f t="shared" si="3"/>
        <v>insert into descripcion_corta VALUES (NULL,"Mody116",93,"Banqueta capitoneado Grizell","En HOGAR &amp; SPACIOS encontraras lo mejor para tu hogar con este excelente Vintage con un acabado detallista al estilo Vintage&lt;/p&gt;
:&lt;p&gt;&lt;strong&gt;&lt;span style=text-decoration: underline;&gt;Detalle:&lt;/span&gt;&lt;/strong&gt;&lt;/p&gt;
Banqueta color: Fucsia, Tapiz: Microfibra, relleno: Espuma paraiso, algodón, resortes y estructura: Madera tornillo
&lt;p&gt;Característica: &lt;ul&gt;&lt;li&gt;
Patas contorneadas&lt;/li&gt; 
&lt;/li&gt;
&lt;/ul&gt;&lt;/il&gt;
Medidas aproximadas: &lt;p&gt; 
Banqueta: &lt;p&gt;&lt;li&gt;Altura(cm): 45&lt;/li&gt;&lt;li&gt; Ancho(cm): 100&lt;/li&gt;&lt;li&gt;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nuevos?:&lt;/span&gt;&lt;/strong&gt;&lt;/span&gt;&lt;/p&gt;&lt;ul&gt;&lt;li&gt;Verde: Crea espacios joviales y alegres&lt;/li&gt;
&lt;li&gt;Blanco: Aumenta la elegancia del lugar&lt;/li&gt;
&lt;li&gt;Crema o Beige: Brinda calidéz y delicadeza al esapcio&lt;/ul&gt;&lt;/li&gt;","&lt;img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95" spans="1:15" ht="19.5" customHeight="1" x14ac:dyDescent="0.2">
      <c r="A95" s="143" t="s">
        <v>718</v>
      </c>
      <c r="B95" s="153">
        <f>VLOOKUP(Tabla4[[#This Row],[skuproveedor-web]],Tabla6[[sku proveedor-web]:[codigo]],2,0)</f>
        <v>94</v>
      </c>
      <c r="C95" s="157" t="s">
        <v>741</v>
      </c>
      <c r="D95" s="190" t="s">
        <v>927</v>
      </c>
      <c r="E95" s="190" t="s">
        <v>928</v>
      </c>
      <c r="F95" s="190" t="s">
        <v>929</v>
      </c>
      <c r="G95" s="191" t="s">
        <v>930</v>
      </c>
      <c r="H95" s="191" t="s">
        <v>1154</v>
      </c>
      <c r="I95" s="192" t="str">
        <f>CONCATENATE(IFERROR(VLOOKUP(A95,Combos!A:Y,25,0),VLOOKUP(A95,Unitarios!A:Y,25,0)),CHAR(10),CHAR(10),IF(Tabla4[[#This Row],[¿Combina color?(si:1/no:0)]]=0,"",M95),IF(Tabla4[[#This Row],[¿Combina color?(si:1/no:0)]]=0,"",VLOOKUP(VLOOKUP(A95,Colores!D:J,7,0),'Base de datos'!L:N,3,0)))</f>
        <v>En HOGAR &amp; SPACIOS encontraras lo mejor para tu hogar con este excelente Vintage con un acabado detallista al estilo Vintage&lt;/p&gt;
:&lt;p&gt;&lt;strong&gt;&lt;span style=text-decoration: underline;&gt;Detalle:&lt;/span&gt;&lt;/strong&gt;&lt;/p&gt;
Banqueta color: Gris, Tapiz: Prana, relleno: Espuma paraiso, algodón, resortes y estructura: Madera tornillo
&lt;p&gt;Característica: &lt;ul&gt;&lt;li&gt;
Patas contorneadas&lt;/li&gt; 
&lt;/li&gt;
&lt;/ul&gt;&lt;/il&gt;
Medidas aproximadas: &lt;p&gt; 
Banqueta: &lt;p&gt;&lt;li&gt;Altura(cm): 40&lt;/li&gt;&lt;li&gt; Ancho(cm): 100&lt;/li&gt;&lt;li&gt;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95"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95" s="152">
        <v>1</v>
      </c>
      <c r="L95" s="152" t="s">
        <v>435</v>
      </c>
      <c r="M95" s="152" t="s">
        <v>409</v>
      </c>
      <c r="O95" s="146" t="str">
        <f t="shared" si="3"/>
        <v>insert into descripcion_corta VALUES (NULL,"Mody117",94,"Banqueta capitoneado Fritzz","En HOGAR &amp; SPACIOS encontraras lo mejor para tu hogar con este excelente Vintage con un acabado detallista al estilo Vintage&lt;/p&gt;
:&lt;p&gt;&lt;strong&gt;&lt;span style=text-decoration: underline;&gt;Detalle:&lt;/span&gt;&lt;/strong&gt;&lt;/p&gt;
Banqueta color: Gris, Tapiz: Prana, relleno: Espuma paraiso, algodón, resortes y estructura: Madera tornillo
&lt;p&gt;Característica: &lt;ul&gt;&lt;li&gt;
Patas contorneadas&lt;/li&gt; 
&lt;/li&gt;
&lt;/ul&gt;&lt;/il&gt;
Medidas aproximadas: &lt;p&gt; 
Banqueta: &lt;p&gt;&lt;li&gt;Altura(cm): 40&lt;/li&gt;&lt;li&gt; Ancho(cm): 100&lt;/li&gt;&lt;li&gt;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96" spans="1:15" ht="19.5" customHeight="1" x14ac:dyDescent="0.2">
      <c r="A96" s="143" t="s">
        <v>719</v>
      </c>
      <c r="B96" s="153">
        <f>VLOOKUP(Tabla4[[#This Row],[skuproveedor-web]],Tabla6[[sku proveedor-web]:[codigo]],2,0)</f>
        <v>95</v>
      </c>
      <c r="C96" s="157" t="s">
        <v>743</v>
      </c>
      <c r="D96" s="190" t="s">
        <v>927</v>
      </c>
      <c r="E96" s="190" t="s">
        <v>928</v>
      </c>
      <c r="F96" s="190" t="s">
        <v>929</v>
      </c>
      <c r="G96" s="191" t="s">
        <v>930</v>
      </c>
      <c r="H96" s="191" t="s">
        <v>1154</v>
      </c>
      <c r="I96" s="192" t="str">
        <f>CONCATENATE(IFERROR(VLOOKUP(A96,Combos!A:Y,25,0),VLOOKUP(A96,Unitarios!A:Y,25,0)),CHAR(10),CHAR(10),IF(Tabla4[[#This Row],[¿Combina color?(si:1/no:0)]]=0,"",M96),IF(Tabla4[[#This Row],[¿Combina color?(si:1/no:0)]]=0,"",VLOOKUP(VLOOKUP(A96,Colores!D:J,7,0),'Base de datos'!L:N,3,0)))</f>
        <v>En HOGAR &amp; SPACIOS encontraras lo mejor para tu hogar con este excelente Vintage con un acabado detallista al estilo Vintage&lt;/p&gt;
:&lt;p&gt;&lt;strong&gt;&lt;span style=text-decoration: underline;&gt;Detalle:&lt;/span&gt;&lt;/strong&gt;&lt;/p&gt;
Taburete color: Beige, Tapiz: Dubai, relleno: Espuma paraiso, algodón, resortes y estructura: Madera tornillo
&lt;p&gt;Característica: &lt;ul&gt;&lt;li&gt;
Patas contorneadas&lt;/li&gt; 
&lt;/li&gt;
&lt;/ul&gt;&lt;/il&gt;
Medidas aproximadas: &lt;p&gt; 
Taburete: &lt;p&gt;&lt;li&gt;Altura(cm): 35&lt;/li&gt;&lt;li&gt; Ancho(cm): 70&lt;/li&gt;&lt;li&gt;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96"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96" s="152">
        <v>1</v>
      </c>
      <c r="L96" s="152" t="s">
        <v>435</v>
      </c>
      <c r="M96" s="152" t="s">
        <v>409</v>
      </c>
      <c r="O96" s="146" t="str">
        <f t="shared" si="3"/>
        <v>insert into descripcion_corta VALUES (NULL,"Mody118",95,"Taburete Anubis","En HOGAR &amp; SPACIOS encontraras lo mejor para tu hogar con este excelente Vintage con un acabado detallista al estilo Vintage&lt;/p&gt;
:&lt;p&gt;&lt;strong&gt;&lt;span style=text-decoration: underline;&gt;Detalle:&lt;/span&gt;&lt;/strong&gt;&lt;/p&gt;
Taburete color: Beige, Tapiz: Dubai, relleno: Espuma paraiso, algodón, resortes y estructura: Madera tornillo
&lt;p&gt;Característica: &lt;ul&gt;&lt;li&gt;
Patas contorneadas&lt;/li&gt; 
&lt;/li&gt;
&lt;/ul&gt;&lt;/il&gt;
Medidas aproximadas: &lt;p&gt; 
Taburete: &lt;p&gt;&lt;li&gt;Altura(cm): 35&lt;/li&gt;&lt;li&gt; Ancho(cm): 70&lt;/li&gt;&lt;li&gt;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97" spans="1:15" ht="19.5" customHeight="1" x14ac:dyDescent="0.2">
      <c r="A97" s="143" t="s">
        <v>720</v>
      </c>
      <c r="B97" s="153">
        <f>VLOOKUP(Tabla4[[#This Row],[skuproveedor-web]],Tabla6[[sku proveedor-web]:[codigo]],2,0)</f>
        <v>96</v>
      </c>
      <c r="C97" s="157" t="s">
        <v>746</v>
      </c>
      <c r="D97" s="190" t="s">
        <v>927</v>
      </c>
      <c r="E97" s="190" t="s">
        <v>928</v>
      </c>
      <c r="F97" s="190" t="s">
        <v>929</v>
      </c>
      <c r="G97" s="191" t="s">
        <v>930</v>
      </c>
      <c r="H97" s="191" t="s">
        <v>1154</v>
      </c>
      <c r="I97" s="192" t="str">
        <f>CONCATENATE(IFERROR(VLOOKUP(A97,Combos!A:Y,25,0),VLOOKUP(A97,Unitarios!A:Y,25,0)),CHAR(10),CHAR(10),IF(Tabla4[[#This Row],[¿Combina color?(si:1/no:0)]]=0,"",M97),IF(Tabla4[[#This Row],[¿Combina color?(si:1/no:0)]]=0,"",VLOOKUP(VLOOKUP(A97,Colores!D:J,7,0),'Base de datos'!L:N,3,0)))</f>
        <v>En HOGAR &amp; SPACIOS encontraras lo mejor para tu hogar con este excelente Vintage con un acabado detallista al estilo Vintage&lt;/p&gt;
:&lt;p&gt;&lt;strong&gt;&lt;span style=text-decoration: underline;&gt;Detalle:&lt;/span&gt;&lt;/strong&gt;&lt;/p&gt;
Taburete color: Plomo, Tapiz: Dubai, relleno: Espuma paraiso, algodón, resortes y estructura: Madera tornillo
&lt;p&gt;Característica: &lt;ul&gt;&lt;li&gt;
Patas contorneadas&lt;/li&gt; 
&lt;/li&gt;
&lt;/ul&gt;&lt;/il&gt;
Medidas aproximadas: &lt;p&gt; 
Taburete: &lt;p&gt;&lt;li&gt;Altura(cm): 35&lt;/li&gt;&lt;li&gt; Ancho(cm): 70&lt;/li&gt;&lt;li&gt;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97"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97" s="152">
        <v>1</v>
      </c>
      <c r="L97" s="152" t="s">
        <v>435</v>
      </c>
      <c r="M97" s="152" t="s">
        <v>409</v>
      </c>
      <c r="O97" s="146" t="str">
        <f t="shared" si="3"/>
        <v>insert into descripcion_corta VALUES (NULL,"Mody119",96,"Taburete Ruby","En HOGAR &amp; SPACIOS encontraras lo mejor para tu hogar con este excelente Vintage con un acabado detallista al estilo Vintage&lt;/p&gt;
:&lt;p&gt;&lt;strong&gt;&lt;span style=text-decoration: underline;&gt;Detalle:&lt;/span&gt;&lt;/strong&gt;&lt;/p&gt;
Taburete color: Plomo, Tapiz: Dubai, relleno: Espuma paraiso, algodón, resortes y estructura: Madera tornillo
&lt;p&gt;Característica: &lt;ul&gt;&lt;li&gt;
Patas contorneadas&lt;/li&gt; 
&lt;/li&gt;
&lt;/ul&gt;&lt;/il&gt;
Medidas aproximadas: &lt;p&gt; 
Taburete: &lt;p&gt;&lt;li&gt;Altura(cm): 35&lt;/li&gt;&lt;li&gt; Ancho(cm): 70&lt;/li&gt;&lt;li&gt;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98" spans="1:15" ht="19.5" customHeight="1" x14ac:dyDescent="0.2">
      <c r="A98" s="143" t="s">
        <v>721</v>
      </c>
      <c r="B98" s="153">
        <f>VLOOKUP(Tabla4[[#This Row],[skuproveedor-web]],Tabla6[[sku proveedor-web]:[codigo]],2,0)</f>
        <v>97</v>
      </c>
      <c r="C98" s="157" t="s">
        <v>748</v>
      </c>
      <c r="D98" s="190" t="s">
        <v>927</v>
      </c>
      <c r="E98" s="190" t="s">
        <v>928</v>
      </c>
      <c r="F98" s="190" t="s">
        <v>929</v>
      </c>
      <c r="G98" s="191" t="s">
        <v>930</v>
      </c>
      <c r="H98" s="191" t="s">
        <v>1154</v>
      </c>
      <c r="I98" s="192" t="str">
        <f>CONCATENATE(IFERROR(VLOOKUP(A98,Combos!A:Y,25,0),VLOOKUP(A98,Unitarios!A:Y,25,0)),CHAR(10),CHAR(10),IF(Tabla4[[#This Row],[¿Combina color?(si:1/no:0)]]=0,"",M98),IF(Tabla4[[#This Row],[¿Combina color?(si:1/no:0)]]=0,"",VLOOKUP(VLOOKUP(A98,Colores!D:J,7,0),'Base de datos'!L:N,3,0)))</f>
        <v>En HOGAR &amp; SPACIOS encontraras lo mejor para tu hogar con este excelente Vintage con un acabado detallista al estilo Vintage&lt;/p&gt;
:&lt;p&gt;&lt;strong&gt;&lt;span style=text-decoration: underline;&gt;Detalle:&lt;/span&gt;&lt;/strong&gt;&lt;/p&gt;
Taburete color: Vino, Tapiz: Dubai, relleno: Espuma paraiso, algodón, resortes y estructura: Madera tornillo
&lt;p&gt;Característica: &lt;ul&gt;&lt;li&gt;
Patas contorneadas&lt;/li&gt; 
&lt;/li&gt;
&lt;/ul&gt;&lt;/il&gt;
Medidas aproximadas: &lt;p&gt; 
Taburete: &lt;p&gt;&lt;li&gt;Altura(cm): 35&lt;/li&gt;&lt;li&gt; Ancho(cm): 70&lt;/li&gt;&lt;li&gt;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98"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98" s="152">
        <v>1</v>
      </c>
      <c r="L98" s="152" t="s">
        <v>435</v>
      </c>
      <c r="M98" s="152" t="s">
        <v>409</v>
      </c>
      <c r="O98" s="146" t="str">
        <f t="shared" si="3"/>
        <v>insert into descripcion_corta VALUES (NULL,"Mody120",97,"Taburete Ebo","En HOGAR &amp; SPACIOS encontraras lo mejor para tu hogar con este excelente Vintage con un acabado detallista al estilo Vintage&lt;/p&gt;
:&lt;p&gt;&lt;strong&gt;&lt;span style=text-decoration: underline;&gt;Detalle:&lt;/span&gt;&lt;/strong&gt;&lt;/p&gt;
Taburete color: Vino, Tapiz: Dubai, relleno: Espuma paraiso, algodón, resortes y estructura: Madera tornillo
&lt;p&gt;Característica: &lt;ul&gt;&lt;li&gt;
Patas contorneadas&lt;/li&gt; 
&lt;/li&gt;
&lt;/ul&gt;&lt;/il&gt;
Medidas aproximadas: &lt;p&gt; 
Taburete: &lt;p&gt;&lt;li&gt;Altura(cm): 35&lt;/li&gt;&lt;li&gt; Ancho(cm): 70&lt;/li&gt;&lt;li&gt; Profundo(cm): 45&lt;/li&gt;&lt;/ul&gt;&lt;p&gt;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99" spans="1:15" ht="19.5" customHeight="1" x14ac:dyDescent="0.2">
      <c r="A99" s="143" t="s">
        <v>722</v>
      </c>
      <c r="B99" s="153">
        <f>VLOOKUP(Tabla4[[#This Row],[skuproveedor-web]],Tabla6[[sku proveedor-web]:[codigo]],2,0)</f>
        <v>98</v>
      </c>
      <c r="C99" s="157" t="s">
        <v>750</v>
      </c>
      <c r="D99" s="190" t="s">
        <v>927</v>
      </c>
      <c r="E99" s="190" t="s">
        <v>928</v>
      </c>
      <c r="F99" s="190" t="s">
        <v>929</v>
      </c>
      <c r="G99" s="191" t="s">
        <v>930</v>
      </c>
      <c r="H99" s="191" t="s">
        <v>1154</v>
      </c>
      <c r="I99" s="192" t="str">
        <f>CONCATENATE(IFERROR(VLOOKUP(A99,Combos!A:Y,25,0),VLOOKUP(A99,Unitarios!A:Y,25,0)),CHAR(10),CHAR(10),IF(Tabla4[[#This Row],[¿Combina color?(si:1/no:0)]]=0,"",M99),IF(Tabla4[[#This Row],[¿Combina color?(si:1/no:0)]]=0,"",VLOOKUP(VLOOKUP(A99,Colores!D:J,7,0),'Base de datos'!L:N,3,0)))</f>
        <v>En HOGAR &amp; SPACIOS encontraras lo mejor para tu hogar con este excelente Vintage con un acabado detallista al estilo Vintage&lt;/p&gt;
:&lt;p&gt;&lt;strong&gt;&lt;span style=text-decoration: underline;&gt;Detalle:&lt;/span&gt;&lt;/strong&gt;&lt;/p&gt;
Taburete color: Gris, Tapiz: Dubai, relleno: Espuma paraiso y algodón y estructura: Madera tornillo
&lt;p&gt;Característica: &lt;ul&gt;&lt;li&gt;
Patas contorneadas&lt;/li&gt; 
&lt;/li&gt;
&lt;/ul&gt;&lt;/il&gt;
Medidas aproximadas: &lt;p&gt; 
Taburete: &lt;p&gt;&lt;li&gt;Altura(cm): 45&lt;/li&gt;&lt;li&gt; Ancho(cm): 40&lt;/li&gt;&lt;li&gt;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99"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99" s="152">
        <v>1</v>
      </c>
      <c r="L99" s="152" t="s">
        <v>435</v>
      </c>
      <c r="M99" s="152" t="s">
        <v>409</v>
      </c>
      <c r="O99" s="146" t="str">
        <f t="shared" si="3"/>
        <v>insert into descripcion_corta VALUES (NULL,"Mody121",98,"Taburete George","En HOGAR &amp; SPACIOS encontraras lo mejor para tu hogar con este excelente Vintage con un acabado detallista al estilo Vintage&lt;/p&gt;
:&lt;p&gt;&lt;strong&gt;&lt;span style=text-decoration: underline;&gt;Detalle:&lt;/span&gt;&lt;/strong&gt;&lt;/p&gt;
Taburete color: Gris, Tapiz: Dubai, relleno: Espuma paraiso y algodón y estructura: Madera tornillo
&lt;p&gt;Característica: &lt;ul&gt;&lt;li&gt;
Patas contorneadas&lt;/li&gt; 
&lt;/li&gt;
&lt;/ul&gt;&lt;/il&gt;
Medidas aproximadas: &lt;p&gt; 
Taburete: &lt;p&gt;&lt;li&gt;Altura(cm): 45&lt;/li&gt;&lt;li&gt; Ancho(cm): 40&lt;/li&gt;&lt;li&gt;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00" spans="1:15" ht="19.5" customHeight="1" x14ac:dyDescent="0.2">
      <c r="A100" s="143" t="s">
        <v>723</v>
      </c>
      <c r="B100" s="153">
        <f>VLOOKUP(Tabla4[[#This Row],[skuproveedor-web]],Tabla6[[sku proveedor-web]:[codigo]],2,0)</f>
        <v>99</v>
      </c>
      <c r="C100" s="157" t="s">
        <v>752</v>
      </c>
      <c r="D100" s="190" t="s">
        <v>927</v>
      </c>
      <c r="E100" s="190" t="s">
        <v>928</v>
      </c>
      <c r="F100" s="190" t="s">
        <v>929</v>
      </c>
      <c r="G100" s="191" t="s">
        <v>930</v>
      </c>
      <c r="H100" s="191" t="s">
        <v>1154</v>
      </c>
      <c r="I100" s="192" t="str">
        <f>CONCATENATE(IFERROR(VLOOKUP(A100,Combos!A:Y,25,0),VLOOKUP(A100,Unitarios!A:Y,25,0)),CHAR(10),CHAR(10),IF(Tabla4[[#This Row],[¿Combina color?(si:1/no:0)]]=0,"",M100),IF(Tabla4[[#This Row],[¿Combina color?(si:1/no:0)]]=0,"",VLOOKUP(VLOOKUP(A100,Colores!D:J,7,0),'Base de datos'!L:N,3,0)))</f>
        <v>En HOGAR &amp; SPACIOS encontraras lo mejor para tu hogar con este excelente Vintage con un acabado detallista al estilo Vintage&lt;/p&gt;
:&lt;p&gt;&lt;strong&gt;&lt;span style=text-decoration: underline;&gt;Detalle:&lt;/span&gt;&lt;/strong&gt;&lt;/p&gt;
Cama color: Plomo y estructura: Madera tornillo
&lt;p&gt;Característica: &lt;ul&gt;&lt;li&gt;
Patas contorneadas&lt;/li&gt; 
&lt;/li&gt;
&lt;/ul&gt;&lt;/il&gt;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100"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00" s="152">
        <v>1</v>
      </c>
      <c r="L100" s="152" t="s">
        <v>435</v>
      </c>
      <c r="M100" s="152" t="s">
        <v>409</v>
      </c>
      <c r="O100" s="146" t="str">
        <f t="shared" si="3"/>
        <v>insert into descripcion_corta VALUES (NULL,"Mody122",99,"Cama 2 plz Issa","En HOGAR &amp; SPACIOS encontraras lo mejor para tu hogar con este excelente Vintage con un acabado detallista al estilo Vintage&lt;/p&gt;
:&lt;p&gt;&lt;strong&gt;&lt;span style=text-decoration: underline;&gt;Detalle:&lt;/span&gt;&lt;/strong&gt;&lt;/p&gt;
Cama color: Plomo y estructura: Madera tornillo
&lt;p&gt;Característica: &lt;ul&gt;&lt;li&gt;
Patas contorneadas&lt;/li&gt; 
&lt;/li&gt;
&lt;/ul&gt;&lt;/il&gt;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01" spans="1:15" ht="19.5" customHeight="1" x14ac:dyDescent="0.2">
      <c r="A101" s="143" t="s">
        <v>724</v>
      </c>
      <c r="B101" s="153">
        <f>VLOOKUP(Tabla4[[#This Row],[skuproveedor-web]],Tabla6[[sku proveedor-web]:[codigo]],2,0)</f>
        <v>100</v>
      </c>
      <c r="C101" s="157" t="s">
        <v>755</v>
      </c>
      <c r="D101" s="190" t="s">
        <v>927</v>
      </c>
      <c r="E101" s="190" t="s">
        <v>928</v>
      </c>
      <c r="F101" s="190" t="s">
        <v>929</v>
      </c>
      <c r="G101" s="191" t="s">
        <v>930</v>
      </c>
      <c r="H101" s="191" t="s">
        <v>1154</v>
      </c>
      <c r="I101" s="192" t="str">
        <f>CONCATENATE(IFERROR(VLOOKUP(A101,Combos!A:Y,25,0),VLOOKUP(A101,Unitarios!A:Y,25,0)),CHAR(10),CHAR(10),IF(Tabla4[[#This Row],[¿Combina color?(si:1/no:0)]]=0,"",M101),IF(Tabla4[[#This Row],[¿Combina color?(si:1/no:0)]]=0,"",VLOOKUP(VLOOKUP(A101,Colores!D:J,7,0),'Base de datos'!L:N,3,0)))</f>
        <v>En HOGAR &amp; SPACIOS encontraras lo mejor para tu hogar con este excelente Vintage con un acabado detallista al estilo Vintage&lt;/p&gt;
:&lt;p&gt;&lt;strong&gt;&lt;span style=text-decoration: underline;&gt;Detalle:&lt;/span&gt;&lt;/strong&gt;&lt;/p&gt;
Cama color: Marron y estructura: Madera tornillo
&lt;p&gt;Característica: &lt;ul&gt;&lt;li&gt;
Patas contorneadas&lt;/li&gt; 
&lt;/li&gt;
&lt;/ul&gt;&lt;/il&gt;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01"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01" s="152">
        <v>1</v>
      </c>
      <c r="L101" s="152" t="s">
        <v>435</v>
      </c>
      <c r="M101" s="152" t="s">
        <v>409</v>
      </c>
      <c r="O101" s="146" t="str">
        <f t="shared" si="3"/>
        <v>insert into descripcion_corta VALUES (NULL,"Mody123",100,"Cama 2 plz ","En HOGAR &amp; SPACIOS encontraras lo mejor para tu hogar con este excelente Vintage con un acabado detallista al estilo Vintage&lt;/p&gt;
:&lt;p&gt;&lt;strong&gt;&lt;span style=text-decoration: underline;&gt;Detalle:&lt;/span&gt;&lt;/strong&gt;&lt;/p&gt;
Cama color: Marron y estructura: Madera tornillo
&lt;p&gt;Característica: &lt;ul&gt;&lt;li&gt;
Patas contorneadas&lt;/li&gt; 
&lt;/li&gt;
&lt;/ul&gt;&lt;/il&gt;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02" spans="1:15" ht="19.5" customHeight="1" x14ac:dyDescent="0.2">
      <c r="A102" s="143" t="s">
        <v>725</v>
      </c>
      <c r="B102" s="153">
        <f>VLOOKUP(Tabla4[[#This Row],[skuproveedor-web]],Tabla6[[sku proveedor-web]:[codigo]],2,0)</f>
        <v>101</v>
      </c>
      <c r="C102" s="157" t="s">
        <v>755</v>
      </c>
      <c r="D102" s="190" t="s">
        <v>927</v>
      </c>
      <c r="E102" s="190" t="s">
        <v>928</v>
      </c>
      <c r="F102" s="190" t="s">
        <v>929</v>
      </c>
      <c r="G102" s="191" t="s">
        <v>930</v>
      </c>
      <c r="H102" s="191" t="s">
        <v>1154</v>
      </c>
      <c r="I102" s="192" t="str">
        <f>CONCATENATE(IFERROR(VLOOKUP(A102,Combos!A:Y,25,0),VLOOKUP(A102,Unitarios!A:Y,25,0)),CHAR(10),CHAR(10),IF(Tabla4[[#This Row],[¿Combina color?(si:1/no:0)]]=0,"",M102),IF(Tabla4[[#This Row],[¿Combina color?(si:1/no:0)]]=0,"",VLOOKUP(VLOOKUP(A102,Colores!D:J,7,0),'Base de datos'!L:N,3,0)))</f>
        <v>En HOGAR &amp; SPACIOS encontraras lo mejor para tu hogar con este excelente Vintage con un acabado detallista al estilo Vintage&lt;/p&gt;
:&lt;p&gt;&lt;strong&gt;&lt;span style=text-decoration: underline;&gt;Detalle:&lt;/span&gt;&lt;/strong&gt;&lt;/p&gt;
Cama color: Gris y estructura: Madera tornillo
&lt;p&gt;Característica: &lt;ul&gt;&lt;li&gt;
Patas contorneadas&lt;/li&gt; 
&lt;/li&gt;
&lt;/ul&gt;&lt;/il&gt;
Medidas aproximadas: &lt;p&gt; 
Cama: &lt;p&gt;&lt;li&gt;Altura(cm): 120&lt;/li&gt;&lt;li&gt;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102"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02" s="152">
        <v>1</v>
      </c>
      <c r="L102" s="152" t="s">
        <v>435</v>
      </c>
      <c r="M102" s="152" t="s">
        <v>409</v>
      </c>
      <c r="O102" s="146" t="str">
        <f t="shared" si="3"/>
        <v>insert into descripcion_corta VALUES (NULL,"Mody124",101,"Cama 2 plz ","En HOGAR &amp; SPACIOS encontraras lo mejor para tu hogar con este excelente Vintage con un acabado detallista al estilo Vintage&lt;/p&gt;
:&lt;p&gt;&lt;strong&gt;&lt;span style=text-decoration: underline;&gt;Detalle:&lt;/span&gt;&lt;/strong&gt;&lt;/p&gt;
Cama color: Gris y estructura: Madera tornillo
&lt;p&gt;Característica: &lt;ul&gt;&lt;li&gt;
Patas contorneadas&lt;/li&gt; 
&lt;/li&gt;
&lt;/ul&gt;&lt;/il&gt;
Medidas aproximadas: &lt;p&gt; 
Cama: &lt;p&gt;&lt;li&gt;Altura(cm): 120&lt;/li&gt;&lt;li&gt;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03" spans="1:15" ht="19.5" customHeight="1" x14ac:dyDescent="0.2">
      <c r="A103" s="143" t="s">
        <v>726</v>
      </c>
      <c r="B103" s="153">
        <f>VLOOKUP(Tabla4[[#This Row],[skuproveedor-web]],Tabla6[[sku proveedor-web]:[codigo]],2,0)</f>
        <v>102</v>
      </c>
      <c r="C103" s="157" t="s">
        <v>755</v>
      </c>
      <c r="D103" s="190" t="s">
        <v>927</v>
      </c>
      <c r="E103" s="190" t="s">
        <v>928</v>
      </c>
      <c r="F103" s="190" t="s">
        <v>929</v>
      </c>
      <c r="G103" s="191" t="s">
        <v>930</v>
      </c>
      <c r="H103" s="191" t="s">
        <v>1154</v>
      </c>
      <c r="I103" s="192" t="str">
        <f>CONCATENATE(IFERROR(VLOOKUP(A103,Combos!A:Y,25,0),VLOOKUP(A103,Unitarios!A:Y,25,0)),CHAR(10),CHAR(10),IF(Tabla4[[#This Row],[¿Combina color?(si:1/no:0)]]=0,"",M103),IF(Tabla4[[#This Row],[¿Combina color?(si:1/no:0)]]=0,"",VLOOKUP(VLOOKUP(A103,Colores!D:J,7,0),'Base de datos'!L:N,3,0)))</f>
        <v>En HOGAR &amp; SPACIOS encontraras lo mejor para tu hogar con este excelente Vintage con un acabado detallista al estilo Vintage&lt;/p&gt;
:&lt;p&gt;&lt;strong&gt;&lt;span style=text-decoration: underline;&gt;Detalle:&lt;/span&gt;&lt;/strong&gt;&lt;/p&gt;
Cama color: Beige y estructura: Madera tornillo
&lt;p&gt;Característica: &lt;ul&gt;&lt;li&gt;
Patas contorneadas&lt;/li&gt; 
&lt;/li&gt;
&lt;/ul&gt;&lt;/il&gt;
Medidas aproximadas: &lt;p&gt; 
Cama: &lt;p&gt;&lt;li&gt;Altura(cm): 120&lt;/li&gt;&lt;li&gt;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103"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03" s="152">
        <v>1</v>
      </c>
      <c r="L103" s="152" t="s">
        <v>435</v>
      </c>
      <c r="M103" s="152" t="s">
        <v>409</v>
      </c>
      <c r="O103" s="146" t="str">
        <f t="shared" si="3"/>
        <v>insert into descripcion_corta VALUES (NULL,"Mody125",102,"Cama 2 plz ","En HOGAR &amp; SPACIOS encontraras lo mejor para tu hogar con este excelente Vintage con un acabado detallista al estilo Vintage&lt;/p&gt;
:&lt;p&gt;&lt;strong&gt;&lt;span style=text-decoration: underline;&gt;Detalle:&lt;/span&gt;&lt;/strong&gt;&lt;/p&gt;
Cama color: Beige y estructura: Madera tornillo
&lt;p&gt;Característica: &lt;ul&gt;&lt;li&gt;
Patas contorneadas&lt;/li&gt; 
&lt;/li&gt;
&lt;/ul&gt;&lt;/il&gt;
Medidas aproximadas: &lt;p&gt; 
Cama: &lt;p&gt;&lt;li&gt;Altura(cm): 120&lt;/li&gt;&lt;li&gt;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04" spans="1:15" ht="19.5" customHeight="1" x14ac:dyDescent="0.2">
      <c r="A104" s="143" t="s">
        <v>727</v>
      </c>
      <c r="B104" s="153">
        <f>VLOOKUP(Tabla4[[#This Row],[skuproveedor-web]],Tabla6[[sku proveedor-web]:[codigo]],2,0)</f>
        <v>103</v>
      </c>
      <c r="C104" s="157" t="s">
        <v>755</v>
      </c>
      <c r="D104" s="190" t="s">
        <v>927</v>
      </c>
      <c r="E104" s="190" t="s">
        <v>928</v>
      </c>
      <c r="F104" s="190" t="s">
        <v>929</v>
      </c>
      <c r="G104" s="191" t="s">
        <v>930</v>
      </c>
      <c r="H104" s="191" t="s">
        <v>1154</v>
      </c>
      <c r="I104" s="192" t="str">
        <f>CONCATENATE(IFERROR(VLOOKUP(A104,Combos!A:Y,25,0),VLOOKUP(A104,Unitarios!A:Y,25,0)),CHAR(10),CHAR(10),IF(Tabla4[[#This Row],[¿Combina color?(si:1/no:0)]]=0,"",M104),IF(Tabla4[[#This Row],[¿Combina color?(si:1/no:0)]]=0,"",VLOOKUP(VLOOKUP(A104,Colores!D:J,7,0),'Base de datos'!L:N,3,0)))</f>
        <v>En HOGAR &amp; SPACIOS encontraras lo mejor para tu hogar con este excelente Vintage con un acabado detallista al estilo Vintage&lt;/p&gt;
:&lt;p&gt;&lt;strong&gt;&lt;span style=text-decoration: underline;&gt;Detalle:&lt;/span&gt;&lt;/strong&gt;&lt;/p&gt;
Cama color: Celeste y estructura: Madera tornillo
&lt;p&gt;Característica: &lt;ul&gt;&lt;li&gt;
Patas contorneadas&lt;/li&gt; 
&lt;/li&gt;
&lt;/ul&gt;&lt;/il&gt;
Medidas aproximadas: &lt;p&gt; 
Cama: &lt;p&gt;&lt;li&gt;Altura(cm): 130&lt;/li&gt;&lt;li&gt;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v>
      </c>
      <c r="J104"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04" s="152">
        <v>1</v>
      </c>
      <c r="L104" s="152" t="s">
        <v>435</v>
      </c>
      <c r="M104" s="152" t="s">
        <v>409</v>
      </c>
      <c r="O104" s="146" t="str">
        <f t="shared" si="3"/>
        <v>insert into descripcion_corta VALUES (NULL,"Mody126",103,"Cama 2 plz ","En HOGAR &amp; SPACIOS encontraras lo mejor para tu hogar con este excelente Vintage con un acabado detallista al estilo Vintage&lt;/p&gt;
:&lt;p&gt;&lt;strong&gt;&lt;span style=text-decoration: underline;&gt;Detalle:&lt;/span&gt;&lt;/strong&gt;&lt;/p&gt;
Cama color: Celeste y estructura: Madera tornillo
&lt;p&gt;Característica: &lt;ul&gt;&lt;li&gt;
Patas contorneadas&lt;/li&gt; 
&lt;/li&gt;
&lt;/ul&gt;&lt;/il&gt;
Medidas aproximadas: &lt;p&gt; 
Cama: &lt;p&gt;&lt;li&gt;Altura(cm): 130&lt;/li&gt;&lt;li&gt;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05" spans="1:15" ht="19.5" customHeight="1" x14ac:dyDescent="0.2">
      <c r="A105" s="143" t="s">
        <v>728</v>
      </c>
      <c r="B105" s="153">
        <f>VLOOKUP(Tabla4[[#This Row],[skuproveedor-web]],Tabla6[[sku proveedor-web]:[codigo]],2,0)</f>
        <v>104</v>
      </c>
      <c r="C105" s="157" t="s">
        <v>755</v>
      </c>
      <c r="D105" s="190" t="s">
        <v>927</v>
      </c>
      <c r="E105" s="190" t="s">
        <v>928</v>
      </c>
      <c r="F105" s="190" t="s">
        <v>929</v>
      </c>
      <c r="G105" s="191" t="s">
        <v>930</v>
      </c>
      <c r="H105" s="191" t="s">
        <v>1154</v>
      </c>
      <c r="I105" s="192" t="str">
        <f>CONCATENATE(IFERROR(VLOOKUP(A105,Combos!A:Y,25,0),VLOOKUP(A105,Unitarios!A:Y,25,0)),CHAR(10),CHAR(10),IF(Tabla4[[#This Row],[¿Combina color?(si:1/no:0)]]=0,"",M105),IF(Tabla4[[#This Row],[¿Combina color?(si:1/no:0)]]=0,"",VLOOKUP(VLOOKUP(A105,Colores!D:J,7,0),'Base de datos'!L:N,3,0)))</f>
        <v>En HOGAR &amp; SPACIOS encontraras lo mejor para tu hogar con este excelente Vintage con un acabado detallista al estilo Vintage&lt;/p&gt;
:&lt;p&gt;&lt;strong&gt;&lt;span style=text-decoration: underline;&gt;Detalle:&lt;/span&gt;&lt;/strong&gt;&lt;/p&gt;
Cama color: Beige y estructura: Madera tornillo
&lt;p&gt;Característica: &lt;ul&gt;&lt;li&gt;
Patas contorneadas&lt;/li&gt; 
&lt;/li&gt;
&lt;/ul&gt;&lt;/il&gt;
Medidas aproximadas: &lt;p&gt; 
Cama: &lt;p&gt;&lt;li&gt;Altura(cm): 120&lt;/li&gt;&lt;li&gt;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105"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05" s="152">
        <v>1</v>
      </c>
      <c r="L105" s="152" t="s">
        <v>435</v>
      </c>
      <c r="M105" s="152" t="s">
        <v>409</v>
      </c>
      <c r="O105" s="146" t="str">
        <f t="shared" si="3"/>
        <v>insert into descripcion_corta VALUES (NULL,"Mody127",104,"Cama 2 plz ","En HOGAR &amp; SPACIOS encontraras lo mejor para tu hogar con este excelente Vintage con un acabado detallista al estilo Vintage&lt;/p&gt;
:&lt;p&gt;&lt;strong&gt;&lt;span style=text-decoration: underline;&gt;Detalle:&lt;/span&gt;&lt;/strong&gt;&lt;/p&gt;
Cama color: Beige y estructura: Madera tornillo
&lt;p&gt;Característica: &lt;ul&gt;&lt;li&gt;
Patas contorneadas&lt;/li&gt; 
&lt;/li&gt;
&lt;/ul&gt;&lt;/il&gt;
Medidas aproximadas: &lt;p&gt; 
Cama: &lt;p&gt;&lt;li&gt;Altura(cm): 120&lt;/li&gt;&lt;li&gt;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06" spans="1:15" ht="19.5" customHeight="1" x14ac:dyDescent="0.2">
      <c r="A106" s="143" t="s">
        <v>729</v>
      </c>
      <c r="B106" s="153">
        <f>VLOOKUP(Tabla4[[#This Row],[skuproveedor-web]],Tabla6[[sku proveedor-web]:[codigo]],2,0)</f>
        <v>105</v>
      </c>
      <c r="C106" s="157" t="s">
        <v>755</v>
      </c>
      <c r="D106" s="190" t="s">
        <v>927</v>
      </c>
      <c r="E106" s="190" t="s">
        <v>928</v>
      </c>
      <c r="F106" s="190" t="s">
        <v>929</v>
      </c>
      <c r="G106" s="191" t="s">
        <v>930</v>
      </c>
      <c r="H106" s="191" t="s">
        <v>1154</v>
      </c>
      <c r="I106" s="192" t="str">
        <f>CONCATENATE(IFERROR(VLOOKUP(A106,Combos!A:Y,25,0),VLOOKUP(A106,Unitarios!A:Y,25,0)),CHAR(10),CHAR(10),IF(Tabla4[[#This Row],[¿Combina color?(si:1/no:0)]]=0,"",M106),IF(Tabla4[[#This Row],[¿Combina color?(si:1/no:0)]]=0,"",VLOOKUP(VLOOKUP(A106,Colores!D:J,7,0),'Base de datos'!L:N,3,0)))</f>
        <v>En HOGAR &amp; SPACIOS encontraras lo mejor para tu hogar con este excelente Vintage con un acabado detallista al estilo Vintage&lt;/p&gt;
:&lt;p&gt;&lt;strong&gt;&lt;span style=text-decoration: underline;&gt;Detalle:&lt;/span&gt;&lt;/strong&gt;&lt;/p&gt;
Cama color: Beige y estructura: Madera tornillo
&lt;p&gt;Característica: &lt;ul&gt;&lt;li&gt;
Patas contorneadas&lt;/li&gt; 
&lt;/li&gt;
&lt;/ul&gt;&lt;/il&gt;
Medidas aproximadas: &lt;p&gt; 
Cama: &lt;p&gt;&lt;li&gt;Altura(cm): 130&lt;/li&gt;&lt;li&gt;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106"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06" s="152">
        <v>1</v>
      </c>
      <c r="L106" s="152" t="s">
        <v>435</v>
      </c>
      <c r="M106" s="152" t="s">
        <v>409</v>
      </c>
      <c r="O106" s="146" t="str">
        <f t="shared" si="3"/>
        <v>insert into descripcion_corta VALUES (NULL,"Mody128",105,"Cama 2 plz ","En HOGAR &amp; SPACIOS encontraras lo mejor para tu hogar con este excelente Vintage con un acabado detallista al estilo Vintage&lt;/p&gt;
:&lt;p&gt;&lt;strong&gt;&lt;span style=text-decoration: underline;&gt;Detalle:&lt;/span&gt;&lt;/strong&gt;&lt;/p&gt;
Cama color: Beige y estructura: Madera tornillo
&lt;p&gt;Característica: &lt;ul&gt;&lt;li&gt;
Patas contorneadas&lt;/li&gt; 
&lt;/li&gt;
&lt;/ul&gt;&lt;/il&gt;
Medidas aproximadas: &lt;p&gt; 
Cama: &lt;p&gt;&lt;li&gt;Altura(cm): 130&lt;/li&gt;&lt;li&gt;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07" spans="1:15" ht="19.5" customHeight="1" x14ac:dyDescent="0.2">
      <c r="A107" s="143" t="s">
        <v>730</v>
      </c>
      <c r="B107" s="153">
        <f>VLOOKUP(Tabla4[[#This Row],[skuproveedor-web]],Tabla6[[sku proveedor-web]:[codigo]],2,0)</f>
        <v>106</v>
      </c>
      <c r="C107" s="157" t="s">
        <v>755</v>
      </c>
      <c r="D107" s="190" t="s">
        <v>927</v>
      </c>
      <c r="E107" s="190" t="s">
        <v>928</v>
      </c>
      <c r="F107" s="190" t="s">
        <v>929</v>
      </c>
      <c r="G107" s="191" t="s">
        <v>930</v>
      </c>
      <c r="H107" s="191" t="s">
        <v>1154</v>
      </c>
      <c r="I107" s="192" t="str">
        <f>CONCATENATE(IFERROR(VLOOKUP(A107,Combos!A:Y,25,0),VLOOKUP(A107,Unitarios!A:Y,25,0)),CHAR(10),CHAR(10),IF(Tabla4[[#This Row],[¿Combina color?(si:1/no:0)]]=0,"",M107),IF(Tabla4[[#This Row],[¿Combina color?(si:1/no:0)]]=0,"",VLOOKUP(VLOOKUP(A107,Colores!D:J,7,0),'Base de datos'!L:N,3,0)))</f>
        <v>En HOGAR &amp; SPACIOS encontraras lo mejor para tu hogar con este excelente Vintage con un acabado detallista al estilo Vintage&lt;/p&gt;
:&lt;p&gt;&lt;strong&gt;&lt;span style=text-decoration: underline;&gt;Detalle:&lt;/span&gt;&lt;/strong&gt;&lt;/p&gt;
Cama color: Maiz y estructura: Madera tornillo
&lt;p&gt;Característica: &lt;ul&gt;&lt;li&gt;
Patas contorneadas&lt;/li&gt; 
&lt;/li&gt;
&lt;/ul&gt;&lt;/il&gt;
Medidas aproximadas: &lt;p&gt; 
Cama: &lt;p&gt;&lt;li&gt;Altura(cm): 90&lt;/li&gt;&lt;li&gt;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07"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07" s="152">
        <v>1</v>
      </c>
      <c r="L107" s="152" t="s">
        <v>435</v>
      </c>
      <c r="M107" s="152" t="s">
        <v>409</v>
      </c>
      <c r="O107" s="146" t="str">
        <f t="shared" si="3"/>
        <v>insert into descripcion_corta VALUES (NULL,"Mody129",106,"Cama 2 plz ","En HOGAR &amp; SPACIOS encontraras lo mejor para tu hogar con este excelente Vintage con un acabado detallista al estilo Vintage&lt;/p&gt;
:&lt;p&gt;&lt;strong&gt;&lt;span style=text-decoration: underline;&gt;Detalle:&lt;/span&gt;&lt;/strong&gt;&lt;/p&gt;
Cama color: Maiz y estructura: Madera tornillo
&lt;p&gt;Característica: &lt;ul&gt;&lt;li&gt;
Patas contorneadas&lt;/li&gt; 
&lt;/li&gt;
&lt;/ul&gt;&lt;/il&gt;
Medidas aproximadas: &lt;p&gt; 
Cama: &lt;p&gt;&lt;li&gt;Altura(cm): 90&lt;/li&gt;&lt;li&gt;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08" spans="1:15" ht="19.5" customHeight="1" x14ac:dyDescent="0.2">
      <c r="A108" s="143" t="s">
        <v>731</v>
      </c>
      <c r="B108" s="153">
        <f>VLOOKUP(Tabla4[[#This Row],[skuproveedor-web]],Tabla6[[sku proveedor-web]:[codigo]],2,0)</f>
        <v>107</v>
      </c>
      <c r="C108" s="157" t="s">
        <v>755</v>
      </c>
      <c r="D108" s="190" t="s">
        <v>927</v>
      </c>
      <c r="E108" s="190" t="s">
        <v>928</v>
      </c>
      <c r="F108" s="190" t="s">
        <v>929</v>
      </c>
      <c r="G108" s="191" t="s">
        <v>930</v>
      </c>
      <c r="H108" s="191" t="s">
        <v>1154</v>
      </c>
      <c r="I108" s="192" t="str">
        <f>CONCATENATE(IFERROR(VLOOKUP(A108,Combos!A:Y,25,0),VLOOKUP(A108,Unitarios!A:Y,25,0)),CHAR(10),CHAR(10),IF(Tabla4[[#This Row],[¿Combina color?(si:1/no:0)]]=0,"",M108),IF(Tabla4[[#This Row],[¿Combina color?(si:1/no:0)]]=0,"",VLOOKUP(VLOOKUP(A108,Colores!D:J,7,0),'Base de datos'!L:N,3,0)))</f>
        <v>En HOGAR &amp; SPACIOS encontraras lo mejor para tu hogar con este excelente Vintage con un acabado detallista al estilo Vintage&lt;/p&gt;
:&lt;p&gt;&lt;strong&gt;&lt;span style=text-decoration: underline;&gt;Detalle:&lt;/span&gt;&lt;/strong&gt;&lt;/p&gt;
Cama color: Plomo y estructura: Madera tornillo
&lt;p&gt;Característica: &lt;ul&gt;&lt;li&gt;
Patas contorneadas&lt;/li&gt; 
&lt;/li&gt;
&lt;/ul&gt;&lt;/il&gt;
Medidas aproximadas: &lt;p&gt; 
Cama: &lt;p&gt;&lt;li&gt;Altura(cm): 100&lt;/li&gt;&lt;li&gt;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108"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08" s="152">
        <v>1</v>
      </c>
      <c r="L108" s="152" t="s">
        <v>435</v>
      </c>
      <c r="M108" s="152" t="s">
        <v>409</v>
      </c>
      <c r="O108" s="146" t="str">
        <f t="shared" si="3"/>
        <v>insert into descripcion_corta VALUES (NULL,"Mody130",107,"Cama 2 plz ","En HOGAR &amp; SPACIOS encontraras lo mejor para tu hogar con este excelente Vintage con un acabado detallista al estilo Vintage&lt;/p&gt;
:&lt;p&gt;&lt;strong&gt;&lt;span style=text-decoration: underline;&gt;Detalle:&lt;/span&gt;&lt;/strong&gt;&lt;/p&gt;
Cama color: Plomo y estructura: Madera tornillo
&lt;p&gt;Característica: &lt;ul&gt;&lt;li&gt;
Patas contorneadas&lt;/li&gt; 
&lt;/li&gt;
&lt;/ul&gt;&lt;/il&gt;
Medidas aproximadas: &lt;p&gt; 
Cama: &lt;p&gt;&lt;li&gt;Altura(cm): 100&lt;/li&gt;&lt;li&gt;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09" spans="1:15" ht="19.5" customHeight="1" x14ac:dyDescent="0.2">
      <c r="A109" s="143" t="s">
        <v>732</v>
      </c>
      <c r="B109" s="153">
        <f>VLOOKUP(Tabla4[[#This Row],[skuproveedor-web]],Tabla6[[sku proveedor-web]:[codigo]],2,0)</f>
        <v>108</v>
      </c>
      <c r="C109" s="157" t="s">
        <v>755</v>
      </c>
      <c r="D109" s="190" t="s">
        <v>927</v>
      </c>
      <c r="E109" s="190" t="s">
        <v>928</v>
      </c>
      <c r="F109" s="190" t="s">
        <v>929</v>
      </c>
      <c r="G109" s="191" t="s">
        <v>930</v>
      </c>
      <c r="H109" s="191" t="s">
        <v>1154</v>
      </c>
      <c r="I109" s="192" t="str">
        <f>CONCATENATE(IFERROR(VLOOKUP(A109,Combos!A:Y,25,0),VLOOKUP(A109,Unitarios!A:Y,25,0)),CHAR(10),CHAR(10),IF(Tabla4[[#This Row],[¿Combina color?(si:1/no:0)]]=0,"",M109),IF(Tabla4[[#This Row],[¿Combina color?(si:1/no:0)]]=0,"",VLOOKUP(VLOOKUP(A109,Colores!D:J,7,0),'Base de datos'!L:N,3,0)))</f>
        <v>En HOGAR &amp; SPACIOS encontraras lo mejor para tu hogar con este excelente Vintage con un acabado detallista al estilo Vintage&lt;/p&gt;
:&lt;p&gt;&lt;strong&gt;&lt;span style=text-decoration: underline;&gt;Detalle:&lt;/span&gt;&lt;/strong&gt;&lt;/p&gt;
Cama color: Cenizo y estructura: Madera tornillo
&lt;p&gt;Característica: &lt;ul&gt;&lt;li&gt;
Patas contorneadas&lt;/li&gt; 
&lt;/li&gt;
&lt;/ul&gt;&lt;/il&gt;
Medidas aproximadas: &lt;p&gt; 
Cama: &lt;p&gt;&lt;li&gt;Altura(cm): 120&lt;/li&gt;&lt;li&gt;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09"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09" s="152">
        <v>1</v>
      </c>
      <c r="L109" s="152" t="s">
        <v>435</v>
      </c>
      <c r="M109" s="152" t="s">
        <v>409</v>
      </c>
      <c r="O109" s="146" t="str">
        <f t="shared" si="3"/>
        <v>insert into descripcion_corta VALUES (NULL,"Mody131",108,"Cama 2 plz ","En HOGAR &amp; SPACIOS encontraras lo mejor para tu hogar con este excelente Vintage con un acabado detallista al estilo Vintage&lt;/p&gt;
:&lt;p&gt;&lt;strong&gt;&lt;span style=text-decoration: underline;&gt;Detalle:&lt;/span&gt;&lt;/strong&gt;&lt;/p&gt;
Cama color: Cenizo y estructura: Madera tornillo
&lt;p&gt;Característica: &lt;ul&gt;&lt;li&gt;
Patas contorneadas&lt;/li&gt; 
&lt;/li&gt;
&lt;/ul&gt;&lt;/il&gt;
Medidas aproximadas: &lt;p&gt; 
Cama: &lt;p&gt;&lt;li&gt;Altura(cm): 120&lt;/li&gt;&lt;li&gt;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10" spans="1:15" ht="19.5" customHeight="1" x14ac:dyDescent="0.2">
      <c r="A110" s="143" t="s">
        <v>733</v>
      </c>
      <c r="B110" s="153">
        <f>VLOOKUP(Tabla4[[#This Row],[skuproveedor-web]],Tabla6[[sku proveedor-web]:[codigo]],2,0)</f>
        <v>109</v>
      </c>
      <c r="C110" s="157" t="s">
        <v>755</v>
      </c>
      <c r="D110" s="190" t="s">
        <v>927</v>
      </c>
      <c r="E110" s="190" t="s">
        <v>928</v>
      </c>
      <c r="F110" s="190" t="s">
        <v>929</v>
      </c>
      <c r="G110" s="191" t="s">
        <v>930</v>
      </c>
      <c r="H110" s="191" t="s">
        <v>1154</v>
      </c>
      <c r="I110" s="192" t="str">
        <f>CONCATENATE(IFERROR(VLOOKUP(A110,Combos!A:Y,25,0),VLOOKUP(A110,Unitarios!A:Y,25,0)),CHAR(10),CHAR(10),IF(Tabla4[[#This Row],[¿Combina color?(si:1/no:0)]]=0,"",M110),IF(Tabla4[[#This Row],[¿Combina color?(si:1/no:0)]]=0,"",VLOOKUP(VLOOKUP(A110,Colores!D:J,7,0),'Base de datos'!L:N,3,0)))</f>
        <v>En HOGAR &amp; SPACIOS encontraras lo mejor para tu hogar con este excelente Vintage con un acabado detallista al estilo Vintage&lt;/p&gt;
:&lt;p&gt;&lt;strong&gt;&lt;span style=text-decoration: underline;&gt;Detalle:&lt;/span&gt;&lt;/strong&gt;&lt;/p&gt;
Cama color: Plomo y estructura: Madera tornillo
&lt;p&gt;Característica: &lt;ul&gt;&lt;li&gt;
Patas contorneadas&lt;/li&gt; 
&lt;/li&gt;
&lt;/ul&gt;&lt;/il&gt;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110"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10" s="152">
        <v>1</v>
      </c>
      <c r="L110" s="152" t="s">
        <v>435</v>
      </c>
      <c r="M110" s="152" t="s">
        <v>409</v>
      </c>
      <c r="O110" s="146" t="str">
        <f t="shared" si="3"/>
        <v>insert into descripcion_corta VALUES (NULL,"Mody132",109,"Cama 2 plz ","En HOGAR &amp; SPACIOS encontraras lo mejor para tu hogar con este excelente Vintage con un acabado detallista al estilo Vintage&lt;/p&gt;
:&lt;p&gt;&lt;strong&gt;&lt;span style=text-decoration: underline;&gt;Detalle:&lt;/span&gt;&lt;/strong&gt;&lt;/p&gt;
Cama color: Plomo y estructura: Madera tornillo
&lt;p&gt;Característica: &lt;ul&gt;&lt;li&gt;
Patas contorneadas&lt;/li&gt; 
&lt;/li&gt;
&lt;/ul&gt;&lt;/il&gt;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11" spans="1:15" ht="19.5" customHeight="1" x14ac:dyDescent="0.2">
      <c r="A111" s="143" t="s">
        <v>734</v>
      </c>
      <c r="B111" s="153">
        <f>VLOOKUP(Tabla4[[#This Row],[skuproveedor-web]],Tabla6[[sku proveedor-web]:[codigo]],2,0)</f>
        <v>110</v>
      </c>
      <c r="C111" s="157" t="s">
        <v>755</v>
      </c>
      <c r="D111" s="190" t="s">
        <v>927</v>
      </c>
      <c r="E111" s="190" t="s">
        <v>928</v>
      </c>
      <c r="F111" s="190" t="s">
        <v>929</v>
      </c>
      <c r="G111" s="191" t="s">
        <v>930</v>
      </c>
      <c r="H111" s="191" t="s">
        <v>1154</v>
      </c>
      <c r="I111" s="192" t="str">
        <f>CONCATENATE(IFERROR(VLOOKUP(A111,Combos!A:Y,25,0),VLOOKUP(A111,Unitarios!A:Y,25,0)),CHAR(10),CHAR(10),IF(Tabla4[[#This Row],[¿Combina color?(si:1/no:0)]]=0,"",M111),IF(Tabla4[[#This Row],[¿Combina color?(si:1/no:0)]]=0,"",VLOOKUP(VLOOKUP(A111,Colores!D:J,7,0),'Base de datos'!L:N,3,0)))</f>
        <v>En HOGAR &amp; SPACIOS encontraras lo mejor para tu hogar con este excelente Vintage con un acabado detallista al estilo Vintage&lt;/p&gt;
:&lt;p&gt;&lt;strong&gt;&lt;span style=text-decoration: underline;&gt;Detalle:&lt;/span&gt;&lt;/strong&gt;&lt;/p&gt;
Cama color: Maiz y estructura: Madera tornillo
&lt;p&gt;Característica: &lt;ul&gt;&lt;li&gt;
Patas contorneadas&lt;/li&gt; 
&lt;/li&gt;
&lt;/ul&gt;&lt;/il&gt;
Medidas aproximadas: &lt;p&gt; 
Cama: &lt;p&gt;&lt;li&gt;Altura(cm): 30&lt;/li&gt;&lt;li&gt;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11"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11" s="152">
        <v>1</v>
      </c>
      <c r="L111" s="152" t="s">
        <v>435</v>
      </c>
      <c r="M111" s="152" t="s">
        <v>409</v>
      </c>
      <c r="O111" s="146" t="str">
        <f t="shared" si="3"/>
        <v>insert into descripcion_corta VALUES (NULL,"Mody133",110,"Cama 2 plz ","En HOGAR &amp; SPACIOS encontraras lo mejor para tu hogar con este excelente Vintage con un acabado detallista al estilo Vintage&lt;/p&gt;
:&lt;p&gt;&lt;strong&gt;&lt;span style=text-decoration: underline;&gt;Detalle:&lt;/span&gt;&lt;/strong&gt;&lt;/p&gt;
Cama color: Maiz y estructura: Madera tornillo
&lt;p&gt;Característica: &lt;ul&gt;&lt;li&gt;
Patas contorneadas&lt;/li&gt; 
&lt;/li&gt;
&lt;/ul&gt;&lt;/il&gt;
Medidas aproximadas: &lt;p&gt; 
Cama: &lt;p&gt;&lt;li&gt;Altura(cm): 30&lt;/li&gt;&lt;li&gt;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12" spans="1:15" ht="19.5" customHeight="1" x14ac:dyDescent="0.2">
      <c r="A112" s="143" t="s">
        <v>735</v>
      </c>
      <c r="B112" s="153">
        <f>VLOOKUP(Tabla4[[#This Row],[skuproveedor-web]],Tabla6[[sku proveedor-web]:[codigo]],2,0)</f>
        <v>111</v>
      </c>
      <c r="C112" s="157" t="s">
        <v>771</v>
      </c>
      <c r="D112" s="190" t="s">
        <v>927</v>
      </c>
      <c r="E112" s="190" t="s">
        <v>928</v>
      </c>
      <c r="F112" s="190" t="s">
        <v>929</v>
      </c>
      <c r="G112" s="191" t="s">
        <v>930</v>
      </c>
      <c r="H112" s="191" t="s">
        <v>1154</v>
      </c>
      <c r="I112" s="192" t="str">
        <f>CONCATENATE(IFERROR(VLOOKUP(A112,Combos!A:Y,25,0),VLOOKUP(A112,Unitarios!A:Y,25,0)),CHAR(10),CHAR(10),IF(Tabla4[[#This Row],[¿Combina color?(si:1/no:0)]]=0,"",M112),IF(Tabla4[[#This Row],[¿Combina color?(si:1/no:0)]]=0,"",VLOOKUP(VLOOKUP(A112,Colores!D:J,7,0),'Base de datos'!L:N,3,0)))</f>
        <v>En HOGAR &amp; SPACIOS encontraras lo mejor para tu hogar con este excelente Vintage con un acabado detallista al estilo Vintage&lt;/p&gt;
:&lt;p&gt;&lt;strong&gt;&lt;span style=text-decoration: underline;&gt;Detalle:&lt;/span&gt;&lt;/strong&gt;&lt;/p&gt;
Velador color: Maiz y estructura: Madera tornillo + Melamina
&lt;p&gt;Característica: &lt;ul&gt;&lt;li&gt;
Patas contorneadas&lt;/li&gt; 
&lt;/li&gt;
&lt;/ul&gt;&lt;/il&gt;
Medidas aproximadas: &lt;p&gt; 
Velador: &lt;p&gt;&lt;li&gt;Altura(cm): 50&lt;/li&gt;&lt;li&gt; Ancho(cm): 50&lt;/li&gt;&lt;li&gt;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12"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12" s="152">
        <v>1</v>
      </c>
      <c r="L112" s="152" t="s">
        <v>435</v>
      </c>
      <c r="M112" s="152" t="s">
        <v>409</v>
      </c>
      <c r="O112" s="146" t="str">
        <f t="shared" si="3"/>
        <v>insert into descripcion_corta VALUES (NULL,"Mody134",111,"Velador ","En HOGAR &amp; SPACIOS encontraras lo mejor para tu hogar con este excelente Vintage con un acabado detallista al estilo Vintage&lt;/p&gt;
:&lt;p&gt;&lt;strong&gt;&lt;span style=text-decoration: underline;&gt;Detalle:&lt;/span&gt;&lt;/strong&gt;&lt;/p&gt;
Velador color: Maiz y estructura: Madera tornillo + Melamina
&lt;p&gt;Característica: &lt;ul&gt;&lt;li&gt;
Patas contorneadas&lt;/li&gt; 
&lt;/li&gt;
&lt;/ul&gt;&lt;/il&gt;
Medidas aproximadas: &lt;p&gt; 
Velador: &lt;p&gt;&lt;li&gt;Altura(cm): 50&lt;/li&gt;&lt;li&gt; Ancho(cm): 50&lt;/li&gt;&lt;li&gt;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13" spans="1:15" ht="19.5" customHeight="1" x14ac:dyDescent="0.2">
      <c r="A113" s="143" t="s">
        <v>736</v>
      </c>
      <c r="B113" s="153">
        <f>VLOOKUP(Tabla4[[#This Row],[skuproveedor-web]],Tabla6[[sku proveedor-web]:[codigo]],2,0)</f>
        <v>112</v>
      </c>
      <c r="C113" s="157" t="s">
        <v>771</v>
      </c>
      <c r="D113" s="190" t="s">
        <v>927</v>
      </c>
      <c r="E113" s="190" t="s">
        <v>928</v>
      </c>
      <c r="F113" s="190" t="s">
        <v>929</v>
      </c>
      <c r="G113" s="191" t="s">
        <v>930</v>
      </c>
      <c r="H113" s="191" t="s">
        <v>1154</v>
      </c>
      <c r="I113" s="192" t="str">
        <f>CONCATENATE(IFERROR(VLOOKUP(A113,Combos!A:Y,25,0),VLOOKUP(A113,Unitarios!A:Y,25,0)),CHAR(10),CHAR(10),IF(Tabla4[[#This Row],[¿Combina color?(si:1/no:0)]]=0,"",M113),IF(Tabla4[[#This Row],[¿Combina color?(si:1/no:0)]]=0,"",VLOOKUP(VLOOKUP(A113,Colores!D:J,7,0),'Base de datos'!L:N,3,0)))</f>
        <v>En HOGAR &amp; SPACIOS encontraras lo mejor para tu hogar con este excelente Vintage con un acabado detallista al estilo Vintage&lt;/p&gt;
:&lt;p&gt;&lt;strong&gt;&lt;span style=text-decoration: underline;&gt;Detalle:&lt;/span&gt;&lt;/strong&gt;&lt;/p&gt;
Velador color: Maiz y estructura: Madera tornillo + Melamina
&lt;p&gt;Característica: &lt;ul&gt;&lt;li&gt;
Patas contorneadas&lt;/li&gt; 
&lt;/li&gt;
&lt;/ul&gt;&lt;/il&gt;
Medidas aproximadas: &lt;p&gt; 
Velador: &lt;p&gt;&lt;li&gt;Altura(cm): 50&lt;/li&gt;&lt;li&gt; Ancho(cm): 50&lt;/li&gt;&lt;li&gt;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13"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13" s="152">
        <v>1</v>
      </c>
      <c r="L113" s="152" t="s">
        <v>435</v>
      </c>
      <c r="M113" s="152" t="s">
        <v>409</v>
      </c>
      <c r="O113" s="146" t="str">
        <f t="shared" si="3"/>
        <v>insert into descripcion_corta VALUES (NULL,"Mody135",112,"Velador ","En HOGAR &amp; SPACIOS encontraras lo mejor para tu hogar con este excelente Vintage con un acabado detallista al estilo Vintage&lt;/p&gt;
:&lt;p&gt;&lt;strong&gt;&lt;span style=text-decoration: underline;&gt;Detalle:&lt;/span&gt;&lt;/strong&gt;&lt;/p&gt;
Velador color: Maiz y estructura: Madera tornillo + Melamina
&lt;p&gt;Característica: &lt;ul&gt;&lt;li&gt;
Patas contorneadas&lt;/li&gt; 
&lt;/li&gt;
&lt;/ul&gt;&lt;/il&gt;
Medidas aproximadas: &lt;p&gt; 
Velador: &lt;p&gt;&lt;li&gt;Altura(cm): 50&lt;/li&gt;&lt;li&gt; Ancho(cm): 50&lt;/li&gt;&lt;li&gt;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14" spans="1:15" ht="19.5" customHeight="1" x14ac:dyDescent="0.2">
      <c r="A114" s="143" t="s">
        <v>737</v>
      </c>
      <c r="B114" s="153">
        <f>VLOOKUP(Tabla4[[#This Row],[skuproveedor-web]],Tabla6[[sku proveedor-web]:[codigo]],2,0)</f>
        <v>113</v>
      </c>
      <c r="C114" s="157" t="s">
        <v>771</v>
      </c>
      <c r="D114" s="190" t="s">
        <v>927</v>
      </c>
      <c r="E114" s="190" t="s">
        <v>928</v>
      </c>
      <c r="F114" s="190" t="s">
        <v>929</v>
      </c>
      <c r="G114" s="191" t="s">
        <v>930</v>
      </c>
      <c r="H114" s="191" t="s">
        <v>1154</v>
      </c>
      <c r="I114" s="192" t="str">
        <f>CONCATENATE(IFERROR(VLOOKUP(A114,Combos!A:Y,25,0),VLOOKUP(A114,Unitarios!A:Y,25,0)),CHAR(10),CHAR(10),IF(Tabla4[[#This Row],[¿Combina color?(si:1/no:0)]]=0,"",M114),IF(Tabla4[[#This Row],[¿Combina color?(si:1/no:0)]]=0,"",VLOOKUP(VLOOKUP(A114,Colores!D:J,7,0),'Base de datos'!L:N,3,0)))</f>
        <v>En HOGAR &amp; SPACIOS encontraras lo mejor para tu hogar con este excelente Vintage con un acabado detallista al estilo Vintage&lt;/p&gt;
:&lt;p&gt;&lt;strong&gt;&lt;span style=text-decoration: underline;&gt;Detalle:&lt;/span&gt;&lt;/strong&gt;&lt;/p&gt;
Velador color: Blanco y estructura: Madera tornillo + Melamina
&lt;p&gt;Característica: &lt;ul&gt;&lt;li&gt;
Patas contorneadas&lt;/li&gt; 
&lt;/li&gt;
&lt;/ul&gt;&lt;/il&gt;
Medidas aproximadas: &lt;p&gt; 
Velador: &lt;p&gt;&lt;li&gt;Altura(cm): 50&lt;/li&gt;&lt;li&gt; Ancho(cm): 50&lt;/li&gt;&lt;li&gt;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114"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14" s="152">
        <v>1</v>
      </c>
      <c r="L114" s="152" t="s">
        <v>435</v>
      </c>
      <c r="M114" s="152" t="s">
        <v>409</v>
      </c>
      <c r="O114" s="146" t="str">
        <f t="shared" si="3"/>
        <v>insert into descripcion_corta VALUES (NULL,"Mody136",113,"Velador ","En HOGAR &amp; SPACIOS encontraras lo mejor para tu hogar con este excelente Vintage con un acabado detallista al estilo Vintage&lt;/p&gt;
:&lt;p&gt;&lt;strong&gt;&lt;span style=text-decoration: underline;&gt;Detalle:&lt;/span&gt;&lt;/strong&gt;&lt;/p&gt;
Velador color: Blanco y estructura: Madera tornillo + Melamina
&lt;p&gt;Característica: &lt;ul&gt;&lt;li&gt;
Patas contorneadas&lt;/li&gt; 
&lt;/li&gt;
&lt;/ul&gt;&lt;/il&gt;
Medidas aproximadas: &lt;p&gt; 
Velador: &lt;p&gt;&lt;li&gt;Altura(cm): 50&lt;/li&gt;&lt;li&gt; Ancho(cm): 50&lt;/li&gt;&lt;li&gt;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15" spans="1:15" ht="19.5" customHeight="1" x14ac:dyDescent="0.2">
      <c r="A115" s="143" t="s">
        <v>738</v>
      </c>
      <c r="B115" s="153">
        <f>VLOOKUP(Tabla4[[#This Row],[skuproveedor-web]],Tabla6[[sku proveedor-web]:[codigo]],2,0)</f>
        <v>114</v>
      </c>
      <c r="C115" s="157" t="s">
        <v>772</v>
      </c>
      <c r="D115" s="190" t="s">
        <v>927</v>
      </c>
      <c r="E115" s="190" t="s">
        <v>928</v>
      </c>
      <c r="F115" s="190" t="s">
        <v>929</v>
      </c>
      <c r="G115" s="191" t="s">
        <v>930</v>
      </c>
      <c r="H115" s="191" t="s">
        <v>1154</v>
      </c>
      <c r="I115" s="192" t="str">
        <f>CONCATENATE(IFERROR(VLOOKUP(A115,Combos!A:Y,25,0),VLOOKUP(A115,Unitarios!A:Y,25,0)),CHAR(10),CHAR(10),IF(Tabla4[[#This Row],[¿Combina color?(si:1/no:0)]]=0,"",M115),IF(Tabla4[[#This Row],[¿Combina color?(si:1/no:0)]]=0,"",VLOOKUP(VLOOKUP(A115,Colores!D:J,7,0),'Base de datos'!L:N,3,0)))</f>
        <v>En HOGAR &amp; SPACIOS encontraras lo mejor para tu hogar con este excelente Vintage con un acabado detallista al estilo Vintage&lt;/p&gt;
:&lt;p&gt;&lt;strong&gt;&lt;span style=text-decoration: underline;&gt;Detalle:&lt;/span&gt;&lt;/strong&gt;&lt;/p&gt;
Velador color: Maiz y estructura: Madera tornillo + Melamina
&lt;p&gt;Característica: &lt;ul&gt;&lt;li&gt;
Patas contorneadas&lt;/li&gt; 
&lt;/li&gt;
&lt;/ul&gt;&lt;/il&gt;
Medidas aproximadas: &lt;p&gt; 
Velador: &lt;p&gt;&lt;li&gt;Altura(cm): 60&lt;/li&gt;&lt;li&gt; Ancho(cm): 50&lt;/li&gt;&lt;li&gt;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15"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15" s="152">
        <v>1</v>
      </c>
      <c r="L115" s="152" t="s">
        <v>435</v>
      </c>
      <c r="M115" s="152" t="s">
        <v>409</v>
      </c>
      <c r="O115" s="146" t="str">
        <f t="shared" si="3"/>
        <v>insert into descripcion_corta VALUES (NULL,"Mody137",114,"Velador 3 cajones","En HOGAR &amp; SPACIOS encontraras lo mejor para tu hogar con este excelente Vintage con un acabado detallista al estilo Vintage&lt;/p&gt;
:&lt;p&gt;&lt;strong&gt;&lt;span style=text-decoration: underline;&gt;Detalle:&lt;/span&gt;&lt;/strong&gt;&lt;/p&gt;
Velador color: Maiz y estructura: Madera tornillo + Melamina
&lt;p&gt;Característica: &lt;ul&gt;&lt;li&gt;
Patas contorneadas&lt;/li&gt; 
&lt;/li&gt;
&lt;/ul&gt;&lt;/il&gt;
Medidas aproximadas: &lt;p&gt; 
Velador: &lt;p&gt;&lt;li&gt;Altura(cm): 60&lt;/li&gt;&lt;li&gt; Ancho(cm): 50&lt;/li&gt;&lt;li&gt;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16" spans="1:15" ht="19.5" customHeight="1" x14ac:dyDescent="0.2">
      <c r="A116" s="143" t="s">
        <v>778</v>
      </c>
      <c r="B116" s="153">
        <f>VLOOKUP(Tabla4[[#This Row],[skuproveedor-web]],Tabla6[[sku proveedor-web]:[codigo]],2,0)</f>
        <v>115</v>
      </c>
      <c r="C116" s="170" t="s">
        <v>773</v>
      </c>
      <c r="D116" s="190" t="s">
        <v>927</v>
      </c>
      <c r="E116" s="190" t="s">
        <v>928</v>
      </c>
      <c r="F116" s="190" t="s">
        <v>929</v>
      </c>
      <c r="G116" s="191" t="s">
        <v>930</v>
      </c>
      <c r="H116" s="191" t="s">
        <v>1154</v>
      </c>
      <c r="I116" s="192" t="str">
        <f>CONCATENATE(IFERROR(VLOOKUP(A116,Combos!A:Y,25,0),VLOOKUP(A116,Unitarios!A:Y,25,0)),CHAR(10),CHAR(10),IF(Tabla4[[#This Row],[¿Combina color?(si:1/no:0)]]=0,"",M116),IF(Tabla4[[#This Row],[¿Combina color?(si:1/no:0)]]=0,"",VLOOKUP(VLOOKUP(A116,Colores!D:J,7,0),'Base de datos'!L:N,3,0)))</f>
        <v>En HOGAR &amp; SPACIOS encontraras lo mejor para tu hogar con este excelente Vintage con un acabado detallista al estilo Vintage&lt;/p&gt;
:&lt;p&gt;&lt;strong&gt;&lt;span style=text-decoration: underline;&gt;Detalle:&lt;/span&gt;&lt;/strong&gt;&lt;/p&gt;
Velador color: Variado y estructura: Madera tornillo + Melamina
&lt;p&gt;Característica: &lt;ul&gt;&lt;li&gt;
Patas contorneadas&lt;/li&gt; 
&lt;/li&gt;
&lt;/ul&gt;&lt;/il&gt;
Medidas aproximadas: &lt;p&gt; 
Velador: &lt;p&gt;&lt;li&gt;Altura(cm): 80&lt;/li&gt;&lt;li&gt; Ancho(cm): 50&lt;/li&gt;&lt;li&gt;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16"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16" s="152">
        <v>1</v>
      </c>
      <c r="L116" s="152" t="s">
        <v>435</v>
      </c>
      <c r="M116" s="152" t="s">
        <v>409</v>
      </c>
      <c r="O116" s="146" t="str">
        <f t="shared" si="3"/>
        <v>insert into descripcion_corta VALUES (NULL,"Mody138",115,"Velador multiple","En HOGAR &amp; SPACIOS encontraras lo mejor para tu hogar con este excelente Vintage con un acabado detallista al estilo Vintage&lt;/p&gt;
:&lt;p&gt;&lt;strong&gt;&lt;span style=text-decoration: underline;&gt;Detalle:&lt;/span&gt;&lt;/strong&gt;&lt;/p&gt;
Velador color: Variado y estructura: Madera tornillo + Melamina
&lt;p&gt;Característica: &lt;ul&gt;&lt;li&gt;
Patas contorneadas&lt;/li&gt; 
&lt;/li&gt;
&lt;/ul&gt;&lt;/il&gt;
Medidas aproximadas: &lt;p&gt; 
Velador: &lt;p&gt;&lt;li&gt;Altura(cm): 80&lt;/li&gt;&lt;li&gt; Ancho(cm): 50&lt;/li&gt;&lt;li&gt;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17" spans="1:15" ht="19.5" customHeight="1" x14ac:dyDescent="0.2">
      <c r="A117" s="143" t="s">
        <v>779</v>
      </c>
      <c r="B117" s="153">
        <f>VLOOKUP(Tabla4[[#This Row],[skuproveedor-web]],Tabla6[[sku proveedor-web]:[codigo]],2,0)</f>
        <v>116</v>
      </c>
      <c r="C117" s="170" t="s">
        <v>774</v>
      </c>
      <c r="D117" s="190" t="s">
        <v>927</v>
      </c>
      <c r="E117" s="190" t="s">
        <v>928</v>
      </c>
      <c r="F117" s="190" t="s">
        <v>929</v>
      </c>
      <c r="G117" s="191" t="s">
        <v>930</v>
      </c>
      <c r="H117" s="191" t="s">
        <v>1154</v>
      </c>
      <c r="I117" s="192" t="str">
        <f>CONCATENATE(IFERROR(VLOOKUP(A117,Combos!A:Y,25,0),VLOOKUP(A117,Unitarios!A:Y,25,0)),CHAR(10),CHAR(10),IF(Tabla4[[#This Row],[¿Combina color?(si:1/no:0)]]=0,"",M117),IF(Tabla4[[#This Row],[¿Combina color?(si:1/no:0)]]=0,"",VLOOKUP(VLOOKUP(A117,Colores!D:J,7,0),'Base de datos'!L:N,3,0)))</f>
        <v>En HOGAR &amp; SPACIOS encontraras lo mejor para tu hogar con este excelente Vintage con un acabado detallista al estilo Vintage&lt;/p&gt;
:&lt;p&gt;&lt;strong&gt;&lt;span style=text-decoration: underline;&gt;Detalle:&lt;/span&gt;&lt;/strong&gt;&lt;/p&gt;
Velador color: Variado y estructura: Madera tornillo + Melamina
&lt;p&gt;Característica: &lt;ul&gt;&lt;li&gt;
Patas contorneadas&lt;/li&gt; 
&lt;/li&gt;
&lt;/ul&gt;&lt;/il&gt;
Medidas aproximadas: &lt;p&gt; 
Velador: &lt;p&gt;&lt;li&gt;Altura(cm): 60&lt;/li&gt;&lt;li&gt; Ancho(cm): 50&lt;/li&gt;&lt;li&gt;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17"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17" s="152">
        <v>1</v>
      </c>
      <c r="L117" s="152" t="s">
        <v>435</v>
      </c>
      <c r="M117" s="152" t="s">
        <v>409</v>
      </c>
      <c r="O117" s="146" t="str">
        <f t="shared" si="3"/>
        <v>insert into descripcion_corta VALUES (NULL,"Mody139",116,"Velador triple","En HOGAR &amp; SPACIOS encontraras lo mejor para tu hogar con este excelente Vintage con un acabado detallista al estilo Vintage&lt;/p&gt;
:&lt;p&gt;&lt;strong&gt;&lt;span style=text-decoration: underline;&gt;Detalle:&lt;/span&gt;&lt;/strong&gt;&lt;/p&gt;
Velador color: Variado y estructura: Madera tornillo + Melamina
&lt;p&gt;Característica: &lt;ul&gt;&lt;li&gt;
Patas contorneadas&lt;/li&gt; 
&lt;/li&gt;
&lt;/ul&gt;&lt;/il&gt;
Medidas aproximadas: &lt;p&gt; 
Velador: &lt;p&gt;&lt;li&gt;Altura(cm): 60&lt;/li&gt;&lt;li&gt; Ancho(cm): 50&lt;/li&gt;&lt;li&gt;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18" spans="1:15" ht="19.5" customHeight="1" x14ac:dyDescent="0.2">
      <c r="A118" s="143" t="s">
        <v>780</v>
      </c>
      <c r="B118" s="153">
        <f>VLOOKUP(Tabla4[[#This Row],[skuproveedor-web]],Tabla6[[sku proveedor-web]:[codigo]],2,0)</f>
        <v>117</v>
      </c>
      <c r="C118" s="170" t="s">
        <v>753</v>
      </c>
      <c r="D118" s="190" t="s">
        <v>927</v>
      </c>
      <c r="E118" s="190" t="s">
        <v>928</v>
      </c>
      <c r="F118" s="190" t="s">
        <v>929</v>
      </c>
      <c r="G118" s="191" t="s">
        <v>930</v>
      </c>
      <c r="H118" s="191" t="s">
        <v>1154</v>
      </c>
      <c r="I118" s="192" t="str">
        <f>CONCATENATE(IFERROR(VLOOKUP(A118,Combos!A:Y,25,0),VLOOKUP(A118,Unitarios!A:Y,25,0)),CHAR(10),CHAR(10),IF(Tabla4[[#This Row],[¿Combina color?(si:1/no:0)]]=0,"",M118),IF(Tabla4[[#This Row],[¿Combina color?(si:1/no:0)]]=0,"",VLOOKUP(VLOOKUP(A118,Colores!D:J,7,0),'Base de datos'!L:N,3,0)))</f>
        <v>En HOGAR &amp; SPACIOS encontraras lo mejor para tu hogar con este excelente Vintage con un acabado detallista al estilo Vintage&lt;/p&gt;
:&lt;p&gt;&lt;strong&gt;&lt;span style=text-decoration: underline;&gt;Detalle:&lt;/span&gt;&lt;/strong&gt;&lt;/p&gt;
Cama color: Plomo y estructura: Madera tornillo
&lt;p&gt;Característica: &lt;ul&gt;&lt;li&gt;
Patas contorneadas&lt;/li&gt; 
&lt;/li&gt;
&lt;/ul&gt;&lt;/il&gt;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118"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18" s="152">
        <v>1</v>
      </c>
      <c r="L118" s="152" t="s">
        <v>435</v>
      </c>
      <c r="M118" s="152" t="s">
        <v>409</v>
      </c>
      <c r="O118" s="146" t="str">
        <f t="shared" si="3"/>
        <v>insert into descripcion_corta VALUES (NULL,"Mody140",117,"Cama 2 plz","En HOGAR &amp; SPACIOS encontraras lo mejor para tu hogar con este excelente Vintage con un acabado detallista al estilo Vintage&lt;/p&gt;
:&lt;p&gt;&lt;strong&gt;&lt;span style=text-decoration: underline;&gt;Detalle:&lt;/span&gt;&lt;/strong&gt;&lt;/p&gt;
Cama color: Plomo y estructura: Madera tornillo
&lt;p&gt;Característica: &lt;ul&gt;&lt;li&gt;
Patas contorneadas&lt;/li&gt; 
&lt;/li&gt;
&lt;/ul&gt;&lt;/il&gt;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19" spans="1:15" ht="19.5" customHeight="1" x14ac:dyDescent="0.2">
      <c r="A119" s="143" t="s">
        <v>781</v>
      </c>
      <c r="B119" s="153">
        <f>VLOOKUP(Tabla4[[#This Row],[skuproveedor-web]],Tabla6[[sku proveedor-web]:[codigo]],2,0)</f>
        <v>118</v>
      </c>
      <c r="C119" s="170" t="s">
        <v>753</v>
      </c>
      <c r="D119" s="190" t="s">
        <v>927</v>
      </c>
      <c r="E119" s="190" t="s">
        <v>928</v>
      </c>
      <c r="F119" s="190" t="s">
        <v>929</v>
      </c>
      <c r="G119" s="191" t="s">
        <v>930</v>
      </c>
      <c r="H119" s="191" t="s">
        <v>1154</v>
      </c>
      <c r="I119" s="192" t="str">
        <f>CONCATENATE(IFERROR(VLOOKUP(A119,Combos!A:Y,25,0),VLOOKUP(A119,Unitarios!A:Y,25,0)),CHAR(10),CHAR(10),IF(Tabla4[[#This Row],[¿Combina color?(si:1/no:0)]]=0,"",M119),IF(Tabla4[[#This Row],[¿Combina color?(si:1/no:0)]]=0,"",VLOOKUP(VLOOKUP(A119,Colores!D:J,7,0),'Base de datos'!L:N,3,0)))</f>
        <v>En HOGAR &amp; SPACIOS encontraras lo mejor para tu hogar con este excelente Vintage con un acabado detallista al estilo Vintage&lt;/p&gt;
:&lt;p&gt;&lt;strong&gt;&lt;span style=text-decoration: underline;&gt;Detalle:&lt;/span&gt;&lt;/strong&gt;&lt;/p&gt;
Cama color: Gris y estructura: Madera tornillo
&lt;p&gt;Característica: &lt;ul&gt;&lt;li&gt;
Patas contorneadas&lt;/li&gt; 
&lt;/li&gt;
&lt;/ul&gt;&lt;/il&gt;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119"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19" s="152">
        <v>1</v>
      </c>
      <c r="L119" s="152" t="s">
        <v>435</v>
      </c>
      <c r="M119" s="152" t="s">
        <v>409</v>
      </c>
      <c r="O119" s="146" t="str">
        <f t="shared" si="3"/>
        <v>insert into descripcion_corta VALUES (NULL,"Mody141",118,"Cama 2 plz","En HOGAR &amp; SPACIOS encontraras lo mejor para tu hogar con este excelente Vintage con un acabado detallista al estilo Vintage&lt;/p&gt;
:&lt;p&gt;&lt;strong&gt;&lt;span style=text-decoration: underline;&gt;Detalle:&lt;/span&gt;&lt;/strong&gt;&lt;/p&gt;
Cama color: Gris y estructura: Madera tornillo
&lt;p&gt;Característica: &lt;ul&gt;&lt;li&gt;
Patas contorneadas&lt;/li&gt; 
&lt;/li&gt;
&lt;/ul&gt;&lt;/il&gt;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20" spans="1:15" ht="19.5" customHeight="1" x14ac:dyDescent="0.2">
      <c r="A120" s="143" t="s">
        <v>782</v>
      </c>
      <c r="B120" s="153">
        <f>VLOOKUP(Tabla4[[#This Row],[skuproveedor-web]],Tabla6[[sku proveedor-web]:[codigo]],2,0)</f>
        <v>119</v>
      </c>
      <c r="C120" s="170" t="s">
        <v>753</v>
      </c>
      <c r="D120" s="190" t="s">
        <v>927</v>
      </c>
      <c r="E120" s="190" t="s">
        <v>928</v>
      </c>
      <c r="F120" s="190" t="s">
        <v>929</v>
      </c>
      <c r="G120" s="191" t="s">
        <v>930</v>
      </c>
      <c r="H120" s="191" t="s">
        <v>1154</v>
      </c>
      <c r="I120" s="192" t="str">
        <f>CONCATENATE(IFERROR(VLOOKUP(A120,Combos!A:Y,25,0),VLOOKUP(A120,Unitarios!A:Y,25,0)),CHAR(10),CHAR(10),IF(Tabla4[[#This Row],[¿Combina color?(si:1/no:0)]]=0,"",M120),IF(Tabla4[[#This Row],[¿Combina color?(si:1/no:0)]]=0,"",VLOOKUP(VLOOKUP(A120,Colores!D:J,7,0),'Base de datos'!L:N,3,0)))</f>
        <v>En HOGAR &amp; SPACIOS encontraras lo mejor para tu hogar con este excelente Vintage con un acabado detallista al estilo Vintage&lt;/p&gt;
:&lt;p&gt;&lt;strong&gt;&lt;span style=text-decoration: underline;&gt;Detalle:&lt;/span&gt;&lt;/strong&gt;&lt;/p&gt;
Cama color: Azul y estructura: Madera tornillo
&lt;p&gt;Característica: &lt;ul&gt;&lt;li&gt;
Patas contorneadas&lt;/li&gt; 
&lt;/li&gt;
&lt;/ul&gt;&lt;/il&gt;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120"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20" s="152">
        <v>1</v>
      </c>
      <c r="L120" s="152" t="s">
        <v>435</v>
      </c>
      <c r="M120" s="152" t="s">
        <v>409</v>
      </c>
      <c r="O120" s="146" t="str">
        <f t="shared" si="3"/>
        <v>insert into descripcion_corta VALUES (NULL,"Mody142",119,"Cama 2 plz","En HOGAR &amp; SPACIOS encontraras lo mejor para tu hogar con este excelente Vintage con un acabado detallista al estilo Vintage&lt;/p&gt;
:&lt;p&gt;&lt;strong&gt;&lt;span style=text-decoration: underline;&gt;Detalle:&lt;/span&gt;&lt;/strong&gt;&lt;/p&gt;
Cama color: Azul y estructura: Madera tornillo
&lt;p&gt;Característica: &lt;ul&gt;&lt;li&gt;
Patas contorneadas&lt;/li&gt; 
&lt;/li&gt;
&lt;/ul&gt;&lt;/il&gt;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21" spans="1:15" ht="19.5" customHeight="1" x14ac:dyDescent="0.2">
      <c r="A121" s="143" t="s">
        <v>783</v>
      </c>
      <c r="B121" s="153">
        <f>VLOOKUP(Tabla4[[#This Row],[skuproveedor-web]],Tabla6[[sku proveedor-web]:[codigo]],2,0)</f>
        <v>120</v>
      </c>
      <c r="C121" s="170" t="s">
        <v>753</v>
      </c>
      <c r="D121" s="190" t="s">
        <v>927</v>
      </c>
      <c r="E121" s="190" t="s">
        <v>928</v>
      </c>
      <c r="F121" s="190" t="s">
        <v>929</v>
      </c>
      <c r="G121" s="191" t="s">
        <v>930</v>
      </c>
      <c r="H121" s="191" t="s">
        <v>1154</v>
      </c>
      <c r="I121" s="192" t="str">
        <f>CONCATENATE(IFERROR(VLOOKUP(A121,Combos!A:Y,25,0),VLOOKUP(A121,Unitarios!A:Y,25,0)),CHAR(10),CHAR(10),IF(Tabla4[[#This Row],[¿Combina color?(si:1/no:0)]]=0,"",M121),IF(Tabla4[[#This Row],[¿Combina color?(si:1/no:0)]]=0,"",VLOOKUP(VLOOKUP(A121,Colores!D:J,7,0),'Base de datos'!L:N,3,0)))</f>
        <v>En HOGAR &amp; SPACIOS encontraras lo mejor para tu hogar con este excelente Vintage con un acabado detallista al estilo Vintage&lt;/p&gt;
:&lt;p&gt;&lt;strong&gt;&lt;span style=text-decoration: underline;&gt;Detalle:&lt;/span&gt;&lt;/strong&gt;&lt;/p&gt;
Cama color: Plomo y estructura: Madera tornillo
&lt;p&gt;Característica: &lt;ul&gt;&lt;li&gt;
Patas contorneadas&lt;/li&gt; 
&lt;/li&gt;
&lt;/ul&gt;&lt;/il&gt;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121"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21" s="152">
        <v>1</v>
      </c>
      <c r="L121" s="152" t="s">
        <v>435</v>
      </c>
      <c r="M121" s="152" t="s">
        <v>409</v>
      </c>
      <c r="O121" s="146" t="str">
        <f t="shared" si="3"/>
        <v>insert into descripcion_corta VALUES (NULL,"Mody143",120,"Cama 2 plz","En HOGAR &amp; SPACIOS encontraras lo mejor para tu hogar con este excelente Vintage con un acabado detallista al estilo Vintage&lt;/p&gt;
:&lt;p&gt;&lt;strong&gt;&lt;span style=text-decoration: underline;&gt;Detalle:&lt;/span&gt;&lt;/strong&gt;&lt;/p&gt;
Cama color: Plomo y estructura: Madera tornillo
&lt;p&gt;Característica: &lt;ul&gt;&lt;li&gt;
Patas contorneadas&lt;/li&gt; 
&lt;/li&gt;
&lt;/ul&gt;&lt;/il&gt;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22" spans="1:15" ht="19.5" customHeight="1" x14ac:dyDescent="0.2">
      <c r="A122" s="143" t="s">
        <v>784</v>
      </c>
      <c r="B122" s="153">
        <f>VLOOKUP(Tabla4[[#This Row],[skuproveedor-web]],Tabla6[[sku proveedor-web]:[codigo]],2,0)</f>
        <v>121</v>
      </c>
      <c r="C122" s="170" t="s">
        <v>753</v>
      </c>
      <c r="D122" s="190" t="s">
        <v>927</v>
      </c>
      <c r="E122" s="190" t="s">
        <v>928</v>
      </c>
      <c r="F122" s="190" t="s">
        <v>929</v>
      </c>
      <c r="G122" s="191" t="s">
        <v>930</v>
      </c>
      <c r="H122" s="191" t="s">
        <v>1154</v>
      </c>
      <c r="I122" s="192" t="str">
        <f>CONCATENATE(IFERROR(VLOOKUP(A122,Combos!A:Y,25,0),VLOOKUP(A122,Unitarios!A:Y,25,0)),CHAR(10),CHAR(10),IF(Tabla4[[#This Row],[¿Combina color?(si:1/no:0)]]=0,"",M122),IF(Tabla4[[#This Row],[¿Combina color?(si:1/no:0)]]=0,"",VLOOKUP(VLOOKUP(A122,Colores!D:J,7,0),'Base de datos'!L:N,3,0)))</f>
        <v>En HOGAR &amp; SPACIOS encontraras lo mejor para tu hogar con este excelente Vintage con un acabado detallista al estilo Vintage&lt;/p&gt;
:&lt;p&gt;&lt;strong&gt;&lt;span style=text-decoration: underline;&gt;Detalle:&lt;/span&gt;&lt;/strong&gt;&lt;/p&gt;
Cama color: Varios colores y estructura: Madera tornillo
&lt;p&gt;Característica: &lt;ul&gt;&lt;li&gt;
Patas contorneadas&lt;/li&gt; 
&lt;/li&gt;
&lt;/ul&gt;&lt;/il&gt;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v>
      </c>
      <c r="J122"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22" s="152">
        <v>1</v>
      </c>
      <c r="L122" s="152" t="s">
        <v>435</v>
      </c>
      <c r="M122" s="152" t="s">
        <v>409</v>
      </c>
      <c r="O122" s="146" t="str">
        <f t="shared" si="3"/>
        <v>insert into descripcion_corta VALUES (NULL,"Mody144",121,"Cama 2 plz","En HOGAR &amp; SPACIOS encontraras lo mejor para tu hogar con este excelente Vintage con un acabado detallista al estilo Vintage&lt;/p&gt;
:&lt;p&gt;&lt;strong&gt;&lt;span style=text-decoration: underline;&gt;Detalle:&lt;/span&gt;&lt;/strong&gt;&lt;/p&gt;
Cama color: Varios colores y estructura: Madera tornillo
&lt;p&gt;Característica: &lt;ul&gt;&lt;li&gt;
Patas contorneadas&lt;/li&gt; 
&lt;/li&gt;
&lt;/ul&gt;&lt;/il&gt;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23" spans="1:15" ht="19.5" customHeight="1" x14ac:dyDescent="0.2">
      <c r="A123" s="143" t="s">
        <v>785</v>
      </c>
      <c r="B123" s="153">
        <f>VLOOKUP(Tabla4[[#This Row],[skuproveedor-web]],Tabla6[[sku proveedor-web]:[codigo]],2,0)</f>
        <v>122</v>
      </c>
      <c r="C123" s="170" t="s">
        <v>753</v>
      </c>
      <c r="D123" s="190" t="s">
        <v>927</v>
      </c>
      <c r="E123" s="190" t="s">
        <v>928</v>
      </c>
      <c r="F123" s="190" t="s">
        <v>929</v>
      </c>
      <c r="G123" s="191" t="s">
        <v>930</v>
      </c>
      <c r="H123" s="191" t="s">
        <v>1154</v>
      </c>
      <c r="I123" s="192" t="str">
        <f>CONCATENATE(IFERROR(VLOOKUP(A123,Combos!A:Y,25,0),VLOOKUP(A123,Unitarios!A:Y,25,0)),CHAR(10),CHAR(10),IF(Tabla4[[#This Row],[¿Combina color?(si:1/no:0)]]=0,"",M123),IF(Tabla4[[#This Row],[¿Combina color?(si:1/no:0)]]=0,"",VLOOKUP(VLOOKUP(A123,Colores!D:J,7,0),'Base de datos'!L:N,3,0)))</f>
        <v>En HOGAR &amp; SPACIOS encontraras lo mejor para tu hogar con este excelente Vintage con un acabado detallista al estilo Vintage&lt;/p&gt;
:&lt;p&gt;&lt;strong&gt;&lt;span style=text-decoration: underline;&gt;Detalle:&lt;/span&gt;&lt;/strong&gt;&lt;/p&gt;
Cama color: BEige y estructura: Madera tornillo
&lt;p&gt;Característica: &lt;ul&gt;&lt;li&gt;
Patas contorneadas&lt;/li&gt; 
&lt;/li&gt;
&lt;/ul&gt;&lt;/il&gt;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123"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23" s="152">
        <v>1</v>
      </c>
      <c r="L123" s="152" t="s">
        <v>435</v>
      </c>
      <c r="M123" s="152" t="s">
        <v>409</v>
      </c>
      <c r="O123" s="146" t="str">
        <f t="shared" si="3"/>
        <v>insert into descripcion_corta VALUES (NULL,"Mody145",122,"Cama 2 plz","En HOGAR &amp; SPACIOS encontraras lo mejor para tu hogar con este excelente Vintage con un acabado detallista al estilo Vintage&lt;/p&gt;
:&lt;p&gt;&lt;strong&gt;&lt;span style=text-decoration: underline;&gt;Detalle:&lt;/span&gt;&lt;/strong&gt;&lt;/p&gt;
Cama color: BEige y estructura: Madera tornillo
&lt;p&gt;Característica: &lt;ul&gt;&lt;li&gt;
Patas contorneadas&lt;/li&gt; 
&lt;/li&gt;
&lt;/ul&gt;&lt;/il&gt;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24" spans="1:15" ht="19.5" customHeight="1" x14ac:dyDescent="0.2">
      <c r="A124" s="143" t="s">
        <v>786</v>
      </c>
      <c r="B124" s="153">
        <f>VLOOKUP(Tabla4[[#This Row],[skuproveedor-web]],Tabla6[[sku proveedor-web]:[codigo]],2,0)</f>
        <v>123</v>
      </c>
      <c r="C124" s="170" t="s">
        <v>753</v>
      </c>
      <c r="D124" s="190" t="s">
        <v>927</v>
      </c>
      <c r="E124" s="190" t="s">
        <v>928</v>
      </c>
      <c r="F124" s="190" t="s">
        <v>929</v>
      </c>
      <c r="G124" s="191" t="s">
        <v>930</v>
      </c>
      <c r="H124" s="191" t="s">
        <v>1154</v>
      </c>
      <c r="I124" s="192" t="str">
        <f>CONCATENATE(IFERROR(VLOOKUP(A124,Combos!A:Y,25,0),VLOOKUP(A124,Unitarios!A:Y,25,0)),CHAR(10),CHAR(10),IF(Tabla4[[#This Row],[¿Combina color?(si:1/no:0)]]=0,"",M124),IF(Tabla4[[#This Row],[¿Combina color?(si:1/no:0)]]=0,"",VLOOKUP(VLOOKUP(A124,Colores!D:J,7,0),'Base de datos'!L:N,3,0)))</f>
        <v>En HOGAR &amp; SPACIOS encontraras lo mejor para tu hogar con este excelente Vintage con un acabado detallista al estilo Vintage&lt;/p&gt;
:&lt;p&gt;&lt;strong&gt;&lt;span style=text-decoration: underline;&gt;Detalle:&lt;/span&gt;&lt;/strong&gt;&lt;/p&gt;
Cama color: Varios colores y estructura: Madera tornillo
&lt;p&gt;Característica: &lt;ul&gt;&lt;li&gt;
Patas contorneadas&lt;/li&gt; 
&lt;/li&gt;
&lt;/ul&gt;&lt;/il&gt;
Medidas aproximadas: &lt;p&gt; 
Cama: &lt;p&gt;&lt;li&gt;Altura(cm): 130&lt;/li&gt;&lt;li&gt;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v>
      </c>
      <c r="J124"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24" s="152">
        <v>1</v>
      </c>
      <c r="L124" s="152" t="s">
        <v>435</v>
      </c>
      <c r="M124" s="152" t="s">
        <v>409</v>
      </c>
      <c r="O124" s="146" t="str">
        <f t="shared" si="3"/>
        <v>insert into descripcion_corta VALUES (NULL,"Mody146",123,"Cama 2 plz","En HOGAR &amp; SPACIOS encontraras lo mejor para tu hogar con este excelente Vintage con un acabado detallista al estilo Vintage&lt;/p&gt;
:&lt;p&gt;&lt;strong&gt;&lt;span style=text-decoration: underline;&gt;Detalle:&lt;/span&gt;&lt;/strong&gt;&lt;/p&gt;
Cama color: Varios colores y estructura: Madera tornillo
&lt;p&gt;Característica: &lt;ul&gt;&lt;li&gt;
Patas contorneadas&lt;/li&gt; 
&lt;/li&gt;
&lt;/ul&gt;&lt;/il&gt;
Medidas aproximadas: &lt;p&gt; 
Cama: &lt;p&gt;&lt;li&gt;Altura(cm): 130&lt;/li&gt;&lt;li&gt;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25" spans="1:15" ht="19.5" customHeight="1" x14ac:dyDescent="0.2">
      <c r="A125" s="143" t="s">
        <v>787</v>
      </c>
      <c r="B125" s="153">
        <f>VLOOKUP(Tabla4[[#This Row],[skuproveedor-web]],Tabla6[[sku proveedor-web]:[codigo]],2,0)</f>
        <v>124</v>
      </c>
      <c r="C125" s="170" t="s">
        <v>753</v>
      </c>
      <c r="D125" s="190" t="s">
        <v>927</v>
      </c>
      <c r="E125" s="190" t="s">
        <v>928</v>
      </c>
      <c r="F125" s="190" t="s">
        <v>929</v>
      </c>
      <c r="G125" s="191" t="s">
        <v>930</v>
      </c>
      <c r="H125" s="191" t="s">
        <v>1154</v>
      </c>
      <c r="I125" s="192" t="str">
        <f>CONCATENATE(IFERROR(VLOOKUP(A125,Combos!A:Y,25,0),VLOOKUP(A125,Unitarios!A:Y,25,0)),CHAR(10),CHAR(10),IF(Tabla4[[#This Row],[¿Combina color?(si:1/no:0)]]=0,"",M125),IF(Tabla4[[#This Row],[¿Combina color?(si:1/no:0)]]=0,"",VLOOKUP(VLOOKUP(A125,Colores!D:J,7,0),'Base de datos'!L:N,3,0)))</f>
        <v>En HOGAR &amp; SPACIOS encontraras lo mejor para tu hogar con este excelente Vintage con un acabado detallista al estilo Vintage&lt;/p&gt;
:&lt;p&gt;&lt;strong&gt;&lt;span style=text-decoration: underline;&gt;Detalle:&lt;/span&gt;&lt;/strong&gt;&lt;/p&gt;
Cama color: Negro y estructura: Madera tornillo
&lt;p&gt;Característica: &lt;ul&gt;&lt;li&gt;
Patas contorneadas&lt;/li&gt; 
&lt;/li&gt;
&lt;/ul&gt;&lt;/il&gt;
Medidas aproximadas: &lt;p&gt; 
Cama: &lt;p&gt;&lt;li&gt;Altura(cm): 120&lt;/li&gt;&lt;li&gt;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125"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25" s="152">
        <v>1</v>
      </c>
      <c r="L125" s="152" t="s">
        <v>435</v>
      </c>
      <c r="M125" s="152" t="s">
        <v>409</v>
      </c>
      <c r="O125" s="146" t="str">
        <f t="shared" si="3"/>
        <v>insert into descripcion_corta VALUES (NULL,"Mody147",124,"Cama 2 plz","En HOGAR &amp; SPACIOS encontraras lo mejor para tu hogar con este excelente Vintage con un acabado detallista al estilo Vintage&lt;/p&gt;
:&lt;p&gt;&lt;strong&gt;&lt;span style=text-decoration: underline;&gt;Detalle:&lt;/span&gt;&lt;/strong&gt;&lt;/p&gt;
Cama color: Negro y estructura: Madera tornillo
&lt;p&gt;Característica: &lt;ul&gt;&lt;li&gt;
Patas contorneadas&lt;/li&gt; 
&lt;/li&gt;
&lt;/ul&gt;&lt;/il&gt;
Medidas aproximadas: &lt;p&gt; 
Cama: &lt;p&gt;&lt;li&gt;Altura(cm): 120&lt;/li&gt;&lt;li&gt;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26" spans="1:15" ht="19.5" customHeight="1" x14ac:dyDescent="0.2">
      <c r="A126" s="143" t="s">
        <v>788</v>
      </c>
      <c r="B126" s="153">
        <f>VLOOKUP(Tabla4[[#This Row],[skuproveedor-web]],Tabla6[[sku proveedor-web]:[codigo]],2,0)</f>
        <v>125</v>
      </c>
      <c r="C126" s="170" t="s">
        <v>811</v>
      </c>
      <c r="D126" s="190" t="s">
        <v>927</v>
      </c>
      <c r="E126" s="190" t="s">
        <v>928</v>
      </c>
      <c r="F126" s="190" t="s">
        <v>929</v>
      </c>
      <c r="G126" s="191" t="s">
        <v>930</v>
      </c>
      <c r="H126" s="191" t="s">
        <v>1154</v>
      </c>
      <c r="I126" s="192" t="str">
        <f>CONCATENATE(IFERROR(VLOOKUP(A126,Combos!A:Y,25,0),VLOOKUP(A126,Unitarios!A:Y,25,0)),CHAR(10),CHAR(10),IF(Tabla4[[#This Row],[¿Combina color?(si:1/no:0)]]=0,"",M126),IF(Tabla4[[#This Row],[¿Combina color?(si:1/no:0)]]=0,"",VLOOKUP(VLOOKUP(A126,Colores!D:J,7,0),'Base de datos'!L:N,3,0)))</f>
        <v>En HOGAR &amp; SPACIOS encontraras lo mejor para tu hogar con este excelente Vintage con un acabado detallista al estilo Vintage&lt;/p&gt;
:&lt;p&gt;&lt;strong&gt;&lt;span style=text-decoration: underline;&gt;Detalle:&lt;/span&gt;&lt;/strong&gt;&lt;/p&gt;
Sofa tántrico color: Varios colores, Tapiz: Prana, relleno: Espuma paraiso, algodón, resortes y estructura: Madera tornillo
Medidas aproximadas: &lt;p&gt; 
Sofa tántrico: &lt;p&gt;&lt;li&gt;Altura(cm): 60&lt;/li&gt;&lt;li&gt; Ancho(cm): 140&lt;/li&gt;&lt;li&gt; Profundo(cm): 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26"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26" s="152">
        <v>1</v>
      </c>
      <c r="L126" s="152" t="s">
        <v>435</v>
      </c>
      <c r="M126" s="152" t="s">
        <v>409</v>
      </c>
      <c r="O126" s="146" t="str">
        <f t="shared" si="3"/>
        <v>insert into descripcion_corta VALUES (NULL,"Mody148",125,"sofa tantrico onda","En HOGAR &amp; SPACIOS encontraras lo mejor para tu hogar con este excelente Vintage con un acabado detallista al estilo Vintage&lt;/p&gt;
:&lt;p&gt;&lt;strong&gt;&lt;span style=text-decoration: underline;&gt;Detalle:&lt;/span&gt;&lt;/strong&gt;&lt;/p&gt;
Sofa tántrico color: Varios colores, Tapiz: Prana, relleno: Espuma paraiso, algodón, resortes y estructura: Madera tornillo
Medidas aproximadas: &lt;p&gt; 
Sofa tántrico: &lt;p&gt;&lt;li&gt;Altura(cm): 60&lt;/li&gt;&lt;li&gt; Ancho(cm): 140&lt;/li&gt;&lt;li&gt; Profundo(cm): 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27" spans="1:15" ht="19.5" customHeight="1" x14ac:dyDescent="0.2">
      <c r="A127" s="143" t="s">
        <v>789</v>
      </c>
      <c r="B127" s="153">
        <f>VLOOKUP(Tabla4[[#This Row],[skuproveedor-web]],Tabla6[[sku proveedor-web]:[codigo]],2,0)</f>
        <v>126</v>
      </c>
      <c r="C127" s="170" t="s">
        <v>806</v>
      </c>
      <c r="D127" s="190" t="s">
        <v>927</v>
      </c>
      <c r="E127" s="190" t="s">
        <v>928</v>
      </c>
      <c r="F127" s="190" t="s">
        <v>929</v>
      </c>
      <c r="G127" s="191" t="s">
        <v>930</v>
      </c>
      <c r="H127" s="191" t="s">
        <v>1154</v>
      </c>
      <c r="I127" s="192" t="str">
        <f>CONCATENATE(IFERROR(VLOOKUP(A127,Combos!A:Y,25,0),VLOOKUP(A127,Unitarios!A:Y,25,0)),CHAR(10),CHAR(10),IF(Tabla4[[#This Row],[¿Combina color?(si:1/no:0)]]=0,"",M127),IF(Tabla4[[#This Row],[¿Combina color?(si:1/no:0)]]=0,"",VLOOKUP(VLOOKUP(A127,Colores!D:J,7,0),'Base de datos'!L:N,3,0)))</f>
        <v>En HOGAR &amp; SPACIOS encontraras lo mejor para tu hogar con este excelente Vintage con un acabado detallista al estilo Vintage&lt;/p&gt;
:&lt;p&gt;&lt;strong&gt;&lt;span style=text-decoration: underline;&gt;Detalle:&lt;/span&gt;&lt;/strong&gt;&lt;/p&gt;
Sofa tántrico color: Varios colores, Tapiz: Prana, relleno: Espuma paraiso, algodón, resortes y estructura: Madera tornillo
Medidas aproximadas: &lt;p&gt; 
Sofa tántrico: &lt;p&gt;&lt;li&gt;Altura(cm): 60&lt;/li&gt;&lt;li&gt; Ancho(cm): 140&lt;/li&gt;&lt;li&gt; Profundo(cm): 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nuevos?:&lt;/span&gt;&lt;/strong&gt;&lt;/span&gt;&lt;/p&gt;&lt;ul&gt;&lt;li&gt;Rojo: Aumenta la fortalecey energía del lugar (No es recomendable para estudio)&lt;/li&gt;
&lt;li&gt;Blanco: Crea ambientes luminosos&lt;/li&gt;
&lt;li&gt;Gris: Genera un ambiente deportivo&lt;/ul&gt;&lt;/li&gt;</v>
      </c>
      <c r="J127"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27" s="152">
        <v>1</v>
      </c>
      <c r="L127" s="152" t="s">
        <v>435</v>
      </c>
      <c r="M127" s="152" t="s">
        <v>409</v>
      </c>
      <c r="O127" s="146" t="str">
        <f t="shared" si="3"/>
        <v>insert into descripcion_corta VALUES (NULL,"Mody149",126,"Tantrico","En HOGAR &amp; SPACIOS encontraras lo mejor para tu hogar con este excelente Vintage con un acabado detallista al estilo Vintage&lt;/p&gt;
:&lt;p&gt;&lt;strong&gt;&lt;span style=text-decoration: underline;&gt;Detalle:&lt;/span&gt;&lt;/strong&gt;&lt;/p&gt;
Sofa tántrico color: Varios colores, Tapiz: Prana, relleno: Espuma paraiso, algodón, resortes y estructura: Madera tornillo
Medidas aproximadas: &lt;p&gt; 
Sofa tántrico: &lt;p&gt;&lt;li&gt;Altura(cm): 60&lt;/li&gt;&lt;li&gt; Ancho(cm): 140&lt;/li&gt;&lt;li&gt; Profundo(cm): 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nuevos?:&lt;/span&gt;&lt;/strong&gt;&lt;/span&gt;&lt;/p&gt;&lt;ul&gt;&lt;li&gt;Rojo: Aumenta la fortalecey energía del lugar (No es recomendable para estudio)&lt;/li&gt;
&lt;li&gt;Blanco: Crea ambientes luminosos&lt;/li&gt;
&lt;li&gt;Gris: Genera un ambiente deportivo&lt;/ul&gt;&lt;/li&gt;","&lt;img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28" spans="1:15" ht="19.5" customHeight="1" x14ac:dyDescent="0.2">
      <c r="A128" s="143" t="s">
        <v>790</v>
      </c>
      <c r="B128" s="153">
        <f>VLOOKUP(Tabla4[[#This Row],[skuproveedor-web]],Tabla6[[sku proveedor-web]:[codigo]],2,0)</f>
        <v>127</v>
      </c>
      <c r="C128" s="170" t="s">
        <v>807</v>
      </c>
      <c r="D128" s="190" t="s">
        <v>927</v>
      </c>
      <c r="E128" s="190" t="s">
        <v>928</v>
      </c>
      <c r="F128" s="190" t="s">
        <v>929</v>
      </c>
      <c r="G128" s="191" t="s">
        <v>930</v>
      </c>
      <c r="H128" s="191" t="s">
        <v>1154</v>
      </c>
      <c r="I128" s="192" t="str">
        <f>CONCATENATE(IFERROR(VLOOKUP(A128,Combos!A:Y,25,0),VLOOKUP(A128,Unitarios!A:Y,25,0)),CHAR(10),CHAR(10),IF(Tabla4[[#This Row],[¿Combina color?(si:1/no:0)]]=0,"",M128),IF(Tabla4[[#This Row],[¿Combina color?(si:1/no:0)]]=0,"",VLOOKUP(VLOOKUP(A128,Colores!D:J,7,0),'Base de datos'!L:N,3,0)))</f>
        <v>En HOGAR &amp; SPACIOS encontraras lo mejor para tu hogar con este excelente Vintage con un acabado detallista al estilo Vintage&lt;/p&gt;
:&lt;p&gt;&lt;strong&gt;&lt;span style=text-decoration: underline;&gt;Detalle:&lt;/span&gt;&lt;/strong&gt;&lt;/p&gt;
Sofa tántrico color: Negro, Tapiz: Prana, relleno: Espuma paraiso, algodón, resortes y estructura: Madera tornillo
Medidas aproximadas: &lt;p&gt; 
Sofa tántrico: &lt;p&gt;&lt;li&gt;Altura(cm): 45&lt;/li&gt;&lt;li&gt; Ancho(cm): 90&lt;/li&gt;&lt;li&gt; Profundo(cm): 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128"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28" s="152">
        <v>1</v>
      </c>
      <c r="L128" s="152" t="s">
        <v>435</v>
      </c>
      <c r="M128" s="152" t="s">
        <v>409</v>
      </c>
      <c r="O128" s="146" t="str">
        <f t="shared" si="3"/>
        <v>insert into descripcion_corta VALUES (NULL,"Mody150",127,"Sofa V","En HOGAR &amp; SPACIOS encontraras lo mejor para tu hogar con este excelente Vintage con un acabado detallista al estilo Vintage&lt;/p&gt;
:&lt;p&gt;&lt;strong&gt;&lt;span style=text-decoration: underline;&gt;Detalle:&lt;/span&gt;&lt;/strong&gt;&lt;/p&gt;
Sofa tántrico color: Negro, Tapiz: Prana, relleno: Espuma paraiso, algodón, resortes y estructura: Madera tornillo
Medidas aproximadas: &lt;p&gt; 
Sofa tántrico: &lt;p&gt;&lt;li&gt;Altura(cm): 45&lt;/li&gt;&lt;li&gt; Ancho(cm): 90&lt;/li&gt;&lt;li&gt; Profundo(cm): 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29" spans="1:15" ht="19.5" customHeight="1" x14ac:dyDescent="0.2">
      <c r="A129" s="143" t="s">
        <v>791</v>
      </c>
      <c r="B129" s="153">
        <f>VLOOKUP(Tabla4[[#This Row],[skuproveedor-web]],Tabla6[[sku proveedor-web]:[codigo]],2,0)</f>
        <v>128</v>
      </c>
      <c r="C129" s="170" t="s">
        <v>808</v>
      </c>
      <c r="D129" s="190" t="s">
        <v>927</v>
      </c>
      <c r="E129" s="190" t="s">
        <v>928</v>
      </c>
      <c r="F129" s="190" t="s">
        <v>929</v>
      </c>
      <c r="G129" s="191" t="s">
        <v>930</v>
      </c>
      <c r="H129" s="191" t="s">
        <v>1154</v>
      </c>
      <c r="I129" s="192" t="str">
        <f>CONCATENATE(IFERROR(VLOOKUP(A129,Combos!A:Y,25,0),VLOOKUP(A129,Unitarios!A:Y,25,0)),CHAR(10),CHAR(10),IF(Tabla4[[#This Row],[¿Combina color?(si:1/no:0)]]=0,"",M129),IF(Tabla4[[#This Row],[¿Combina color?(si:1/no:0)]]=0,"",VLOOKUP(VLOOKUP(A129,Colores!D:J,7,0),'Base de datos'!L:N,3,0)))</f>
        <v>En HOGAR &amp; SPACIOS encontraras lo mejor para tu hogar con este excelente Vintage con un acabado detallista al estilo Vintage&lt;/p&gt;
:&lt;p&gt;&lt;strong&gt;&lt;span style=text-decoration: underline;&gt;Detalle:&lt;/span&gt;&lt;/strong&gt;&lt;/p&gt;
Sofa tántrico color: Negro, Tapiz: Prana, relleno: Espuma paraiso, algodón, resortes y estructura: Madera tornillo
Medidas aproximadas: &lt;p&gt; 
Sofa tántrico: &lt;p&gt;&lt;li&gt;Altura(cm): 60&lt;/li&gt;&lt;li&gt; Ancho(cm): 140&lt;/li&gt;&lt;li&gt; Profundo(cm): 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129"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29" s="152">
        <v>1</v>
      </c>
      <c r="L129" s="152" t="s">
        <v>435</v>
      </c>
      <c r="M129" s="152" t="s">
        <v>409</v>
      </c>
      <c r="O129" s="146" t="str">
        <f t="shared" si="3"/>
        <v>insert into descripcion_corta VALUES (NULL,"Mody151",128,"Sofa tantrico recto","En HOGAR &amp; SPACIOS encontraras lo mejor para tu hogar con este excelente Vintage con un acabado detallista al estilo Vintage&lt;/p&gt;
:&lt;p&gt;&lt;strong&gt;&lt;span style=text-decoration: underline;&gt;Detalle:&lt;/span&gt;&lt;/strong&gt;&lt;/p&gt;
Sofa tántrico color: Negro, Tapiz: Prana, relleno: Espuma paraiso, algodón, resortes y estructura: Madera tornillo
Medidas aproximadas: &lt;p&gt; 
Sofa tántrico: &lt;p&gt;&lt;li&gt;Altura(cm): 60&lt;/li&gt;&lt;li&gt; Ancho(cm): 140&lt;/li&gt;&lt;li&gt; Profundo(cm): 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30" spans="1:15" ht="19.5" customHeight="1" x14ac:dyDescent="0.2">
      <c r="A130" s="143" t="s">
        <v>792</v>
      </c>
      <c r="B130" s="153">
        <f>VLOOKUP(Tabla4[[#This Row],[skuproveedor-web]],Tabla6[[sku proveedor-web]:[codigo]],2,0)</f>
        <v>129</v>
      </c>
      <c r="C130" s="170" t="s">
        <v>809</v>
      </c>
      <c r="D130" s="190" t="s">
        <v>927</v>
      </c>
      <c r="E130" s="190" t="s">
        <v>928</v>
      </c>
      <c r="F130" s="190" t="s">
        <v>929</v>
      </c>
      <c r="G130" s="191" t="s">
        <v>930</v>
      </c>
      <c r="H130" s="191" t="s">
        <v>1154</v>
      </c>
      <c r="I130" s="192" t="str">
        <f>CONCATENATE(IFERROR(VLOOKUP(A130,Combos!A:Y,25,0),VLOOKUP(A130,Unitarios!A:Y,25,0)),CHAR(10),CHAR(10),IF(Tabla4[[#This Row],[¿Combina color?(si:1/no:0)]]=0,"",M130),IF(Tabla4[[#This Row],[¿Combina color?(si:1/no:0)]]=0,"",VLOOKUP(VLOOKUP(A130,Colores!D:J,7,0),'Base de datos'!L:N,3,0)))</f>
        <v>En HOGAR &amp; SPACIOS encontraras lo mejor para tu hogar con este excelente Vintage con un acabado detallista al estilo Vintage&lt;/p&gt;
:&lt;p&gt;&lt;strong&gt;&lt;span style=text-decoration: underline;&gt;Detalle:&lt;/span&gt;&lt;/strong&gt;&lt;/p&gt;
Sofa tántrico color: Turquesa, Tapiz: Prana, relleno: Espuma paraiso, algodón, resortes y estructura: Madera tornillo
Medidas aproximadas: &lt;p&gt; 
Sofa tántrico: &lt;p&gt;&lt;li&gt;Altura(cm): 50&lt;/li&gt;&lt;li&gt; Ancho(cm): 140&lt;/li&gt;&lt;li&gt; Profundo(cm): 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 Marrón: Genera un ambiente natural&lt;/li&gt;
&lt;li&gt; Verde: Crea espacios frescos&lt;/li&gt;
&lt;li&gt; Blanco: Alumenta la luminosidad y agranda el espacio&lt;/li&gt;&lt;/ul&gt;</v>
      </c>
      <c r="J130" s="193" t="str">
        <f t="shared" si="2"/>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30" s="152">
        <v>1</v>
      </c>
      <c r="L130" s="152" t="s">
        <v>435</v>
      </c>
      <c r="M130" s="152" t="s">
        <v>409</v>
      </c>
      <c r="O130" s="146" t="str">
        <f t="shared" si="3"/>
        <v>insert into descripcion_corta VALUES (NULL,"Mody152",129,"Sofa tantrico largo","En HOGAR &amp; SPACIOS encontraras lo mejor para tu hogar con este excelente Vintage con un acabado detallista al estilo Vintage&lt;/p&gt;
:&lt;p&gt;&lt;strong&gt;&lt;span style=text-decoration: underline;&gt;Detalle:&lt;/span&gt;&lt;/strong&gt;&lt;/p&gt;
Sofa tántrico color: Turquesa, Tapiz: Prana, relleno: Espuma paraiso, algodón, resortes y estructura: Madera tornillo
Medidas aproximadas: &lt;p&gt; 
Sofa tántrico: &lt;p&gt;&lt;li&gt;Altura(cm): 50&lt;/li&gt;&lt;li&gt; Ancho(cm): 140&lt;/li&gt;&lt;li&gt; Profundo(cm): 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 Marrón: Genera un ambiente natural&lt;/li&gt;
&lt;li&gt; Verde: Crea espacios frescos&lt;/li&gt;
&lt;li&gt; Blanco: Alumenta la luminosidad y agranda el espacio&lt;/li&gt;&lt;/ul&gt;","&lt;img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31" spans="1:15" ht="19.5" customHeight="1" x14ac:dyDescent="0.2">
      <c r="A131" s="143" t="s">
        <v>793</v>
      </c>
      <c r="B131" s="153">
        <f>VLOOKUP(Tabla4[[#This Row],[skuproveedor-web]],Tabla6[[sku proveedor-web]:[codigo]],2,0)</f>
        <v>130</v>
      </c>
      <c r="C131" s="170" t="s">
        <v>810</v>
      </c>
      <c r="D131" s="190" t="s">
        <v>927</v>
      </c>
      <c r="E131" s="190" t="s">
        <v>928</v>
      </c>
      <c r="F131" s="190" t="s">
        <v>929</v>
      </c>
      <c r="G131" s="191" t="s">
        <v>930</v>
      </c>
      <c r="H131" s="191" t="s">
        <v>1154</v>
      </c>
      <c r="I131" s="192" t="str">
        <f>CONCATENATE(IFERROR(VLOOKUP(A131,Combos!A:Y,25,0),VLOOKUP(A131,Unitarios!A:Y,25,0)),CHAR(10),CHAR(10),IF(Tabla4[[#This Row],[¿Combina color?(si:1/no:0)]]=0,"",M131),IF(Tabla4[[#This Row],[¿Combina color?(si:1/no:0)]]=0,"",VLOOKUP(VLOOKUP(A131,Colores!D:J,7,0),'Base de datos'!L:N,3,0)))</f>
        <v>En HOGAR &amp; SPACIOS encontraras lo mejor para tu hogar con este excelente Vintage con un acabado detallista al estilo Vintage&lt;/p&gt;
:&lt;p&gt;&lt;strong&gt;&lt;span style=text-decoration: underline;&gt;Detalle:&lt;/span&gt;&lt;/strong&gt;&lt;/p&gt;
Sofa tántrico color: Moro, Tapiz: Prana, relleno: Espuma paraiso, algodón, resortes y estructura: Madera tornillo
Medidas aproximadas: &lt;p&gt; 
Sofa tántrico: &lt;p&gt;&lt;li&gt;Altura(cm): 70&lt;/li&gt;&lt;li&gt; Ancho(cm): 140&lt;/li&gt;&lt;li&gt; Profundo(cm): 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31" s="193" t="str">
        <f t="shared" ref="J131:J180" si="4">CONCATENATE("&lt;img src='",H131,"' alt='' width='250' height='120' /&gt;&lt;/p&gt;",CHAR(10),CHAR(10),IF(D131="","","&lt;p&gt;"),"&lt;p style='text-align: justify;'&gt;'",D131,CHAR(10),IF(E131="","","&lt;p&gt;"),E131,CHAR(10),CHAR(10),IF(F131="","","&lt;p&gt;"),F131,CHAR(10),CHAR(10),"&lt;p&gt;","&lt;p&gt;&lt;img src='",G131,"' alt='' width='700' height='370' style='display: block; margin-left: auto; margin-right: auto;' /&gt;&lt;/p&gt;
&lt;p&gt;&lt;/p&gt;")</f>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31" s="152">
        <v>1</v>
      </c>
      <c r="L131" s="152" t="s">
        <v>435</v>
      </c>
      <c r="M131" s="152" t="s">
        <v>409</v>
      </c>
      <c r="O131" s="146" t="str">
        <f t="shared" ref="O131:O194" si="5">CONCATENATE("insert into descripcion_corta VALUES (NULL,",CHAR(34),A131,CHAR(34),",",B131,",",CHAR(34),C131,CHAR(34),",",CHAR(34),I131,CHAR(34),",",CHAR(34),J131,CHAR(34),");")</f>
        <v>insert into descripcion_corta VALUES (NULL,"Mody153",130,"Sofa tantrico alto","En HOGAR &amp; SPACIOS encontraras lo mejor para tu hogar con este excelente Vintage con un acabado detallista al estilo Vintage&lt;/p&gt;
:&lt;p&gt;&lt;strong&gt;&lt;span style=text-decoration: underline;&gt;Detalle:&lt;/span&gt;&lt;/strong&gt;&lt;/p&gt;
Sofa tántrico color: Moro, Tapiz: Prana, relleno: Espuma paraiso, algodón, resortes y estructura: Madera tornillo
Medidas aproximadas: &lt;p&gt; 
Sofa tántrico: &lt;p&gt;&lt;li&gt;Altura(cm): 70&lt;/li&gt;&lt;li&gt; Ancho(cm): 140&lt;/li&gt;&lt;li&gt; Profundo(cm): 60&lt;/li&gt;&lt;/ul&gt;&lt;p&gt;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32" spans="1:15" ht="19.5" customHeight="1" x14ac:dyDescent="0.2">
      <c r="A132" s="143" t="s">
        <v>794</v>
      </c>
      <c r="B132" s="153">
        <f>VLOOKUP(Tabla4[[#This Row],[skuproveedor-web]],Tabla6[[sku proveedor-web]:[codigo]],2,0)</f>
        <v>131</v>
      </c>
      <c r="C132" s="170" t="s">
        <v>753</v>
      </c>
      <c r="D132" s="190" t="s">
        <v>927</v>
      </c>
      <c r="E132" s="190" t="s">
        <v>928</v>
      </c>
      <c r="F132" s="190" t="s">
        <v>929</v>
      </c>
      <c r="G132" s="191" t="s">
        <v>930</v>
      </c>
      <c r="H132" s="191" t="s">
        <v>1154</v>
      </c>
      <c r="I132" s="192" t="str">
        <f>CONCATENATE(IFERROR(VLOOKUP(A132,Combos!A:Y,25,0),VLOOKUP(A132,Unitarios!A:Y,25,0)),CHAR(10),CHAR(10),IF(Tabla4[[#This Row],[¿Combina color?(si:1/no:0)]]=0,"",M132),IF(Tabla4[[#This Row],[¿Combina color?(si:1/no:0)]]=0,"",VLOOKUP(VLOOKUP(A132,Colores!D:J,7,0),'Base de datos'!L:N,3,0)))</f>
        <v>En HOGAR &amp; SPACIOS encontraras lo mejor para tu hogar con este excelente Vintage con un acabado detallista al estilo Vintage&lt;/p&gt;
:&lt;p&gt;&lt;strong&gt;&lt;span style=text-decoration: underline;&gt;Detalle:&lt;/span&gt;&lt;/strong&gt;&lt;/p&gt;
Cabecera color: Beige y estructura: Madera tornillo
&lt;p&gt;Característica: &lt;ul&gt;&lt;li&gt;
Patas contorneadas&lt;/li&gt; 
&lt;/li&gt;
&lt;/ul&gt;&lt;/il&gt;
Medidas aproximadas: &lt;p&gt; 
Cabecera: &lt;p&gt;&lt;li&gt;Altura(cm): 160&lt;/li&gt;&lt;li&gt;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132"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32" s="152">
        <v>1</v>
      </c>
      <c r="L132" s="152" t="s">
        <v>435</v>
      </c>
      <c r="M132" s="152" t="s">
        <v>409</v>
      </c>
      <c r="O132" s="146" t="str">
        <f t="shared" si="5"/>
        <v>insert into descripcion_corta VALUES (NULL,"Mody154",131,"Cama 2 plz","En HOGAR &amp; SPACIOS encontraras lo mejor para tu hogar con este excelente Vintage con un acabado detallista al estilo Vintage&lt;/p&gt;
:&lt;p&gt;&lt;strong&gt;&lt;span style=text-decoration: underline;&gt;Detalle:&lt;/span&gt;&lt;/strong&gt;&lt;/p&gt;
Cabecera color: Beige y estructura: Madera tornillo
&lt;p&gt;Característica: &lt;ul&gt;&lt;li&gt;
Patas contorneadas&lt;/li&gt; 
&lt;/li&gt;
&lt;/ul&gt;&lt;/il&gt;
Medidas aproximadas: &lt;p&gt; 
Cabecera: &lt;p&gt;&lt;li&gt;Altura(cm): 160&lt;/li&gt;&lt;li&gt;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33" spans="1:15" ht="19.5" customHeight="1" x14ac:dyDescent="0.2">
      <c r="A133" s="143" t="s">
        <v>795</v>
      </c>
      <c r="B133" s="153">
        <f>VLOOKUP(Tabla4[[#This Row],[skuproveedor-web]],Tabla6[[sku proveedor-web]:[codigo]],2,0)</f>
        <v>132</v>
      </c>
      <c r="C133" s="170" t="s">
        <v>753</v>
      </c>
      <c r="D133" s="190" t="s">
        <v>927</v>
      </c>
      <c r="E133" s="190" t="s">
        <v>928</v>
      </c>
      <c r="F133" s="190" t="s">
        <v>929</v>
      </c>
      <c r="G133" s="191" t="s">
        <v>930</v>
      </c>
      <c r="H133" s="191" t="s">
        <v>1154</v>
      </c>
      <c r="I133" s="192" t="str">
        <f>CONCATENATE(IFERROR(VLOOKUP(A133,Combos!A:Y,25,0),VLOOKUP(A133,Unitarios!A:Y,25,0)),CHAR(10),CHAR(10),IF(Tabla4[[#This Row],[¿Combina color?(si:1/no:0)]]=0,"",M133),IF(Tabla4[[#This Row],[¿Combina color?(si:1/no:0)]]=0,"",VLOOKUP(VLOOKUP(A133,Colores!D:J,7,0),'Base de datos'!L:N,3,0)))</f>
        <v>En HOGAR &amp; SPACIOS encontraras lo mejor para tu hogar con este excelente Vintage con un acabado detallista al estilo Vintage&lt;/p&gt;
:&lt;p&gt;&lt;strong&gt;&lt;span style=text-decoration: underline;&gt;Detalle:&lt;/span&gt;&lt;/strong&gt;&lt;/p&gt;
Cabecera color: Blanco y estructura: Madera tornillo
&lt;p&gt;Característica: &lt;ul&gt;&lt;li&gt;
Patas contorneadas&lt;/li&gt; 
&lt;/li&gt;
&lt;/ul&gt;&lt;/il&gt;
Medidas aproximadas: &lt;p&gt; 
Cabecera: &lt;p&gt;&lt;li&gt;Altura(cm): 140&lt;/li&gt;&lt;li&gt;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133"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33" s="152">
        <v>1</v>
      </c>
      <c r="L133" s="152" t="s">
        <v>435</v>
      </c>
      <c r="M133" s="152" t="s">
        <v>409</v>
      </c>
      <c r="O133" s="146" t="str">
        <f t="shared" si="5"/>
        <v>insert into descripcion_corta VALUES (NULL,"Mody155",132,"Cama 2 plz","En HOGAR &amp; SPACIOS encontraras lo mejor para tu hogar con este excelente Vintage con un acabado detallista al estilo Vintage&lt;/p&gt;
:&lt;p&gt;&lt;strong&gt;&lt;span style=text-decoration: underline;&gt;Detalle:&lt;/span&gt;&lt;/strong&gt;&lt;/p&gt;
Cabecera color: Blanco y estructura: Madera tornillo
&lt;p&gt;Característica: &lt;ul&gt;&lt;li&gt;
Patas contorneadas&lt;/li&gt; 
&lt;/li&gt;
&lt;/ul&gt;&lt;/il&gt;
Medidas aproximadas: &lt;p&gt; 
Cabecera: &lt;p&gt;&lt;li&gt;Altura(cm): 140&lt;/li&gt;&lt;li&gt;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34" spans="1:15" ht="19.5" customHeight="1" x14ac:dyDescent="0.2">
      <c r="A134" s="143" t="s">
        <v>796</v>
      </c>
      <c r="B134" s="153">
        <f>VLOOKUP(Tabla4[[#This Row],[skuproveedor-web]],Tabla6[[sku proveedor-web]:[codigo]],2,0)</f>
        <v>133</v>
      </c>
      <c r="C134" s="170" t="s">
        <v>753</v>
      </c>
      <c r="D134" s="190" t="s">
        <v>927</v>
      </c>
      <c r="E134" s="190" t="s">
        <v>928</v>
      </c>
      <c r="F134" s="190" t="s">
        <v>929</v>
      </c>
      <c r="G134" s="191" t="s">
        <v>930</v>
      </c>
      <c r="H134" s="191" t="s">
        <v>1154</v>
      </c>
      <c r="I134" s="192" t="str">
        <f>CONCATENATE(IFERROR(VLOOKUP(A134,Combos!A:Y,25,0),VLOOKUP(A134,Unitarios!A:Y,25,0)),CHAR(10),CHAR(10),IF(Tabla4[[#This Row],[¿Combina color?(si:1/no:0)]]=0,"",M134),IF(Tabla4[[#This Row],[¿Combina color?(si:1/no:0)]]=0,"",VLOOKUP(VLOOKUP(A134,Colores!D:J,7,0),'Base de datos'!L:N,3,0)))</f>
        <v>En HOGAR &amp; SPACIOS encontraras lo mejor para tu hogar con este excelente Vintage con un acabado detallista al estilo Vintage&lt;/p&gt;
:&lt;p&gt;&lt;strong&gt;&lt;span style=text-decoration: underline;&gt;Detalle:&lt;/span&gt;&lt;/strong&gt;&lt;/p&gt;
Cabecera color: Azul y estructura: Madera tornillo
&lt;p&gt;Característica: &lt;ul&gt;&lt;li&gt;
Patas contorneadas&lt;/li&gt; 
&lt;/li&gt;
&lt;/ul&gt;&lt;/il&gt;
Medidas aproximadas: &lt;p&gt; 
Cabecera: &lt;p&gt;&lt;li&gt;Altura(cm): 90&lt;/li&gt;&lt;li&gt;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134"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34" s="152">
        <v>1</v>
      </c>
      <c r="L134" s="152" t="s">
        <v>435</v>
      </c>
      <c r="M134" s="152" t="s">
        <v>409</v>
      </c>
      <c r="O134" s="146" t="str">
        <f t="shared" si="5"/>
        <v>insert into descripcion_corta VALUES (NULL,"Mody156",133,"Cama 2 plz","En HOGAR &amp; SPACIOS encontraras lo mejor para tu hogar con este excelente Vintage con un acabado detallista al estilo Vintage&lt;/p&gt;
:&lt;p&gt;&lt;strong&gt;&lt;span style=text-decoration: underline;&gt;Detalle:&lt;/span&gt;&lt;/strong&gt;&lt;/p&gt;
Cabecera color: Azul y estructura: Madera tornillo
&lt;p&gt;Característica: &lt;ul&gt;&lt;li&gt;
Patas contorneadas&lt;/li&gt; 
&lt;/li&gt;
&lt;/ul&gt;&lt;/il&gt;
Medidas aproximadas: &lt;p&gt; 
Cabecera: &lt;p&gt;&lt;li&gt;Altura(cm): 90&lt;/li&gt;&lt;li&gt;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35" spans="1:15" ht="19.5" customHeight="1" x14ac:dyDescent="0.2">
      <c r="A135" s="143" t="s">
        <v>797</v>
      </c>
      <c r="B135" s="153">
        <f>VLOOKUP(Tabla4[[#This Row],[skuproveedor-web]],Tabla6[[sku proveedor-web]:[codigo]],2,0)</f>
        <v>134</v>
      </c>
      <c r="C135" s="170" t="s">
        <v>820</v>
      </c>
      <c r="D135" s="190" t="s">
        <v>927</v>
      </c>
      <c r="E135" s="190" t="s">
        <v>928</v>
      </c>
      <c r="F135" s="190" t="s">
        <v>929</v>
      </c>
      <c r="G135" s="191" t="s">
        <v>930</v>
      </c>
      <c r="H135" s="191" t="s">
        <v>1154</v>
      </c>
      <c r="I135" s="192" t="str">
        <f>CONCATENATE(IFERROR(VLOOKUP(A135,Combos!A:Y,25,0),VLOOKUP(A135,Unitarios!A:Y,25,0)),CHAR(10),CHAR(10),IF(Tabla4[[#This Row],[¿Combina color?(si:1/no:0)]]=0,"",M135),IF(Tabla4[[#This Row],[¿Combina color?(si:1/no:0)]]=0,"",VLOOKUP(VLOOKUP(A135,Colores!D:J,7,0),'Base de datos'!L:N,3,0)))</f>
        <v>En HOGAR &amp; SPACIOS encontraras lo mejor para tu hogar con este excelente Vintage con un acabado detallista al estilo Vintage&lt;/p&gt;
:&lt;p&gt;&lt;strong&gt;&lt;span style=text-decoration: underline;&gt;Detalle:&lt;/span&gt;&lt;/strong&gt;&lt;/p&gt;
Cabecera color: Plomo y estructura: Madera tornillo
Medidas aproximadas: &lt;p&gt; 
Cabecera: &lt;p&gt;&lt;li&gt;Altura(cm): 120&lt;/li&gt;&lt;li&gt; Ancho(cm): 250&lt;/li&gt;&lt;li&gt; Profundo(cm): 8&lt;/li&gt;&lt;/ul&gt;&lt;p&gt;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135"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35" s="152">
        <v>1</v>
      </c>
      <c r="L135" s="152" t="s">
        <v>435</v>
      </c>
      <c r="M135" s="152" t="s">
        <v>409</v>
      </c>
      <c r="O135" s="146" t="str">
        <f t="shared" si="5"/>
        <v>insert into descripcion_corta VALUES (NULL,"Mody157",134,"Cabecera ","En HOGAR &amp; SPACIOS encontraras lo mejor para tu hogar con este excelente Vintage con un acabado detallista al estilo Vintage&lt;/p&gt;
:&lt;p&gt;&lt;strong&gt;&lt;span style=text-decoration: underline;&gt;Detalle:&lt;/span&gt;&lt;/strong&gt;&lt;/p&gt;
Cabecera color: Plomo y estructura: Madera tornillo
Medidas aproximadas: &lt;p&gt; 
Cabecera: &lt;p&gt;&lt;li&gt;Altura(cm): 120&lt;/li&gt;&lt;li&gt; Ancho(cm): 250&lt;/li&gt;&lt;li&gt; Profundo(cm): 8&lt;/li&gt;&lt;/ul&gt;&lt;p&gt;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36" spans="1:15" ht="19.5" customHeight="1" x14ac:dyDescent="0.2">
      <c r="A136" s="143" t="s">
        <v>798</v>
      </c>
      <c r="B136" s="153">
        <f>VLOOKUP(Tabla4[[#This Row],[skuproveedor-web]],Tabla6[[sku proveedor-web]:[codigo]],2,0)</f>
        <v>135</v>
      </c>
      <c r="C136" s="170" t="s">
        <v>820</v>
      </c>
      <c r="D136" s="190" t="s">
        <v>927</v>
      </c>
      <c r="E136" s="190" t="s">
        <v>928</v>
      </c>
      <c r="F136" s="190" t="s">
        <v>929</v>
      </c>
      <c r="G136" s="191" t="s">
        <v>930</v>
      </c>
      <c r="H136" s="191" t="s">
        <v>1154</v>
      </c>
      <c r="I136" s="192" t="str">
        <f>CONCATENATE(IFERROR(VLOOKUP(A136,Combos!A:Y,25,0),VLOOKUP(A136,Unitarios!A:Y,25,0)),CHAR(10),CHAR(10),IF(Tabla4[[#This Row],[¿Combina color?(si:1/no:0)]]=0,"",M136),IF(Tabla4[[#This Row],[¿Combina color?(si:1/no:0)]]=0,"",VLOOKUP(VLOOKUP(A136,Colores!D:J,7,0),'Base de datos'!L:N,3,0)))</f>
        <v>En HOGAR &amp; SPACIOS encontraras lo mejor para tu hogar con este excelente Vintage con un acabado detallista al estilo Vintage&lt;/p&gt;
:&lt;p&gt;&lt;strong&gt;&lt;span style=text-decoration: underline;&gt;Detalle:&lt;/span&gt;&lt;/strong&gt;&lt;/p&gt;
Cabecera color: Blanco, Tapiz: Prana, relleno: Espuma paraiso y algodón y estructura: Madera tornillo
Medidas aproximadas: &lt;p&gt; 
Cabecera: &lt;p&gt;&lt;li&gt;Altura(cm): 100&lt;/li&gt;&lt;li&gt; Ancho(cm): 170&lt;/li&gt;&lt;li&gt; Profundo(cm): 8&lt;/li&gt;&lt;/ul&gt;&lt;p&gt;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136"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36" s="152">
        <v>1</v>
      </c>
      <c r="L136" s="152" t="s">
        <v>435</v>
      </c>
      <c r="M136" s="152" t="s">
        <v>409</v>
      </c>
      <c r="O136" s="146" t="str">
        <f t="shared" si="5"/>
        <v>insert into descripcion_corta VALUES (NULL,"Mody158",135,"Cabecera ","En HOGAR &amp; SPACIOS encontraras lo mejor para tu hogar con este excelente Vintage con un acabado detallista al estilo Vintage&lt;/p&gt;
:&lt;p&gt;&lt;strong&gt;&lt;span style=text-decoration: underline;&gt;Detalle:&lt;/span&gt;&lt;/strong&gt;&lt;/p&gt;
Cabecera color: Blanco, Tapiz: Prana, relleno: Espuma paraiso y algodón y estructura: Madera tornillo
Medidas aproximadas: &lt;p&gt; 
Cabecera: &lt;p&gt;&lt;li&gt;Altura(cm): 100&lt;/li&gt;&lt;li&gt; Ancho(cm): 170&lt;/li&gt;&lt;li&gt; Profundo(cm): 8&lt;/li&gt;&lt;/ul&gt;&lt;p&gt;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37" spans="1:15" ht="19.5" customHeight="1" x14ac:dyDescent="0.2">
      <c r="A137" s="143" t="s">
        <v>799</v>
      </c>
      <c r="B137" s="153">
        <f>VLOOKUP(Tabla4[[#This Row],[skuproveedor-web]],Tabla6[[sku proveedor-web]:[codigo]],2,0)</f>
        <v>136</v>
      </c>
      <c r="C137" s="170" t="s">
        <v>820</v>
      </c>
      <c r="D137" s="190" t="s">
        <v>927</v>
      </c>
      <c r="E137" s="190" t="s">
        <v>928</v>
      </c>
      <c r="F137" s="190" t="s">
        <v>929</v>
      </c>
      <c r="G137" s="191" t="s">
        <v>930</v>
      </c>
      <c r="H137" s="191" t="s">
        <v>1154</v>
      </c>
      <c r="I137" s="192" t="str">
        <f>CONCATENATE(IFERROR(VLOOKUP(A137,Combos!A:Y,25,0),VLOOKUP(A137,Unitarios!A:Y,25,0)),CHAR(10),CHAR(10),IF(Tabla4[[#This Row],[¿Combina color?(si:1/no:0)]]=0,"",M137),IF(Tabla4[[#This Row],[¿Combina color?(si:1/no:0)]]=0,"",VLOOKUP(VLOOKUP(A137,Colores!D:J,7,0),'Base de datos'!L:N,3,0)))</f>
        <v>En HOGAR &amp; SPACIOS encontraras lo mejor para tu hogar con este excelente Vintage con un acabado detallista al estilo Vintage&lt;/p&gt;
:&lt;p&gt;&lt;strong&gt;&lt;span style=text-decoration: underline;&gt;Detalle:&lt;/span&gt;&lt;/strong&gt;&lt;/p&gt;
Cabecera color: Beige, Tapiz: Prana, relleno: Espuma paraiso y algodón y estructura: Madera tornillo
Medidas aproximadas: &lt;p&gt; 
Cabecera: &lt;p&gt;&lt;li&gt;Altura(cm): 120&lt;/li&gt;&lt;li&gt; Ancho(cm): 140&lt;/li&gt;&lt;li&gt; Profundo(cm): 8&lt;/li&gt;&lt;/ul&gt;&lt;p&gt;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137"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37" s="152">
        <v>1</v>
      </c>
      <c r="L137" s="152" t="s">
        <v>435</v>
      </c>
      <c r="M137" s="152" t="s">
        <v>409</v>
      </c>
      <c r="O137" s="146" t="str">
        <f t="shared" si="5"/>
        <v>insert into descripcion_corta VALUES (NULL,"Mody159",136,"Cabecera ","En HOGAR &amp; SPACIOS encontraras lo mejor para tu hogar con este excelente Vintage con un acabado detallista al estilo Vintage&lt;/p&gt;
:&lt;p&gt;&lt;strong&gt;&lt;span style=text-decoration: underline;&gt;Detalle:&lt;/span&gt;&lt;/strong&gt;&lt;/p&gt;
Cabecera color: Beige, Tapiz: Prana, relleno: Espuma paraiso y algodón y estructura: Madera tornillo
Medidas aproximadas: &lt;p&gt; 
Cabecera: &lt;p&gt;&lt;li&gt;Altura(cm): 120&lt;/li&gt;&lt;li&gt; Ancho(cm): 140&lt;/li&gt;&lt;li&gt; Profundo(cm): 8&lt;/li&gt;&lt;/ul&gt;&lt;p&gt;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38" spans="1:15" ht="19.5" customHeight="1" x14ac:dyDescent="0.2">
      <c r="A138" s="143" t="s">
        <v>800</v>
      </c>
      <c r="B138" s="153">
        <f>VLOOKUP(Tabla4[[#This Row],[skuproveedor-web]],Tabla6[[sku proveedor-web]:[codigo]],2,0)</f>
        <v>137</v>
      </c>
      <c r="C138" s="170" t="s">
        <v>820</v>
      </c>
      <c r="D138" s="190" t="s">
        <v>927</v>
      </c>
      <c r="E138" s="190" t="s">
        <v>928</v>
      </c>
      <c r="F138" s="190" t="s">
        <v>929</v>
      </c>
      <c r="G138" s="191" t="s">
        <v>930</v>
      </c>
      <c r="H138" s="191" t="s">
        <v>1154</v>
      </c>
      <c r="I138" s="192" t="str">
        <f>CONCATENATE(IFERROR(VLOOKUP(A138,Combos!A:Y,25,0),VLOOKUP(A138,Unitarios!A:Y,25,0)),CHAR(10),CHAR(10),IF(Tabla4[[#This Row],[¿Combina color?(si:1/no:0)]]=0,"",M138),IF(Tabla4[[#This Row],[¿Combina color?(si:1/no:0)]]=0,"",VLOOKUP(VLOOKUP(A138,Colores!D:J,7,0),'Base de datos'!L:N,3,0)))</f>
        <v>En HOGAR &amp; SPACIOS encontraras lo mejor para tu hogar con este excelente Vintage con un acabado detallista al estilo Vintage&lt;/p&gt;
:&lt;p&gt;&lt;strong&gt;&lt;span style=text-decoration: underline;&gt;Detalle:&lt;/span&gt;&lt;/strong&gt;&lt;/p&gt;
Cabecera color: Maiz, Tapiz: Prana, relleno: Espuma paraiso y algodón y estructura: Madera tornillo
Medidas aproximadas: &lt;p&gt; 
Cabecera: &lt;p&gt;&lt;li&gt;Altura(cm): 120&lt;/li&gt;&lt;li&gt; Ancho(cm): 140&lt;/li&gt;&lt;li&gt; Profundo(cm): 8&lt;/li&gt;&lt;/ul&gt;&lt;p&gt;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38"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38" s="152">
        <v>1</v>
      </c>
      <c r="L138" s="152" t="s">
        <v>435</v>
      </c>
      <c r="M138" s="152" t="s">
        <v>409</v>
      </c>
      <c r="O138" s="146" t="str">
        <f t="shared" si="5"/>
        <v>insert into descripcion_corta VALUES (NULL,"Mody160",137,"Cabecera ","En HOGAR &amp; SPACIOS encontraras lo mejor para tu hogar con este excelente Vintage con un acabado detallista al estilo Vintage&lt;/p&gt;
:&lt;p&gt;&lt;strong&gt;&lt;span style=text-decoration: underline;&gt;Detalle:&lt;/span&gt;&lt;/strong&gt;&lt;/p&gt;
Cabecera color: Maiz, Tapiz: Prana, relleno: Espuma paraiso y algodón y estructura: Madera tornillo
Medidas aproximadas: &lt;p&gt; 
Cabecera: &lt;p&gt;&lt;li&gt;Altura(cm): 120&lt;/li&gt;&lt;li&gt; Ancho(cm): 140&lt;/li&gt;&lt;li&gt; Profundo(cm): 8&lt;/li&gt;&lt;/ul&gt;&lt;p&gt;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39" spans="1:15" ht="19.5" customHeight="1" x14ac:dyDescent="0.2">
      <c r="A139" s="143" t="s">
        <v>801</v>
      </c>
      <c r="B139" s="153">
        <f>VLOOKUP(Tabla4[[#This Row],[skuproveedor-web]],Tabla6[[sku proveedor-web]:[codigo]],2,0)</f>
        <v>138</v>
      </c>
      <c r="C139" s="170" t="s">
        <v>820</v>
      </c>
      <c r="D139" s="190" t="s">
        <v>927</v>
      </c>
      <c r="E139" s="190" t="s">
        <v>928</v>
      </c>
      <c r="F139" s="190" t="s">
        <v>929</v>
      </c>
      <c r="G139" s="191" t="s">
        <v>930</v>
      </c>
      <c r="H139" s="191" t="s">
        <v>1154</v>
      </c>
      <c r="I139" s="192" t="str">
        <f>CONCATENATE(IFERROR(VLOOKUP(A139,Combos!A:Y,25,0),VLOOKUP(A139,Unitarios!A:Y,25,0)),CHAR(10),CHAR(10),IF(Tabla4[[#This Row],[¿Combina color?(si:1/no:0)]]=0,"",M139),IF(Tabla4[[#This Row],[¿Combina color?(si:1/no:0)]]=0,"",VLOOKUP(VLOOKUP(A139,Colores!D:J,7,0),'Base de datos'!L:N,3,0)))</f>
        <v>En HOGAR &amp; SPACIOS encontraras lo mejor para tu hogar con este excelente Vintage con un acabado detallista al estilo Vintage&lt;/p&gt;
:&lt;p&gt;&lt;strong&gt;&lt;span style=text-decoration: underline;&gt;Detalle:&lt;/span&gt;&lt;/strong&gt;&lt;/p&gt;
Cabecera color: Beige, Tapiz: Microfibra, relleno: Espuma paraiso y algodón y estructura: Madera tornillo
Medidas aproximadas: &lt;p&gt; 
Cabecera: &lt;p&gt;&lt;li&gt;Altura(cm): 120&lt;/li&gt;&lt;li&gt; Ancho(cm): 140&lt;/li&gt;&lt;li&gt; Profundo(cm): 8&lt;/li&gt;&lt;/ul&gt;&lt;p&gt;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139"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39" s="152">
        <v>1</v>
      </c>
      <c r="L139" s="152" t="s">
        <v>435</v>
      </c>
      <c r="M139" s="152" t="s">
        <v>409</v>
      </c>
      <c r="O139" s="146" t="str">
        <f t="shared" si="5"/>
        <v>insert into descripcion_corta VALUES (NULL,"Mody161",138,"Cabecera ","En HOGAR &amp; SPACIOS encontraras lo mejor para tu hogar con este excelente Vintage con un acabado detallista al estilo Vintage&lt;/p&gt;
:&lt;p&gt;&lt;strong&gt;&lt;span style=text-decoration: underline;&gt;Detalle:&lt;/span&gt;&lt;/strong&gt;&lt;/p&gt;
Cabecera color: Beige, Tapiz: Microfibra, relleno: Espuma paraiso y algodón y estructura: Madera tornillo
Medidas aproximadas: &lt;p&gt; 
Cabecera: &lt;p&gt;&lt;li&gt;Altura(cm): 120&lt;/li&gt;&lt;li&gt; Ancho(cm): 140&lt;/li&gt;&lt;li&gt; Profundo(cm): 8&lt;/li&gt;&lt;/ul&gt;&lt;p&gt;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Microfibra?&lt;p&gt;
Aspirador y cepillar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40" spans="1:15" ht="19.5" customHeight="1" x14ac:dyDescent="0.2">
      <c r="A140" s="143" t="s">
        <v>802</v>
      </c>
      <c r="B140" s="153">
        <f>VLOOKUP(Tabla4[[#This Row],[skuproveedor-web]],Tabla6[[sku proveedor-web]:[codigo]],2,0)</f>
        <v>139</v>
      </c>
      <c r="C140" s="170" t="s">
        <v>820</v>
      </c>
      <c r="D140" s="190" t="s">
        <v>927</v>
      </c>
      <c r="E140" s="190" t="s">
        <v>928</v>
      </c>
      <c r="F140" s="190" t="s">
        <v>929</v>
      </c>
      <c r="G140" s="191" t="s">
        <v>930</v>
      </c>
      <c r="H140" s="191" t="s">
        <v>1154</v>
      </c>
      <c r="I140" s="192" t="str">
        <f>CONCATENATE(IFERROR(VLOOKUP(A140,Combos!A:Y,25,0),VLOOKUP(A140,Unitarios!A:Y,25,0)),CHAR(10),CHAR(10),IF(Tabla4[[#This Row],[¿Combina color?(si:1/no:0)]]=0,"",M140),IF(Tabla4[[#This Row],[¿Combina color?(si:1/no:0)]]=0,"",VLOOKUP(VLOOKUP(A140,Colores!D:J,7,0),'Base de datos'!L:N,3,0)))</f>
        <v>En HOGAR &amp; SPACIOS encontraras lo mejor para tu hogar con este excelente Vintage con un acabado detallista al estilo Vintage&lt;/p&gt;
:&lt;p&gt;&lt;strong&gt;&lt;span style=text-decoration: underline;&gt;Detalle:&lt;/span&gt;&lt;/strong&gt;&lt;/p&gt;
Cabecera color: Beige, Tapiz: Prana, relleno: Espuma paraiso y algodón y estructura: Madera tornillo
Medidas aproximadas: &lt;p&gt; 
Cabecera: &lt;p&gt;&lt;li&gt;Altura(cm): 120&lt;/li&gt;&lt;li&gt; Ancho(cm): 140&lt;/li&gt;&lt;li&gt; Profundo(cm): 8&lt;/li&gt;&lt;/ul&gt;&lt;p&gt;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140"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40" s="152">
        <v>1</v>
      </c>
      <c r="L140" s="152" t="s">
        <v>435</v>
      </c>
      <c r="M140" s="152" t="s">
        <v>409</v>
      </c>
      <c r="O140" s="146" t="str">
        <f t="shared" si="5"/>
        <v>insert into descripcion_corta VALUES (NULL,"Mody162",139,"Cabecera ","En HOGAR &amp; SPACIOS encontraras lo mejor para tu hogar con este excelente Vintage con un acabado detallista al estilo Vintage&lt;/p&gt;
:&lt;p&gt;&lt;strong&gt;&lt;span style=text-decoration: underline;&gt;Detalle:&lt;/span&gt;&lt;/strong&gt;&lt;/p&gt;
Cabecera color: Beige, Tapiz: Prana, relleno: Espuma paraiso y algodón y estructura: Madera tornillo
Medidas aproximadas: &lt;p&gt; 
Cabecera: &lt;p&gt;&lt;li&gt;Altura(cm): 120&lt;/li&gt;&lt;li&gt; Ancho(cm): 140&lt;/li&gt;&lt;li&gt; Profundo(cm): 8&lt;/li&gt;&lt;/ul&gt;&lt;p&gt;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41" spans="1:15" ht="19.5" customHeight="1" x14ac:dyDescent="0.2">
      <c r="A141" s="143" t="s">
        <v>803</v>
      </c>
      <c r="B141" s="153">
        <f>VLOOKUP(Tabla4[[#This Row],[skuproveedor-web]],Tabla6[[sku proveedor-web]:[codigo]],2,0)</f>
        <v>140</v>
      </c>
      <c r="C141" s="170" t="s">
        <v>820</v>
      </c>
      <c r="D141" s="190" t="s">
        <v>927</v>
      </c>
      <c r="E141" s="190" t="s">
        <v>928</v>
      </c>
      <c r="F141" s="190" t="s">
        <v>929</v>
      </c>
      <c r="G141" s="191" t="s">
        <v>930</v>
      </c>
      <c r="H141" s="191" t="s">
        <v>1154</v>
      </c>
      <c r="I141" s="192" t="str">
        <f>CONCATENATE(IFERROR(VLOOKUP(A141,Combos!A:Y,25,0),VLOOKUP(A141,Unitarios!A:Y,25,0)),CHAR(10),CHAR(10),IF(Tabla4[[#This Row],[¿Combina color?(si:1/no:0)]]=0,"",M141),IF(Tabla4[[#This Row],[¿Combina color?(si:1/no:0)]]=0,"",VLOOKUP(VLOOKUP(A141,Colores!D:J,7,0),'Base de datos'!L:N,3,0)))</f>
        <v>En HOGAR &amp; SPACIOS encontraras lo mejor para tu hogar con este excelente Vintage con un acabado detallista al estilo Vintage&lt;/p&gt;
:&lt;p&gt;&lt;strong&gt;&lt;span style=text-decoration: underline;&gt;Detalle:&lt;/span&gt;&lt;/strong&gt;&lt;/p&gt;
Cabecera color: Plomo, Tapiz: Dubai, relleno: Espuma paraiso y algodón y estructura: Madera tornillo
Medidas aproximadas: &lt;p&gt; 
Cabecera: &lt;p&gt;&lt;li&gt;Altura(cm): 120&lt;/li&gt;&lt;li&gt; Ancho(cm): 140&lt;/li&gt;&lt;li&gt; Profundo(cm): 8&lt;/li&gt;&lt;/ul&gt;&lt;p&gt;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141"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41" s="152">
        <v>1</v>
      </c>
      <c r="L141" s="152" t="s">
        <v>435</v>
      </c>
      <c r="M141" s="152" t="s">
        <v>409</v>
      </c>
      <c r="O141" s="146" t="str">
        <f t="shared" si="5"/>
        <v>insert into descripcion_corta VALUES (NULL,"Mody163",140,"Cabecera ","En HOGAR &amp; SPACIOS encontraras lo mejor para tu hogar con este excelente Vintage con un acabado detallista al estilo Vintage&lt;/p&gt;
:&lt;p&gt;&lt;strong&gt;&lt;span style=text-decoration: underline;&gt;Detalle:&lt;/span&gt;&lt;/strong&gt;&lt;/p&gt;
Cabecera color: Plomo, Tapiz: Dubai, relleno: Espuma paraiso y algodón y estructura: Madera tornillo
Medidas aproximadas: &lt;p&gt; 
Cabecera: &lt;p&gt;&lt;li&gt;Altura(cm): 120&lt;/li&gt;&lt;li&gt; Ancho(cm): 140&lt;/li&gt;&lt;li&gt; Profundo(cm): 8&lt;/li&gt;&lt;/ul&gt;&lt;p&gt;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42" spans="1:15" ht="19.5" customHeight="1" x14ac:dyDescent="0.2">
      <c r="A142" s="143" t="s">
        <v>804</v>
      </c>
      <c r="B142" s="153">
        <f>VLOOKUP(Tabla4[[#This Row],[skuproveedor-web]],Tabla6[[sku proveedor-web]:[codigo]],2,0)</f>
        <v>141</v>
      </c>
      <c r="C142" s="170" t="s">
        <v>820</v>
      </c>
      <c r="D142" s="190" t="s">
        <v>927</v>
      </c>
      <c r="E142" s="190" t="s">
        <v>928</v>
      </c>
      <c r="F142" s="190" t="s">
        <v>929</v>
      </c>
      <c r="G142" s="191" t="s">
        <v>930</v>
      </c>
      <c r="H142" s="191" t="s">
        <v>1154</v>
      </c>
      <c r="I142" s="192" t="str">
        <f>CONCATENATE(IFERROR(VLOOKUP(A142,Combos!A:Y,25,0),VLOOKUP(A142,Unitarios!A:Y,25,0)),CHAR(10),CHAR(10),IF(Tabla4[[#This Row],[¿Combina color?(si:1/no:0)]]=0,"",M142),IF(Tabla4[[#This Row],[¿Combina color?(si:1/no:0)]]=0,"",VLOOKUP(VLOOKUP(A142,Colores!D:J,7,0),'Base de datos'!L:N,3,0)))</f>
        <v>En HOGAR &amp; SPACIOS encontraras lo mejor para tu hogar con este excelente Vintage con un acabado detallista al estilo Vintage&lt;/p&gt;
:&lt;p&gt;&lt;strong&gt;&lt;span style=text-decoration: underline;&gt;Detalle:&lt;/span&gt;&lt;/strong&gt;&lt;/p&gt;
Cabecera color: Moro, Tapiz: Prana, relleno: Espuma paraiso y algodón y estructura: Madera tornillo
Medidas aproximadas: &lt;p&gt; 
Cabecera: &lt;p&gt;&lt;li&gt;Altura(cm): 120&lt;/li&gt;&lt;li&gt; Ancho(cm): 140&lt;/li&gt;&lt;li&gt; Profundo(cm): 8&lt;/li&gt;&lt;/ul&gt;&lt;p&gt;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142"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42" s="152">
        <v>1</v>
      </c>
      <c r="L142" s="152" t="s">
        <v>435</v>
      </c>
      <c r="M142" s="152" t="s">
        <v>409</v>
      </c>
      <c r="O142" s="146" t="str">
        <f t="shared" si="5"/>
        <v>insert into descripcion_corta VALUES (NULL,"Mody164",141,"Cabecera ","En HOGAR &amp; SPACIOS encontraras lo mejor para tu hogar con este excelente Vintage con un acabado detallista al estilo Vintage&lt;/p&gt;
:&lt;p&gt;&lt;strong&gt;&lt;span style=text-decoration: underline;&gt;Detalle:&lt;/span&gt;&lt;/strong&gt;&lt;/p&gt;
Cabecera color: Moro, Tapiz: Prana, relleno: Espuma paraiso y algodón y estructura: Madera tornillo
Medidas aproximadas: &lt;p&gt; 
Cabecera: &lt;p&gt;&lt;li&gt;Altura(cm): 120&lt;/li&gt;&lt;li&gt; Ancho(cm): 140&lt;/li&gt;&lt;li&gt; Profundo(cm): 8&lt;/li&gt;&lt;/ul&gt;&lt;p&gt;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43" spans="1:15" ht="19.5" customHeight="1" x14ac:dyDescent="0.2">
      <c r="A143" s="143" t="s">
        <v>805</v>
      </c>
      <c r="B143" s="153">
        <f>VLOOKUP(Tabla4[[#This Row],[skuproveedor-web]],Tabla6[[sku proveedor-web]:[codigo]],2,0)</f>
        <v>142</v>
      </c>
      <c r="C143" s="170" t="s">
        <v>753</v>
      </c>
      <c r="D143" s="190" t="s">
        <v>927</v>
      </c>
      <c r="E143" s="190" t="s">
        <v>928</v>
      </c>
      <c r="F143" s="190" t="s">
        <v>929</v>
      </c>
      <c r="G143" s="191" t="s">
        <v>930</v>
      </c>
      <c r="H143" s="191" t="s">
        <v>1154</v>
      </c>
      <c r="I143" s="192" t="str">
        <f>CONCATENATE(IFERROR(VLOOKUP(A143,Combos!A:Y,25,0),VLOOKUP(A143,Unitarios!A:Y,25,0)),CHAR(10),CHAR(10),IF(Tabla4[[#This Row],[¿Combina color?(si:1/no:0)]]=0,"",M143),IF(Tabla4[[#This Row],[¿Combina color?(si:1/no:0)]]=0,"",VLOOKUP(VLOOKUP(A143,Colores!D:J,7,0),'Base de datos'!L:N,3,0)))</f>
        <v>En HOGAR &amp; SPACIOS encontraras lo mejor para tu hogar con este excelente Vintage con un acabado detallista al estilo Vintage&lt;/p&gt;
:&lt;p&gt;&lt;strong&gt;&lt;span style=text-decoration: underline;&gt;Detalle:&lt;/span&gt;&lt;/strong&gt;&lt;/p&gt;
Cama color: Beige, Tapiz: Prana y estructura: Madera tornillo
Medidas aproximadas: &lt;p&gt; 
Cama: &lt;p&gt;&lt;li&gt;Altura(cm): 130&lt;/li&gt;&lt;li&gt;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143"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43" s="152">
        <v>1</v>
      </c>
      <c r="L143" s="152" t="s">
        <v>435</v>
      </c>
      <c r="M143" s="152" t="s">
        <v>409</v>
      </c>
      <c r="O143" s="146" t="str">
        <f t="shared" si="5"/>
        <v>insert into descripcion_corta VALUES (NULL,"Mody165",142,"Cama 2 plz","En HOGAR &amp; SPACIOS encontraras lo mejor para tu hogar con este excelente Vintage con un acabado detallista al estilo Vintage&lt;/p&gt;
:&lt;p&gt;&lt;strong&gt;&lt;span style=text-decoration: underline;&gt;Detalle:&lt;/span&gt;&lt;/strong&gt;&lt;/p&gt;
Cama color: Beige, Tapiz: Prana y estructura: Madera tornillo
Medidas aproximadas: &lt;p&gt; 
Cama: &lt;p&gt;&lt;li&gt;Altura(cm): 130&lt;/li&gt;&lt;li&gt;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44" spans="1:15" ht="19.5" customHeight="1" x14ac:dyDescent="0.2">
      <c r="A144" s="143" t="s">
        <v>813</v>
      </c>
      <c r="B144" s="153">
        <f>VLOOKUP(Tabla4[[#This Row],[skuproveedor-web]],Tabla6[[sku proveedor-web]:[codigo]],2,0)</f>
        <v>143</v>
      </c>
      <c r="C144" s="170" t="s">
        <v>753</v>
      </c>
      <c r="D144" s="190" t="s">
        <v>927</v>
      </c>
      <c r="E144" s="190" t="s">
        <v>928</v>
      </c>
      <c r="F144" s="190" t="s">
        <v>929</v>
      </c>
      <c r="G144" s="191" t="s">
        <v>930</v>
      </c>
      <c r="H144" s="191" t="s">
        <v>1154</v>
      </c>
      <c r="I144" s="192" t="str">
        <f>CONCATENATE(IFERROR(VLOOKUP(A144,Combos!A:Y,25,0),VLOOKUP(A144,Unitarios!A:Y,25,0)),CHAR(10),CHAR(10),IF(Tabla4[[#This Row],[¿Combina color?(si:1/no:0)]]=0,"",M144),IF(Tabla4[[#This Row],[¿Combina color?(si:1/no:0)]]=0,"",VLOOKUP(VLOOKUP(A144,Colores!D:J,7,0),'Base de datos'!L:N,3,0)))</f>
        <v>En HOGAR &amp; SPACIOS encontraras lo mejor para tu hogar con este excelente Vintage con un acabado detallista al estilo Vintage&lt;/p&gt;
:&lt;p&gt;&lt;strong&gt;&lt;span style=text-decoration: underline;&gt;Detalle:&lt;/span&gt;&lt;/strong&gt;&lt;/p&gt;
Cama color: Plomo, Tapiz: Prana y estructura: Madera tornillo
Medidas aproximadas: &lt;p&gt; 
Cama: &lt;p&gt;&lt;li&gt;Altura(cm): 130&lt;/li&gt;&lt;li&gt;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144"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44" s="152">
        <v>1</v>
      </c>
      <c r="L144" s="152" t="s">
        <v>435</v>
      </c>
      <c r="M144" s="152" t="s">
        <v>409</v>
      </c>
      <c r="O144" s="146" t="str">
        <f t="shared" si="5"/>
        <v>insert into descripcion_corta VALUES (NULL,"Mody166",143,"Cama 2 plz","En HOGAR &amp; SPACIOS encontraras lo mejor para tu hogar con este excelente Vintage con un acabado detallista al estilo Vintage&lt;/p&gt;
:&lt;p&gt;&lt;strong&gt;&lt;span style=text-decoration: underline;&gt;Detalle:&lt;/span&gt;&lt;/strong&gt;&lt;/p&gt;
Cama color: Plomo, Tapiz: Prana y estructura: Madera tornillo
Medidas aproximadas: &lt;p&gt; 
Cama: &lt;p&gt;&lt;li&gt;Altura(cm): 130&lt;/li&gt;&lt;li&gt;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Prana?&lt;p&gt;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45" spans="1:15" ht="19.5" customHeight="1" x14ac:dyDescent="0.2">
      <c r="A145" s="143" t="s">
        <v>814</v>
      </c>
      <c r="B145" s="153">
        <f>VLOOKUP(Tabla4[[#This Row],[skuproveedor-web]],Tabla6[[sku proveedor-web]:[codigo]],2,0)</f>
        <v>144</v>
      </c>
      <c r="C145" s="170" t="s">
        <v>753</v>
      </c>
      <c r="D145" s="190" t="s">
        <v>927</v>
      </c>
      <c r="E145" s="190" t="s">
        <v>928</v>
      </c>
      <c r="F145" s="190" t="s">
        <v>929</v>
      </c>
      <c r="G145" s="191" t="s">
        <v>930</v>
      </c>
      <c r="H145" s="191" t="s">
        <v>1154</v>
      </c>
      <c r="I145" s="192" t="str">
        <f>CONCATENATE(IFERROR(VLOOKUP(A145,Combos!A:Y,25,0),VLOOKUP(A145,Unitarios!A:Y,25,0)),CHAR(10),CHAR(10),IF(Tabla4[[#This Row],[¿Combina color?(si:1/no:0)]]=0,"",M145),IF(Tabla4[[#This Row],[¿Combina color?(si:1/no:0)]]=0,"",VLOOKUP(VLOOKUP(A145,Colores!D:J,7,0),'Base de datos'!L:N,3,0)))</f>
        <v>En HOGAR &amp; SPACIOS encontraras lo mejor para tu hogar con este excelente Vintage con un acabado detallista al estilo Vintage&lt;/p&gt;
:&lt;p&gt;&lt;strong&gt;&lt;span style=text-decoration: underline;&gt;Detalle:&lt;/span&gt;&lt;/strong&gt;&lt;/p&gt;
Cama color: Plomo oscuro, Tapiz: Dubai y estructura: Madera tornillo
Medidas aproximadas: &lt;p&gt; 
Cama: &lt;p&gt;&lt;li&gt;Altura(cm): 130&lt;/li&gt;&lt;li&gt;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145"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45" s="152">
        <v>1</v>
      </c>
      <c r="L145" s="152" t="s">
        <v>435</v>
      </c>
      <c r="M145" s="152" t="s">
        <v>409</v>
      </c>
      <c r="O145" s="146" t="str">
        <f t="shared" si="5"/>
        <v>insert into descripcion_corta VALUES (NULL,"Mody167",144,"Cama 2 plz","En HOGAR &amp; SPACIOS encontraras lo mejor para tu hogar con este excelente Vintage con un acabado detallista al estilo Vintage&lt;/p&gt;
:&lt;p&gt;&lt;strong&gt;&lt;span style=text-decoration: underline;&gt;Detalle:&lt;/span&gt;&lt;/strong&gt;&lt;/p&gt;
Cama color: Plomo oscuro, Tapiz: Dubai y estructura: Madera tornillo
Medidas aproximadas: &lt;p&gt; 
Cama: &lt;p&gt;&lt;li&gt;Altura(cm): 130&lt;/li&gt;&lt;li&gt;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46" spans="1:15" ht="19.5" customHeight="1" x14ac:dyDescent="0.2">
      <c r="A146" s="143" t="s">
        <v>815</v>
      </c>
      <c r="B146" s="153">
        <f>VLOOKUP(Tabla4[[#This Row],[skuproveedor-web]],Tabla6[[sku proveedor-web]:[codigo]],2,0)</f>
        <v>145</v>
      </c>
      <c r="C146" s="170" t="s">
        <v>753</v>
      </c>
      <c r="D146" s="190" t="s">
        <v>927</v>
      </c>
      <c r="E146" s="190" t="s">
        <v>928</v>
      </c>
      <c r="F146" s="190" t="s">
        <v>929</v>
      </c>
      <c r="G146" s="191" t="s">
        <v>930</v>
      </c>
      <c r="H146" s="191" t="s">
        <v>1154</v>
      </c>
      <c r="I146" s="192" t="str">
        <f>CONCATENATE(IFERROR(VLOOKUP(A146,Combos!A:Y,25,0),VLOOKUP(A146,Unitarios!A:Y,25,0)),CHAR(10),CHAR(10),IF(Tabla4[[#This Row],[¿Combina color?(si:1/no:0)]]=0,"",M146),IF(Tabla4[[#This Row],[¿Combina color?(si:1/no:0)]]=0,"",VLOOKUP(VLOOKUP(A146,Colores!D:J,7,0),'Base de datos'!L:N,3,0)))</f>
        <v>En HOGAR &amp; SPACIOS encontraras lo mejor para tu hogar con este excelente Vintage con un acabado detallista al estilo Vintage&lt;/p&gt;
:&lt;p&gt;&lt;strong&gt;&lt;span style=text-decoration: underline;&gt;Detalle:&lt;/span&gt;&lt;/strong&gt;&lt;/p&gt;
Cama color: Verde , Tapiz: Dubai y estructura: Madera tornillo
Medidas aproximadas: &lt;p&gt; 
Cama: &lt;p&gt;&lt;li&gt;Altura(cm): 130&lt;/li&gt;&lt;li&gt;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Crea espacios frescos y luminosos&lt;/li&gt;
&lt;li&gt; Gris: Crea espacios sofisticados y contemporaneos&lt;/li&gt;
&lt;li&gt;Marrón: Crea espacios naturales y tranquilos&lt;/li&gt;
&lt;li&gt;Azul: Crea espacios frescos&lt;/li&gt;
&lt;li&gt;Amarillo: Crea espacios calidos&lt;/ul&gt;&lt;/li&gt;</v>
      </c>
      <c r="J146"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46" s="152">
        <v>1</v>
      </c>
      <c r="L146" s="152" t="s">
        <v>435</v>
      </c>
      <c r="M146" s="152" t="s">
        <v>409</v>
      </c>
      <c r="O146" s="146" t="str">
        <f t="shared" si="5"/>
        <v>insert into descripcion_corta VALUES (NULL,"Mody168",145,"Cama 2 plz","En HOGAR &amp; SPACIOS encontraras lo mejor para tu hogar con este excelente Vintage con un acabado detallista al estilo Vintage&lt;/p&gt;
:&lt;p&gt;&lt;strong&gt;&lt;span style=text-decoration: underline;&gt;Detalle:&lt;/span&gt;&lt;/strong&gt;&lt;/p&gt;
Cama color: Verde , Tapiz: Dubai y estructura: Madera tornillo
Medidas aproximadas: &lt;p&gt; 
Cama: &lt;p&gt;&lt;li&gt;Altura(cm): 130&lt;/li&gt;&lt;li&gt;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Crea espacios frescos y luminosos&lt;/li&gt;
&lt;li&gt; Gris: Crea espacios sofisticados y contemporaneos&lt;/li&gt;
&lt;li&gt;Marrón: Crea espacios naturales y tranquilos&lt;/li&gt;
&lt;li&gt;Azul: Crea espacios frescos&lt;/li&gt;
&lt;li&gt;Amarillo: Crea espacios calidos&lt;/ul&gt;&lt;/li&gt;","&lt;img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47" spans="1:15" ht="19.5" customHeight="1" x14ac:dyDescent="0.2">
      <c r="A147" s="143" t="s">
        <v>816</v>
      </c>
      <c r="B147" s="153">
        <f>VLOOKUP(Tabla4[[#This Row],[skuproveedor-web]],Tabla6[[sku proveedor-web]:[codigo]],2,0)</f>
        <v>146</v>
      </c>
      <c r="C147" s="170" t="s">
        <v>753</v>
      </c>
      <c r="D147" s="190" t="s">
        <v>927</v>
      </c>
      <c r="E147" s="190" t="s">
        <v>928</v>
      </c>
      <c r="F147" s="190" t="s">
        <v>929</v>
      </c>
      <c r="G147" s="191" t="s">
        <v>930</v>
      </c>
      <c r="H147" s="191" t="s">
        <v>1154</v>
      </c>
      <c r="I147" s="192" t="str">
        <f>CONCATENATE(IFERROR(VLOOKUP(A147,Combos!A:Y,25,0),VLOOKUP(A147,Unitarios!A:Y,25,0)),CHAR(10),CHAR(10),IF(Tabla4[[#This Row],[¿Combina color?(si:1/no:0)]]=0,"",M147),IF(Tabla4[[#This Row],[¿Combina color?(si:1/no:0)]]=0,"",VLOOKUP(VLOOKUP(A147,Colores!D:J,7,0),'Base de datos'!L:N,3,0)))</f>
        <v>En HOGAR &amp; SPACIOS encontraras lo mejor para tu hogar con este excelente Vintage con un acabado detallista al estilo Vintage&lt;/p&gt;
:&lt;p&gt;&lt;strong&gt;&lt;span style=text-decoration: underline;&gt;Detalle:&lt;/span&gt;&lt;/strong&gt;&lt;/p&gt;
Cama color: Azul, Tapiz: Dubai y estructura: Madera tornillo
Medidas aproximadas: &lt;p&gt; 
Cama: &lt;p&gt;&lt;li&gt;Altura(cm): 100&lt;/li&gt;&lt;li&gt;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v>
      </c>
      <c r="J147"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47" s="152">
        <v>1</v>
      </c>
      <c r="L147" s="152" t="s">
        <v>435</v>
      </c>
      <c r="M147" s="152" t="s">
        <v>409</v>
      </c>
      <c r="O147" s="146" t="str">
        <f t="shared" si="5"/>
        <v>insert into descripcion_corta VALUES (NULL,"Mody169",146,"Cama 2 plz","En HOGAR &amp; SPACIOS encontraras lo mejor para tu hogar con este excelente Vintage con un acabado detallista al estilo Vintage&lt;/p&gt;
:&lt;p&gt;&lt;strong&gt;&lt;span style=text-decoration: underline;&gt;Detalle:&lt;/span&gt;&lt;/strong&gt;&lt;/p&gt;
Cama color: Azul, Tapiz: Dubai y estructura: Madera tornillo
Medidas aproximadas: &lt;p&gt; 
Cama: &lt;p&gt;&lt;li&gt;Altura(cm): 100&lt;/li&gt;&lt;li&gt;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48" spans="1:15" ht="19.5" customHeight="1" x14ac:dyDescent="0.2">
      <c r="A148" s="143" t="s">
        <v>817</v>
      </c>
      <c r="B148" s="153">
        <f>VLOOKUP(Tabla4[[#This Row],[skuproveedor-web]],Tabla6[[sku proveedor-web]:[codigo]],2,0)</f>
        <v>147</v>
      </c>
      <c r="C148" s="170" t="s">
        <v>753</v>
      </c>
      <c r="D148" s="190" t="s">
        <v>927</v>
      </c>
      <c r="E148" s="190" t="s">
        <v>928</v>
      </c>
      <c r="F148" s="190" t="s">
        <v>929</v>
      </c>
      <c r="G148" s="191" t="s">
        <v>930</v>
      </c>
      <c r="H148" s="191" t="s">
        <v>1154</v>
      </c>
      <c r="I148" s="192" t="str">
        <f>CONCATENATE(IFERROR(VLOOKUP(A148,Combos!A:Y,25,0),VLOOKUP(A148,Unitarios!A:Y,25,0)),CHAR(10),CHAR(10),IF(Tabla4[[#This Row],[¿Combina color?(si:1/no:0)]]=0,"",M148),IF(Tabla4[[#This Row],[¿Combina color?(si:1/no:0)]]=0,"",VLOOKUP(VLOOKUP(A148,Colores!D:J,7,0),'Base de datos'!L:N,3,0)))</f>
        <v>En HOGAR &amp; SPACIOS encontraras lo mejor para tu hogar con este excelente Vintage con un acabado detallista al estilo Vintage&lt;/p&gt;
:&lt;p&gt;&lt;strong&gt;&lt;span style=text-decoration: underline;&gt;Detalle:&lt;/span&gt;&lt;/strong&gt;&lt;/p&gt;
Cama color: Azul, Tapiz: Dubai y estructura: Madera tornillo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v>
      </c>
      <c r="J148"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48" s="152">
        <v>1</v>
      </c>
      <c r="L148" s="152" t="s">
        <v>435</v>
      </c>
      <c r="M148" s="152" t="s">
        <v>409</v>
      </c>
      <c r="O148" s="146" t="str">
        <f t="shared" si="5"/>
        <v>insert into descripcion_corta VALUES (NULL,"Mody170",147,"Cama 2 plz","En HOGAR &amp; SPACIOS encontraras lo mejor para tu hogar con este excelente Vintage con un acabado detallista al estilo Vintage&lt;/p&gt;
:&lt;p&gt;&lt;strong&gt;&lt;span style=text-decoration: underline;&gt;Detalle:&lt;/span&gt;&lt;/strong&gt;&lt;/p&gt;
Cama color: Azul, Tapiz: Dubai y estructura: Madera tornillo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49" spans="1:15" ht="19.5" customHeight="1" x14ac:dyDescent="0.2">
      <c r="A149" s="143" t="s">
        <v>818</v>
      </c>
      <c r="B149" s="153">
        <f>VLOOKUP(Tabla4[[#This Row],[skuproveedor-web]],Tabla6[[sku proveedor-web]:[codigo]],2,0)</f>
        <v>148</v>
      </c>
      <c r="C149" s="170" t="s">
        <v>753</v>
      </c>
      <c r="D149" s="190" t="s">
        <v>927</v>
      </c>
      <c r="E149" s="190" t="s">
        <v>928</v>
      </c>
      <c r="F149" s="190" t="s">
        <v>929</v>
      </c>
      <c r="G149" s="191" t="s">
        <v>930</v>
      </c>
      <c r="H149" s="191" t="s">
        <v>1154</v>
      </c>
      <c r="I149" s="192" t="str">
        <f>CONCATENATE(IFERROR(VLOOKUP(A149,Combos!A:Y,25,0),VLOOKUP(A149,Unitarios!A:Y,25,0)),CHAR(10),CHAR(10),IF(Tabla4[[#This Row],[¿Combina color?(si:1/no:0)]]=0,"",M149),IF(Tabla4[[#This Row],[¿Combina color?(si:1/no:0)]]=0,"",VLOOKUP(VLOOKUP(A149,Colores!D:J,7,0),'Base de datos'!L:N,3,0)))</f>
        <v>En HOGAR &amp; SPACIOS encontraras lo mejor para tu hogar con este excelente Vintage con un acabado detallista al estilo Vintage&lt;/p&gt;
:&lt;p&gt;&lt;strong&gt;&lt;span style=text-decoration: underline;&gt;Detalle:&lt;/span&gt;&lt;/strong&gt;&lt;/p&gt;
Cama color: Azul, Tapiz: Dubai y estructura: Madera tornillo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v>
      </c>
      <c r="J149"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49" s="152">
        <v>1</v>
      </c>
      <c r="L149" s="152" t="s">
        <v>435</v>
      </c>
      <c r="M149" s="152" t="s">
        <v>409</v>
      </c>
      <c r="O149" s="146" t="str">
        <f t="shared" si="5"/>
        <v>insert into descripcion_corta VALUES (NULL,"Mody171",148,"Cama 2 plz","En HOGAR &amp; SPACIOS encontraras lo mejor para tu hogar con este excelente Vintage con un acabado detallista al estilo Vintage&lt;/p&gt;
:&lt;p&gt;&lt;strong&gt;&lt;span style=text-decoration: underline;&gt;Detalle:&lt;/span&gt;&lt;/strong&gt;&lt;/p&gt;
Cama color: Azul, Tapiz: Dubai y estructura: Madera tornillo
Medidas aproximadas: &lt;p&gt; 
Cama: &lt;p&gt;&lt;li&gt;Altura(cm): 110&lt;/li&gt;&lt;li&gt;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50" spans="1:15" ht="19.5" customHeight="1" x14ac:dyDescent="0.2">
      <c r="A150" s="143" t="s">
        <v>819</v>
      </c>
      <c r="B150" s="153">
        <f>VLOOKUP(Tabla4[[#This Row],[skuproveedor-web]],Tabla6[[sku proveedor-web]:[codigo]],2,0)</f>
        <v>149</v>
      </c>
      <c r="C150" s="170" t="s">
        <v>753</v>
      </c>
      <c r="D150" s="190" t="s">
        <v>927</v>
      </c>
      <c r="E150" s="190" t="s">
        <v>928</v>
      </c>
      <c r="F150" s="190" t="s">
        <v>929</v>
      </c>
      <c r="G150" s="191" t="s">
        <v>930</v>
      </c>
      <c r="H150" s="191" t="s">
        <v>1154</v>
      </c>
      <c r="I150" s="192" t="str">
        <f>CONCATENATE(IFERROR(VLOOKUP(A150,Combos!A:Y,25,0),VLOOKUP(A150,Unitarios!A:Y,25,0)),CHAR(10),CHAR(10),IF(Tabla4[[#This Row],[¿Combina color?(si:1/no:0)]]=0,"",M150),IF(Tabla4[[#This Row],[¿Combina color?(si:1/no:0)]]=0,"",VLOOKUP(VLOOKUP(A150,Colores!D:J,7,0),'Base de datos'!L:N,3,0)))</f>
        <v>En HOGAR &amp; SPACIOS encontraras lo mejor para tu hogar con este excelente Vintage con un acabado detallista al estilo Vintage&lt;/p&gt;
:&lt;p&gt;&lt;strong&gt;&lt;span style=text-decoration: underline;&gt;Detalle:&lt;/span&gt;&lt;/strong&gt;&lt;/p&gt;
Cama color: Varios colores, Tapiz: Dubai y estructura: Madera tornillo
Medidas aproximadas: &lt;p&gt; 
Cama: &lt;p&gt;&lt;li&gt;Altura(cm): 120&lt;/li&gt;&lt;li&gt;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Crea espacios frescos y luminosos&lt;/li&gt;
&lt;li&gt; Gris: Crea espacios sofisticados y contemporaneos&lt;/li&gt;
&lt;li&gt;Marrón: Crea espacios naturales y tranquilos&lt;/li&gt;
&lt;li&gt;Azul: Crea espacios frescos&lt;/li&gt;
&lt;li&gt;Amarillo: Crea espacios calidos&lt;/ul&gt;&lt;/li&gt;</v>
      </c>
      <c r="J150"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50" s="152">
        <v>1</v>
      </c>
      <c r="L150" s="152" t="s">
        <v>435</v>
      </c>
      <c r="M150" s="152" t="s">
        <v>409</v>
      </c>
      <c r="O150" s="146" t="str">
        <f t="shared" si="5"/>
        <v>insert into descripcion_corta VALUES (NULL,"Mody172",149,"Cama 2 plz","En HOGAR &amp; SPACIOS encontraras lo mejor para tu hogar con este excelente Vintage con un acabado detallista al estilo Vintage&lt;/p&gt;
:&lt;p&gt;&lt;strong&gt;&lt;span style=text-decoration: underline;&gt;Detalle:&lt;/span&gt;&lt;/strong&gt;&lt;/p&gt;
Cama color: Varios colores, Tapiz: Dubai y estructura: Madera tornillo
Medidas aproximadas: &lt;p&gt; 
Cama: &lt;p&gt;&lt;li&gt;Altura(cm): 120&lt;/li&gt;&lt;li&gt; Ancho(cm): 140&lt;/li&gt;&lt;li&gt; Profundo(cm): 190&lt;/li&gt;&lt;/ul&gt;&lt;p&gt;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Crea espacios frescos y luminosos&lt;/li&gt;
&lt;li&gt; Gris: Crea espacios sofisticados y contemporaneos&lt;/li&gt;
&lt;li&gt;Marrón: Crea espacios naturales y tranquilos&lt;/li&gt;
&lt;li&gt;Azul: Crea espacios frescos&lt;/li&gt;
&lt;li&gt;Amarillo: Crea espacios calidos&lt;/ul&gt;&lt;/li&gt;","&lt;img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51" spans="1:15" ht="19.5" customHeight="1" x14ac:dyDescent="0.2">
      <c r="A151" s="143" t="s">
        <v>896</v>
      </c>
      <c r="B151" s="153">
        <f>VLOOKUP(Tabla4[[#This Row],[skuproveedor-web]],Tabla6[[sku proveedor-web]:[codigo]],2,0)</f>
        <v>150</v>
      </c>
      <c r="C151" s="173" t="s">
        <v>907</v>
      </c>
      <c r="D151" s="190" t="s">
        <v>927</v>
      </c>
      <c r="E151" s="190" t="s">
        <v>928</v>
      </c>
      <c r="F151" s="190" t="s">
        <v>929</v>
      </c>
      <c r="G151" s="191" t="s">
        <v>930</v>
      </c>
      <c r="H151" s="191" t="s">
        <v>1154</v>
      </c>
      <c r="I151" s="192" t="str">
        <f>CONCATENATE(IFERROR(VLOOKUP(A151,Combos!A:Y,25,0),VLOOKUP(A151,Unitarios!A:Y,25,0)),CHAR(10),CHAR(10),IF(Tabla4[[#This Row],[¿Combina color?(si:1/no:0)]]=0,"",M151),IF(Tabla4[[#This Row],[¿Combina color?(si:1/no:0)]]=0,"",VLOOKUP(VLOOKUP(A151,Colores!D:J,7,0),'Base de datos'!L:N,3,0)))</f>
        <v>En HOGAR &amp; SPACIOS encontraras lo mejor para tu hogar con este excelente Vintage con un acabado detallista al estilo Vintage&lt;/p&gt;
:&lt;p&gt;&lt;strong&gt;&lt;span style=text-decoration: underline;&gt;Detalle:&lt;/span&gt;&lt;/strong&gt;&lt;/p&gt;
Comoda vintage color: Maiz y estructura: Melamine
Medidas aproximadas: &lt;p&gt; 
Comoda vintage: &lt;p&gt;&lt;li&gt;Altura(cm): 140&lt;/li&gt;&lt;li&gt; Ancho(cm): 100&lt;/li&gt;&lt;li&gt;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51"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51" s="152">
        <v>1</v>
      </c>
      <c r="L151" s="152" t="s">
        <v>435</v>
      </c>
      <c r="M151" s="152" t="s">
        <v>409</v>
      </c>
      <c r="O151" s="146" t="str">
        <f t="shared" si="5"/>
        <v>insert into descripcion_corta VALUES (NULL,"Mody173",150,"Comoda vintage","En HOGAR &amp; SPACIOS encontraras lo mejor para tu hogar con este excelente Vintage con un acabado detallista al estilo Vintage&lt;/p&gt;
:&lt;p&gt;&lt;strong&gt;&lt;span style=text-decoration: underline;&gt;Detalle:&lt;/span&gt;&lt;/strong&gt;&lt;/p&gt;
Comoda vintage color: Maiz y estructura: Melamine
Medidas aproximadas: &lt;p&gt; 
Comoda vintage: &lt;p&gt;&lt;li&gt;Altura(cm): 140&lt;/li&gt;&lt;li&gt; Ancho(cm): 100&lt;/li&gt;&lt;li&gt;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52" spans="1:15" ht="19.5" customHeight="1" x14ac:dyDescent="0.2">
      <c r="A152" s="143" t="s">
        <v>897</v>
      </c>
      <c r="B152" s="153">
        <f>VLOOKUP(Tabla4[[#This Row],[skuproveedor-web]],Tabla6[[sku proveedor-web]:[codigo]],2,0)</f>
        <v>151</v>
      </c>
      <c r="C152" s="173" t="s">
        <v>907</v>
      </c>
      <c r="D152" s="190" t="s">
        <v>927</v>
      </c>
      <c r="E152" s="190" t="s">
        <v>928</v>
      </c>
      <c r="F152" s="190" t="s">
        <v>929</v>
      </c>
      <c r="G152" s="191" t="s">
        <v>930</v>
      </c>
      <c r="H152" s="191" t="s">
        <v>1154</v>
      </c>
      <c r="I152" s="192" t="str">
        <f>CONCATENATE(IFERROR(VLOOKUP(A152,Combos!A:Y,25,0),VLOOKUP(A152,Unitarios!A:Y,25,0)),CHAR(10),CHAR(10),IF(Tabla4[[#This Row],[¿Combina color?(si:1/no:0)]]=0,"",M152),IF(Tabla4[[#This Row],[¿Combina color?(si:1/no:0)]]=0,"",VLOOKUP(VLOOKUP(A152,Colores!D:J,7,0),'Base de datos'!L:N,3,0)))</f>
        <v>En HOGAR &amp; SPACIOS encontraras lo mejor para tu hogar con este excelente Vintage con un acabado detallista al estilo Vintage&lt;/p&gt;
:&lt;p&gt;&lt;strong&gt;&lt;span style=text-decoration: underline;&gt;Detalle:&lt;/span&gt;&lt;/strong&gt;&lt;/p&gt;
Comoda vintage color: Beige y estructura: Melamine
Medidas aproximadas: &lt;p&gt; 
Comoda vintage: &lt;p&gt;&lt;li&gt;Altura(cm): 45&lt;/li&gt;&lt;li&gt; Ancho(cm): 130&lt;/li&gt;&lt;li&gt;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52"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52" s="152">
        <v>1</v>
      </c>
      <c r="L152" s="152" t="s">
        <v>435</v>
      </c>
      <c r="M152" s="152" t="s">
        <v>409</v>
      </c>
      <c r="O152" s="146" t="str">
        <f t="shared" si="5"/>
        <v>insert into descripcion_corta VALUES (NULL,"Mody174",151,"Comoda vintage","En HOGAR &amp; SPACIOS encontraras lo mejor para tu hogar con este excelente Vintage con un acabado detallista al estilo Vintage&lt;/p&gt;
:&lt;p&gt;&lt;strong&gt;&lt;span style=text-decoration: underline;&gt;Detalle:&lt;/span&gt;&lt;/strong&gt;&lt;/p&gt;
Comoda vintage color: Beige y estructura: Melamine
Medidas aproximadas: &lt;p&gt; 
Comoda vintage: &lt;p&gt;&lt;li&gt;Altura(cm): 45&lt;/li&gt;&lt;li&gt; Ancho(cm): 130&lt;/li&gt;&lt;li&gt;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53" spans="1:15" ht="19.5" customHeight="1" x14ac:dyDescent="0.2">
      <c r="A153" s="143" t="s">
        <v>898</v>
      </c>
      <c r="B153" s="153">
        <f>VLOOKUP(Tabla4[[#This Row],[skuproveedor-web]],Tabla6[[sku proveedor-web]:[codigo]],2,0)</f>
        <v>152</v>
      </c>
      <c r="C153" s="173" t="s">
        <v>907</v>
      </c>
      <c r="D153" s="190" t="s">
        <v>927</v>
      </c>
      <c r="E153" s="190" t="s">
        <v>928</v>
      </c>
      <c r="F153" s="190" t="s">
        <v>929</v>
      </c>
      <c r="G153" s="191" t="s">
        <v>930</v>
      </c>
      <c r="H153" s="191" t="s">
        <v>1154</v>
      </c>
      <c r="I153" s="192" t="str">
        <f>CONCATENATE(IFERROR(VLOOKUP(A153,Combos!A:Y,25,0),VLOOKUP(A153,Unitarios!A:Y,25,0)),CHAR(10),CHAR(10),IF(Tabla4[[#This Row],[¿Combina color?(si:1/no:0)]]=0,"",M153),IF(Tabla4[[#This Row],[¿Combina color?(si:1/no:0)]]=0,"",VLOOKUP(VLOOKUP(A153,Colores!D:J,7,0),'Base de datos'!L:N,3,0)))</f>
        <v>En HOGAR &amp; SPACIOS encontraras lo mejor para tu hogar con este excelente Vintage con un acabado detallista al estilo Vintage&lt;/p&gt;
:&lt;p&gt;&lt;strong&gt;&lt;span style=text-decoration: underline;&gt;Detalle:&lt;/span&gt;&lt;/strong&gt;&lt;/p&gt;
Comoda vintage color: Beige y estructura: Melamine
Medidas aproximadas: &lt;p&gt; 
Comoda vintage: &lt;p&gt;&lt;li&gt;Altura(cm): 140&lt;/li&gt;&lt;li&gt; Ancho(cm): 130&lt;/li&gt;&lt;li&gt;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153"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53" s="152">
        <v>1</v>
      </c>
      <c r="L153" s="152" t="s">
        <v>435</v>
      </c>
      <c r="M153" s="152" t="s">
        <v>409</v>
      </c>
      <c r="O153" s="146" t="str">
        <f t="shared" si="5"/>
        <v>insert into descripcion_corta VALUES (NULL,"Mody175",152,"Comoda vintage","En HOGAR &amp; SPACIOS encontraras lo mejor para tu hogar con este excelente Vintage con un acabado detallista al estilo Vintage&lt;/p&gt;
:&lt;p&gt;&lt;strong&gt;&lt;span style=text-decoration: underline;&gt;Detalle:&lt;/span&gt;&lt;/strong&gt;&lt;/p&gt;
Comoda vintage color: Beige y estructura: Melamine
Medidas aproximadas: &lt;p&gt; 
Comoda vintage: &lt;p&gt;&lt;li&gt;Altura(cm): 140&lt;/li&gt;&lt;li&gt; Ancho(cm): 130&lt;/li&gt;&lt;li&gt;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54" spans="1:15" ht="19.5" customHeight="1" x14ac:dyDescent="0.2">
      <c r="A154" s="143" t="s">
        <v>899</v>
      </c>
      <c r="B154" s="153">
        <f>VLOOKUP(Tabla4[[#This Row],[skuproveedor-web]],Tabla6[[sku proveedor-web]:[codigo]],2,0)</f>
        <v>153</v>
      </c>
      <c r="C154" s="173" t="s">
        <v>907</v>
      </c>
      <c r="D154" s="190" t="s">
        <v>927</v>
      </c>
      <c r="E154" s="190" t="s">
        <v>928</v>
      </c>
      <c r="F154" s="190" t="s">
        <v>929</v>
      </c>
      <c r="G154" s="191" t="s">
        <v>930</v>
      </c>
      <c r="H154" s="191" t="s">
        <v>1154</v>
      </c>
      <c r="I154" s="192" t="str">
        <f>CONCATENATE(IFERROR(VLOOKUP(A154,Combos!A:Y,25,0),VLOOKUP(A154,Unitarios!A:Y,25,0)),CHAR(10),CHAR(10),IF(Tabla4[[#This Row],[¿Combina color?(si:1/no:0)]]=0,"",M154),IF(Tabla4[[#This Row],[¿Combina color?(si:1/no:0)]]=0,"",VLOOKUP(VLOOKUP(A154,Colores!D:J,7,0),'Base de datos'!L:N,3,0)))</f>
        <v>En HOGAR &amp; SPACIOS encontraras lo mejor para tu hogar con este excelente Vintage con un acabado detallista al estilo Vintage&lt;/p&gt;
:&lt;p&gt;&lt;strong&gt;&lt;span style=text-decoration: underline;&gt;Detalle:&lt;/span&gt;&lt;/strong&gt;&lt;/p&gt;
Comoda vintage color: Blanco y estructura: Melamine
Medidas aproximadas: &lt;p&gt; 
Comoda vintage: &lt;p&gt;&lt;li&gt;Altura(cm): 135&lt;/li&gt;&lt;li&gt; Ancho(cm): 160&lt;/li&gt;&lt;li&gt;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54"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54" s="152">
        <v>1</v>
      </c>
      <c r="L154" s="152" t="s">
        <v>435</v>
      </c>
      <c r="M154" s="152" t="s">
        <v>409</v>
      </c>
      <c r="O154" s="146" t="str">
        <f t="shared" si="5"/>
        <v>insert into descripcion_corta VALUES (NULL,"Mody176",153,"Comoda vintage","En HOGAR &amp; SPACIOS encontraras lo mejor para tu hogar con este excelente Vintage con un acabado detallista al estilo Vintage&lt;/p&gt;
:&lt;p&gt;&lt;strong&gt;&lt;span style=text-decoration: underline;&gt;Detalle:&lt;/span&gt;&lt;/strong&gt;&lt;/p&gt;
Comoda vintage color: Blanco y estructura: Melamine
Medidas aproximadas: &lt;p&gt; 
Comoda vintage: &lt;p&gt;&lt;li&gt;Altura(cm): 135&lt;/li&gt;&lt;li&gt; Ancho(cm): 160&lt;/li&gt;&lt;li&gt;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55" spans="1:15" ht="19.5" customHeight="1" x14ac:dyDescent="0.2">
      <c r="A155" s="143" t="s">
        <v>900</v>
      </c>
      <c r="B155" s="153">
        <f>VLOOKUP(Tabla4[[#This Row],[skuproveedor-web]],Tabla6[[sku proveedor-web]:[codigo]],2,0)</f>
        <v>154</v>
      </c>
      <c r="C155" s="173" t="s">
        <v>908</v>
      </c>
      <c r="D155" s="190" t="s">
        <v>927</v>
      </c>
      <c r="E155" s="190" t="s">
        <v>928</v>
      </c>
      <c r="F155" s="190" t="s">
        <v>929</v>
      </c>
      <c r="G155" s="191" t="s">
        <v>930</v>
      </c>
      <c r="H155" s="191" t="s">
        <v>1154</v>
      </c>
      <c r="I155" s="192" t="str">
        <f>CONCATENATE(IFERROR(VLOOKUP(A155,Combos!A:Y,25,0),VLOOKUP(A155,Unitarios!A:Y,25,0)),CHAR(10),CHAR(10),IF(Tabla4[[#This Row],[¿Combina color?(si:1/no:0)]]=0,"",M155),IF(Tabla4[[#This Row],[¿Combina color?(si:1/no:0)]]=0,"",VLOOKUP(VLOOKUP(A155,Colores!D:J,7,0),'Base de datos'!L:N,3,0)))</f>
        <v>En HOGAR &amp; SPACIOS encontraras lo mejor para tu hogar con este excelente Vintage con un acabado detallista al estilo Vintage&lt;/p&gt;
:&lt;p&gt;&lt;strong&gt;&lt;span style=text-decoration: underline;&gt;Detalle:&lt;/span&gt;&lt;/strong&gt;&lt;/p&gt;
Ropero vintage color: Variado y estructura: Melamine
Medidas aproximadas: &lt;p&gt; 
Ropero vintage: &lt;p&gt;&lt;li&gt;Altura(cm): 160&lt;/li&gt;&lt;li&gt; Ancho(cm): 80&lt;/li&gt;&lt;li&gt;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155"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55" s="152">
        <v>1</v>
      </c>
      <c r="L155" s="152" t="s">
        <v>435</v>
      </c>
      <c r="M155" s="152" t="s">
        <v>409</v>
      </c>
      <c r="O155" s="146" t="str">
        <f t="shared" si="5"/>
        <v>insert into descripcion_corta VALUES (NULL,"Mody177",154,"Ropero vintage","En HOGAR &amp; SPACIOS encontraras lo mejor para tu hogar con este excelente Vintage con un acabado detallista al estilo Vintage&lt;/p&gt;
:&lt;p&gt;&lt;strong&gt;&lt;span style=text-decoration: underline;&gt;Detalle:&lt;/span&gt;&lt;/strong&gt;&lt;/p&gt;
Ropero vintage color: Variado y estructura: Melamine
Medidas aproximadas: &lt;p&gt; 
Ropero vintage: &lt;p&gt;&lt;li&gt;Altura(cm): 160&lt;/li&gt;&lt;li&gt; Ancho(cm): 80&lt;/li&gt;&lt;li&gt;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56" spans="1:15" ht="19.5" customHeight="1" x14ac:dyDescent="0.2">
      <c r="A156" s="143" t="s">
        <v>901</v>
      </c>
      <c r="B156" s="153">
        <f>VLOOKUP(Tabla4[[#This Row],[skuproveedor-web]],Tabla6[[sku proveedor-web]:[codigo]],2,0)</f>
        <v>155</v>
      </c>
      <c r="C156" s="173" t="s">
        <v>908</v>
      </c>
      <c r="D156" s="190" t="s">
        <v>927</v>
      </c>
      <c r="E156" s="190" t="s">
        <v>928</v>
      </c>
      <c r="F156" s="190" t="s">
        <v>929</v>
      </c>
      <c r="G156" s="191" t="s">
        <v>930</v>
      </c>
      <c r="H156" s="191" t="s">
        <v>1154</v>
      </c>
      <c r="I156" s="192" t="str">
        <f>CONCATENATE(IFERROR(VLOOKUP(A156,Combos!A:Y,25,0),VLOOKUP(A156,Unitarios!A:Y,25,0)),CHAR(10),CHAR(10),IF(Tabla4[[#This Row],[¿Combina color?(si:1/no:0)]]=0,"",M156),IF(Tabla4[[#This Row],[¿Combina color?(si:1/no:0)]]=0,"",VLOOKUP(VLOOKUP(A156,Colores!D:J,7,0),'Base de datos'!L:N,3,0)))</f>
        <v>En HOGAR &amp; SPACIOS encontraras lo mejor para tu hogar con este excelente Vintage con un acabado detallista al estilo Vintage&lt;/p&gt;
:&lt;p&gt;&lt;strong&gt;&lt;span style=text-decoration: underline;&gt;Detalle:&lt;/span&gt;&lt;/strong&gt;&lt;/p&gt;
Ropero vintage color: Variado y estructura: Melamine
Medidas aproximadas: &lt;p&gt; 
Ropero vintage: &lt;p&gt;&lt;li&gt;Altura(cm): 190&lt;/li&gt;&lt;li&gt; Ancho(cm): 80&lt;/li&gt;&lt;li&gt;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56"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56" s="152">
        <v>1</v>
      </c>
      <c r="L156" s="152" t="s">
        <v>435</v>
      </c>
      <c r="M156" s="152" t="s">
        <v>409</v>
      </c>
      <c r="O156" s="146" t="str">
        <f t="shared" si="5"/>
        <v>insert into descripcion_corta VALUES (NULL,"Mody178",155,"Ropero vintage","En HOGAR &amp; SPACIOS encontraras lo mejor para tu hogar con este excelente Vintage con un acabado detallista al estilo Vintage&lt;/p&gt;
:&lt;p&gt;&lt;strong&gt;&lt;span style=text-decoration: underline;&gt;Detalle:&lt;/span&gt;&lt;/strong&gt;&lt;/p&gt;
Ropero vintage color: Variado y estructura: Melamine
Medidas aproximadas: &lt;p&gt; 
Ropero vintage: &lt;p&gt;&lt;li&gt;Altura(cm): 190&lt;/li&gt;&lt;li&gt; Ancho(cm): 80&lt;/li&gt;&lt;li&gt;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57" spans="1:15" ht="19.5" customHeight="1" x14ac:dyDescent="0.2">
      <c r="A157" s="143" t="s">
        <v>902</v>
      </c>
      <c r="B157" s="153">
        <f>VLOOKUP(Tabla4[[#This Row],[skuproveedor-web]],Tabla6[[sku proveedor-web]:[codigo]],2,0)</f>
        <v>156</v>
      </c>
      <c r="C157" s="173" t="s">
        <v>908</v>
      </c>
      <c r="D157" s="190" t="s">
        <v>927</v>
      </c>
      <c r="E157" s="190" t="s">
        <v>928</v>
      </c>
      <c r="F157" s="190" t="s">
        <v>929</v>
      </c>
      <c r="G157" s="191" t="s">
        <v>930</v>
      </c>
      <c r="H157" s="191" t="s">
        <v>1154</v>
      </c>
      <c r="I157" s="192" t="str">
        <f>CONCATENATE(IFERROR(VLOOKUP(A157,Combos!A:Y,25,0),VLOOKUP(A157,Unitarios!A:Y,25,0)),CHAR(10),CHAR(10),IF(Tabla4[[#This Row],[¿Combina color?(si:1/no:0)]]=0,"",M157),IF(Tabla4[[#This Row],[¿Combina color?(si:1/no:0)]]=0,"",VLOOKUP(VLOOKUP(A157,Colores!D:J,7,0),'Base de datos'!L:N,3,0)))</f>
        <v>En HOGAR &amp; SPACIOS encontraras lo mejor para tu hogar con este excelente Vintage con un acabado detallista al estilo Vintage&lt;/p&gt;
:&lt;p&gt;&lt;strong&gt;&lt;span style=text-decoration: underline;&gt;Detalle:&lt;/span&gt;&lt;/strong&gt;&lt;/p&gt;
Ropero vintage color: Variado y estructura: Melamine
Medidas aproximadas: &lt;p&gt; 
Ropero vintage: &lt;p&gt;&lt;li&gt;Altura(cm): 200&lt;/li&gt;&lt;li&gt; Ancho(cm): 80&lt;/li&gt;&lt;li&gt;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57"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57" s="152">
        <v>1</v>
      </c>
      <c r="L157" s="152" t="s">
        <v>435</v>
      </c>
      <c r="M157" s="152" t="s">
        <v>409</v>
      </c>
      <c r="O157" s="146" t="str">
        <f t="shared" si="5"/>
        <v>insert into descripcion_corta VALUES (NULL,"Mody179",156,"Ropero vintage","En HOGAR &amp; SPACIOS encontraras lo mejor para tu hogar con este excelente Vintage con un acabado detallista al estilo Vintage&lt;/p&gt;
:&lt;p&gt;&lt;strong&gt;&lt;span style=text-decoration: underline;&gt;Detalle:&lt;/span&gt;&lt;/strong&gt;&lt;/p&gt;
Ropero vintage color: Variado y estructura: Melamine
Medidas aproximadas: &lt;p&gt; 
Ropero vintage: &lt;p&gt;&lt;li&gt;Altura(cm): 200&lt;/li&gt;&lt;li&gt; Ancho(cm): 80&lt;/li&gt;&lt;li&gt;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58" spans="1:15" ht="19.5" customHeight="1" x14ac:dyDescent="0.2">
      <c r="A158" s="143" t="s">
        <v>903</v>
      </c>
      <c r="B158" s="153">
        <f>VLOOKUP(Tabla4[[#This Row],[skuproveedor-web]],Tabla6[[sku proveedor-web]:[codigo]],2,0)</f>
        <v>157</v>
      </c>
      <c r="C158" s="173" t="s">
        <v>908</v>
      </c>
      <c r="D158" s="190" t="s">
        <v>927</v>
      </c>
      <c r="E158" s="190" t="s">
        <v>928</v>
      </c>
      <c r="F158" s="190" t="s">
        <v>929</v>
      </c>
      <c r="G158" s="191" t="s">
        <v>930</v>
      </c>
      <c r="H158" s="191" t="s">
        <v>1154</v>
      </c>
      <c r="I158" s="192" t="str">
        <f>CONCATENATE(IFERROR(VLOOKUP(A158,Combos!A:Y,25,0),VLOOKUP(A158,Unitarios!A:Y,25,0)),CHAR(10),CHAR(10),IF(Tabla4[[#This Row],[¿Combina color?(si:1/no:0)]]=0,"",M158),IF(Tabla4[[#This Row],[¿Combina color?(si:1/no:0)]]=0,"",VLOOKUP(VLOOKUP(A158,Colores!D:J,7,0),'Base de datos'!L:N,3,0)))</f>
        <v>En HOGAR &amp; SPACIOS encontraras lo mejor para tu hogar con este excelente Vintage con un acabado detallista al estilo Vintage&lt;/p&gt;
:&lt;p&gt;&lt;strong&gt;&lt;span style=text-decoration: underline;&gt;Detalle:&lt;/span&gt;&lt;/strong&gt;&lt;/p&gt;
Ropero vintage color: Marrón y estructura: Melamine
Medidas aproximadas: &lt;p&gt; 
Ropero vintage: &lt;p&gt;&lt;li&gt;Altura(cm): 200&lt;/li&gt;&lt;li&gt; Ancho(cm): 80&lt;/li&gt;&lt;li&gt;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158"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58" s="152">
        <v>1</v>
      </c>
      <c r="L158" s="152" t="s">
        <v>435</v>
      </c>
      <c r="M158" s="152" t="s">
        <v>409</v>
      </c>
      <c r="O158" s="146" t="str">
        <f t="shared" si="5"/>
        <v>insert into descripcion_corta VALUES (NULL,"Mody180",157,"Ropero vintage","En HOGAR &amp; SPACIOS encontraras lo mejor para tu hogar con este excelente Vintage con un acabado detallista al estilo Vintage&lt;/p&gt;
:&lt;p&gt;&lt;strong&gt;&lt;span style=text-decoration: underline;&gt;Detalle:&lt;/span&gt;&lt;/strong&gt;&lt;/p&gt;
Ropero vintage color: Marrón y estructura: Melamine
Medidas aproximadas: &lt;p&gt; 
Ropero vintage: &lt;p&gt;&lt;li&gt;Altura(cm): 200&lt;/li&gt;&lt;li&gt; Ancho(cm): 80&lt;/li&gt;&lt;li&gt;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59" spans="1:15" ht="19.5" customHeight="1" x14ac:dyDescent="0.2">
      <c r="A159" s="143" t="s">
        <v>904</v>
      </c>
      <c r="B159" s="153">
        <f>VLOOKUP(Tabla4[[#This Row],[skuproveedor-web]],Tabla6[[sku proveedor-web]:[codigo]],2,0)</f>
        <v>158</v>
      </c>
      <c r="C159" s="173" t="s">
        <v>908</v>
      </c>
      <c r="D159" s="190" t="s">
        <v>927</v>
      </c>
      <c r="E159" s="190" t="s">
        <v>928</v>
      </c>
      <c r="F159" s="190" t="s">
        <v>929</v>
      </c>
      <c r="G159" s="191" t="s">
        <v>930</v>
      </c>
      <c r="H159" s="191" t="s">
        <v>1154</v>
      </c>
      <c r="I159" s="192" t="str">
        <f>CONCATENATE(IFERROR(VLOOKUP(A159,Combos!A:Y,25,0),VLOOKUP(A159,Unitarios!A:Y,25,0)),CHAR(10),CHAR(10),IF(Tabla4[[#This Row],[¿Combina color?(si:1/no:0)]]=0,"",M159),IF(Tabla4[[#This Row],[¿Combina color?(si:1/no:0)]]=0,"",VLOOKUP(VLOOKUP(A159,Colores!D:J,7,0),'Base de datos'!L:N,3,0)))</f>
        <v>En HOGAR &amp; SPACIOS encontraras lo mejor para tu hogar con este excelente Vintage con un acabado detallista al estilo Vintage&lt;/p&gt;
:&lt;p&gt;&lt;strong&gt;&lt;span style=text-decoration: underline;&gt;Detalle:&lt;/span&gt;&lt;/strong&gt;&lt;/p&gt;
Ropero vintage color: Blanco y estructura: Melamine
Medidas aproximadas: &lt;p&gt; 
Ropero vintage: &lt;p&gt;&lt;li&gt;Altura(cm): 200&lt;/li&gt;&lt;li&gt; Ancho(cm): 120&lt;/li&gt;&lt;li&gt;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59"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59" s="152">
        <v>1</v>
      </c>
      <c r="L159" s="152" t="s">
        <v>435</v>
      </c>
      <c r="M159" s="152" t="s">
        <v>409</v>
      </c>
      <c r="O159" s="146" t="str">
        <f t="shared" si="5"/>
        <v>insert into descripcion_corta VALUES (NULL,"Mody181",158,"Ropero vintage","En HOGAR &amp; SPACIOS encontraras lo mejor para tu hogar con este excelente Vintage con un acabado detallista al estilo Vintage&lt;/p&gt;
:&lt;p&gt;&lt;strong&gt;&lt;span style=text-decoration: underline;&gt;Detalle:&lt;/span&gt;&lt;/strong&gt;&lt;/p&gt;
Ropero vintage color: Blanco y estructura: Melamine
Medidas aproximadas: &lt;p&gt; 
Ropero vintage: &lt;p&gt;&lt;li&gt;Altura(cm): 200&lt;/li&gt;&lt;li&gt; Ancho(cm): 120&lt;/li&gt;&lt;li&gt;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60" spans="1:15" ht="19.5" customHeight="1" x14ac:dyDescent="0.2">
      <c r="A160" s="143" t="s">
        <v>905</v>
      </c>
      <c r="B160" s="153">
        <f>VLOOKUP(Tabla4[[#This Row],[skuproveedor-web]],Tabla6[[sku proveedor-web]:[codigo]],2,0)</f>
        <v>159</v>
      </c>
      <c r="C160" s="173" t="s">
        <v>908</v>
      </c>
      <c r="D160" s="190" t="s">
        <v>927</v>
      </c>
      <c r="E160" s="190" t="s">
        <v>928</v>
      </c>
      <c r="F160" s="190" t="s">
        <v>929</v>
      </c>
      <c r="G160" s="191" t="s">
        <v>930</v>
      </c>
      <c r="H160" s="191" t="s">
        <v>1154</v>
      </c>
      <c r="I160" s="192" t="str">
        <f>CONCATENATE(IFERROR(VLOOKUP(A160,Combos!A:Y,25,0),VLOOKUP(A160,Unitarios!A:Y,25,0)),CHAR(10),CHAR(10),IF(Tabla4[[#This Row],[¿Combina color?(si:1/no:0)]]=0,"",M160),IF(Tabla4[[#This Row],[¿Combina color?(si:1/no:0)]]=0,"",VLOOKUP(VLOOKUP(A160,Colores!D:J,7,0),'Base de datos'!L:N,3,0)))</f>
        <v>En HOGAR &amp; SPACIOS encontraras lo mejor para tu hogar con este excelente Vintage con un acabado detallista al estilo Vintage&lt;/p&gt;
:&lt;p&gt;&lt;strong&gt;&lt;span style=text-decoration: underline;&gt;Detalle:&lt;/span&gt;&lt;/strong&gt;&lt;/p&gt;
Ropero vintage color: Blanco y estructura: Melamine
Medidas aproximadas: &lt;p&gt; 
Ropero vintage: &lt;p&gt;&lt;li&gt;Altura(cm): 190&lt;/li&gt;&lt;li&gt; Ancho(cm): 120&lt;/li&gt;&lt;li&gt;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160"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60" s="152">
        <v>1</v>
      </c>
      <c r="L160" s="152" t="s">
        <v>435</v>
      </c>
      <c r="M160" s="152" t="s">
        <v>409</v>
      </c>
      <c r="O160" s="146" t="str">
        <f t="shared" si="5"/>
        <v>insert into descripcion_corta VALUES (NULL,"Mody182",159,"Ropero vintage","En HOGAR &amp; SPACIOS encontraras lo mejor para tu hogar con este excelente Vintage con un acabado detallista al estilo Vintage&lt;/p&gt;
:&lt;p&gt;&lt;strong&gt;&lt;span style=text-decoration: underline;&gt;Detalle:&lt;/span&gt;&lt;/strong&gt;&lt;/p&gt;
Ropero vintage color: Blanco y estructura: Melamine
Medidas aproximadas: &lt;p&gt; 
Ropero vintage: &lt;p&gt;&lt;li&gt;Altura(cm): 190&lt;/li&gt;&lt;li&gt; Ancho(cm): 120&lt;/li&gt;&lt;li&gt; Profundo(cm): 40&lt;/li&gt;&lt;/ul&gt;&lt;p&gt;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61" spans="1:15" ht="19.5" customHeight="1" x14ac:dyDescent="0.2">
      <c r="A161" s="143" t="s">
        <v>906</v>
      </c>
      <c r="B161" s="153">
        <f>VLOOKUP(Tabla4[[#This Row],[skuproveedor-web]],Tabla6[[sku proveedor-web]:[codigo]],2,0)</f>
        <v>160</v>
      </c>
      <c r="C161" s="173" t="s">
        <v>909</v>
      </c>
      <c r="D161" s="190" t="s">
        <v>927</v>
      </c>
      <c r="E161" s="190" t="s">
        <v>928</v>
      </c>
      <c r="F161" s="190" t="s">
        <v>929</v>
      </c>
      <c r="G161" s="191" t="s">
        <v>930</v>
      </c>
      <c r="H161" s="191" t="s">
        <v>1154</v>
      </c>
      <c r="I161" s="192" t="str">
        <f>CONCATENATE(IFERROR(VLOOKUP(A161,Combos!A:Y,25,0),VLOOKUP(A161,Unitarios!A:Y,25,0)),CHAR(10),CHAR(10),IF(Tabla4[[#This Row],[¿Combina color?(si:1/no:0)]]=0,"",M161),IF(Tabla4[[#This Row],[¿Combina color?(si:1/no:0)]]=0,"",VLOOKUP(VLOOKUP(A161,Colores!D:J,7,0),'Base de datos'!L:N,3,0)))</f>
        <v>En HOGAR &amp; SPACIOS encontraras lo mejor para tu hogar con este excelente Vintage con un acabado detallista al estilo Vintage&lt;/p&gt;
:&lt;p&gt;&lt;strong&gt;&lt;span style=text-decoration: underline;&gt;Detalle:&lt;/span&gt;&lt;/strong&gt;&lt;/p&gt;
Zapatera color: Blanco y estructura: Melamine
Medidas aproximadas: &lt;p&gt; 
Zapatera: &lt;p&gt;&lt;li&gt;Altura(cm): 200&lt;/li&gt;&lt;li&gt; Ancho(cm): 100&lt;/li&gt;&lt;li&gt; Profundo(cm): 100&lt;/li&gt;&lt;/ul&gt;&lt;p&gt;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161"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61" s="152">
        <v>1</v>
      </c>
      <c r="L161" s="152" t="s">
        <v>435</v>
      </c>
      <c r="M161" s="152" t="s">
        <v>409</v>
      </c>
      <c r="O161" s="146" t="str">
        <f t="shared" si="5"/>
        <v>insert into descripcion_corta VALUES (NULL,"Mody183",160,"Zapatera","En HOGAR &amp; SPACIOS encontraras lo mejor para tu hogar con este excelente Vintage con un acabado detallista al estilo Vintage&lt;/p&gt;
:&lt;p&gt;&lt;strong&gt;&lt;span style=text-decoration: underline;&gt;Detalle:&lt;/span&gt;&lt;/strong&gt;&lt;/p&gt;
Zapatera color: Blanco y estructura: Melamine
Medidas aproximadas: &lt;p&gt; 
Zapatera: &lt;p&gt;&lt;li&gt;Altura(cm): 200&lt;/li&gt;&lt;li&gt; Ancho(cm): 100&lt;/li&gt;&lt;li&gt; Profundo(cm): 100&lt;/li&gt;&lt;/ul&gt;&lt;p&gt;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62" spans="1:15" ht="19.5" customHeight="1" x14ac:dyDescent="0.2">
      <c r="A162" s="143" t="s">
        <v>936</v>
      </c>
      <c r="B162" s="183">
        <f>VLOOKUP(Tabla4[[#This Row],[skuproveedor-web]],Tabla6[[sku proveedor-web]:[codigo]],2,0)</f>
        <v>161</v>
      </c>
      <c r="C162" s="170" t="s">
        <v>909</v>
      </c>
      <c r="D162" s="190" t="s">
        <v>927</v>
      </c>
      <c r="E162" s="190" t="s">
        <v>928</v>
      </c>
      <c r="F162" s="190" t="s">
        <v>929</v>
      </c>
      <c r="G162" s="191" t="s">
        <v>930</v>
      </c>
      <c r="H162" s="191" t="s">
        <v>1154</v>
      </c>
      <c r="I162" s="192" t="str">
        <f>CONCATENATE(IFERROR(VLOOKUP(A162,Combos!A:Y,25,0),VLOOKUP(A162,Unitarios!A:Y,25,0)),CHAR(10),CHAR(10),IF(Tabla4[[#This Row],[¿Combina color?(si:1/no:0)]]=0,"",M162),IF(Tabla4[[#This Row],[¿Combina color?(si:1/no:0)]]=0,"",VLOOKUP(VLOOKUP(A162,Colores!D:J,7,0),'Base de datos'!L:N,3,0)))</f>
        <v>En HOGAR &amp; SPACIOS encontraras lo mejor para tu hogar con este excelente Vintage con un acabado detallista al estilo Vintage&lt;/p&gt;
:&lt;p&gt;&lt;strong&gt;&lt;span style=text-decoration: underline;&gt;Detalle:&lt;/span&gt;&lt;/strong&gt;&lt;/p&gt;
Zapatera color: Nogal y estructura: Melamine
Medidas aproximadas: &lt;p&gt; 
Zapatera: &lt;p&gt;&lt;li&gt;Altura(cm): 80&lt;/li&gt;&lt;li&gt; Ancho(cm): 50&lt;/li&gt;&lt;li&gt;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62"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62" s="152">
        <v>1</v>
      </c>
      <c r="L162" s="152" t="s">
        <v>435</v>
      </c>
      <c r="M162" s="152" t="s">
        <v>409</v>
      </c>
      <c r="O162" s="146" t="str">
        <f t="shared" si="5"/>
        <v>insert into descripcion_corta VALUES (NULL,"Mody184",161,"Zapatera","En HOGAR &amp; SPACIOS encontraras lo mejor para tu hogar con este excelente Vintage con un acabado detallista al estilo Vintage&lt;/p&gt;
:&lt;p&gt;&lt;strong&gt;&lt;span style=text-decoration: underline;&gt;Detalle:&lt;/span&gt;&lt;/strong&gt;&lt;/p&gt;
Zapatera color: Nogal y estructura: Melamine
Medidas aproximadas: &lt;p&gt; 
Zapatera: &lt;p&gt;&lt;li&gt;Altura(cm): 80&lt;/li&gt;&lt;li&gt; Ancho(cm): 50&lt;/li&gt;&lt;li&gt;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63" spans="1:15" ht="19.5" customHeight="1" x14ac:dyDescent="0.2">
      <c r="A163" s="143" t="s">
        <v>1039</v>
      </c>
      <c r="B163" s="184">
        <f>VLOOKUP(Tabla4[[#This Row],[skuproveedor-web]],Tabla6[[sku proveedor-web]:[codigo]],2,0)</f>
        <v>162</v>
      </c>
      <c r="C163" s="142" t="s">
        <v>1040</v>
      </c>
      <c r="D163" s="190" t="s">
        <v>927</v>
      </c>
      <c r="E163" s="190" t="s">
        <v>928</v>
      </c>
      <c r="F163" s="190" t="s">
        <v>929</v>
      </c>
      <c r="G163" s="191" t="s">
        <v>930</v>
      </c>
      <c r="H163" s="191" t="s">
        <v>1154</v>
      </c>
      <c r="I163" s="192" t="str">
        <f>CONCATENATE(IFERROR(VLOOKUP(A163,Combos!A:Y,25,0),VLOOKUP(A163,Unitarios!A:Y,25,0)),CHAR(10),CHAR(10),IF(Tabla4[[#This Row],[¿Combina color?(si:1/no:0)]]=0,"",M163),IF(Tabla4[[#This Row],[¿Combina color?(si:1/no:0)]]=0,"",VLOOKUP(VLOOKUP(A163,Colores!D:J,7,0),'Base de datos'!L:N,3,0)))</f>
        <v>En HOGAR &amp; SPACIOS encontraras lo mejor para tu hogar con este excelente Sofa 2 cuerpos con un acabado detallista al estilo Vintage&lt;/p&gt;
:&lt;p&gt;&lt;strong&gt;&lt;span style=text-decoration: underline;&gt;Detalle:&lt;/span&gt;&lt;/strong&gt;&lt;/p&gt;
- Sofa 2 cuerpos color: Azul, Tapiz: Dubai, relleno: Espuma paraiso, algodón, resortes y estructura: Madera tornillo
&lt;p&gt;Característica: 
 &lt;li&gt;Patas contorneadas&lt;/li&gt; 
&lt;/li&gt;&lt;/ul&gt;&lt;p&gt;
Capacidad: 1.4 litros&lt;p&gt;
- Sofa 3 cuerpos color: Azul, Tapiz: Dubai, relleno: Espuma paraiso, algodón, resortes y estructura: Madera tornillo
&lt;p&gt;Característica: 
 &lt;li&gt;Patas contorneadas&lt;/li&gt; 
&lt;/li&gt;&lt;/ul&gt;&lt;p&gt;
Capacidad: 1.4 litros&lt;p&gt;
- Banqueta color: Dorado, Tapiz: Dubai, relleno: Espuma paraiso, algodón, resortes y estructura: Madera tornillo
&lt;p&gt;Característica: 
 &lt;li&gt;Patas contorneadas&lt;/li&gt; 
&lt;/li&gt;&lt;/ul&gt;&lt;p&gt;
Capacidad: 1.4 litros&lt;p&gt;
&lt;p&gt;&lt;span style='text-decoration: underline;'&gt; Medidas aproximadas: &lt;/span&gt;&lt;/p&gt;&lt;p&gt; 
Sofa 2 cuerpos: &lt;p&gt;&lt;li&gt;Altura(cm): 80&lt;/li&gt;&lt;li&gt; Ancho(cm): 180&lt;/li&gt;&lt;li&gt; Profundo(cm): 75&lt;/li&gt;&lt;/ul&gt;
&lt;p&gt;Sofa 3 cuerpos: &lt;p&gt;&lt;li&gt;Altura(cm): 80&lt;/li&gt;&lt;li&gt; Ancho(cm): 140&lt;/li&gt;&lt;li&gt; Profundo(cm): 75&lt;/li&gt;&lt;/ul&gt;&lt;p&gt;
Banqueta: &lt;p&gt;&lt;li&gt;Altura(cm): 45&lt;/li&gt;&lt;li&gt; Ancho(cm): 100&lt;/li&gt;&lt;li&gt; Profundo(cm): 45&lt;/li&gt;&lt;/ul&gt;&lt;p&gt;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v>
      </c>
      <c r="J163"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63" s="152">
        <v>1</v>
      </c>
      <c r="L163" s="152" t="s">
        <v>435</v>
      </c>
      <c r="M163" s="152" t="s">
        <v>409</v>
      </c>
      <c r="O163" s="146" t="str">
        <f t="shared" si="5"/>
        <v>insert into descripcion_corta VALUES (NULL,"Combo1",162,"Juego de sala 3+2 + banqueta","En HOGAR &amp; SPACIOS encontraras lo mejor para tu hogar con este excelente Sofa 2 cuerpos con un acabado detallista al estilo Vintage&lt;/p&gt;
:&lt;p&gt;&lt;strong&gt;&lt;span style=text-decoration: underline;&gt;Detalle:&lt;/span&gt;&lt;/strong&gt;&lt;/p&gt;
- Sofa 2 cuerpos color: Azul, Tapiz: Dubai, relleno: Espuma paraiso, algodón, resortes y estructura: Madera tornillo
&lt;p&gt;Característica: 
 &lt;li&gt;Patas contorneadas&lt;/li&gt; 
&lt;/li&gt;&lt;/ul&gt;&lt;p&gt;
Capacidad: 1.4 litros&lt;p&gt;
- Sofa 3 cuerpos color: Azul, Tapiz: Dubai, relleno: Espuma paraiso, algodón, resortes y estructura: Madera tornillo
&lt;p&gt;Característica: 
 &lt;li&gt;Patas contorneadas&lt;/li&gt; 
&lt;/li&gt;&lt;/ul&gt;&lt;p&gt;
Capacidad: 1.4 litros&lt;p&gt;
- Banqueta color: Dorado, Tapiz: Dubai, relleno: Espuma paraiso, algodón, resortes y estructura: Madera tornillo
&lt;p&gt;Característica: 
 &lt;li&gt;Patas contorneadas&lt;/li&gt; 
&lt;/li&gt;&lt;/ul&gt;&lt;p&gt;
Capacidad: 1.4 litros&lt;p&gt;
&lt;p&gt;&lt;span style='text-decoration: underline;'&gt; Medidas aproximadas: &lt;/span&gt;&lt;/p&gt;&lt;p&gt; 
Sofa 2 cuerpos: &lt;p&gt;&lt;li&gt;Altura(cm): 80&lt;/li&gt;&lt;li&gt; Ancho(cm): 180&lt;/li&gt;&lt;li&gt; Profundo(cm): 75&lt;/li&gt;&lt;/ul&gt;
&lt;p&gt;Sofa 3 cuerpos: &lt;p&gt;&lt;li&gt;Altura(cm): 80&lt;/li&gt;&lt;li&gt; Ancho(cm): 140&lt;/li&gt;&lt;li&gt; Profundo(cm): 75&lt;/li&gt;&lt;/ul&gt;&lt;p&gt;
Banqueta: &lt;p&gt;&lt;li&gt;Altura(cm): 45&lt;/li&gt;&lt;li&gt; Ancho(cm): 100&lt;/li&gt;&lt;li&gt; Profundo(cm): 45&lt;/li&gt;&lt;/ul&gt;&lt;p&gt;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64" spans="1:15" ht="19.5" customHeight="1" x14ac:dyDescent="0.2">
      <c r="A164" s="143" t="s">
        <v>1105</v>
      </c>
      <c r="B164" s="184">
        <f>VLOOKUP(Tabla4[[#This Row],[skuproveedor-web]],Tabla6[[sku proveedor-web]:[codigo]],2,0)</f>
        <v>163</v>
      </c>
      <c r="C164" s="170" t="s">
        <v>1153</v>
      </c>
      <c r="D164" s="190" t="s">
        <v>927</v>
      </c>
      <c r="E164" s="190" t="s">
        <v>928</v>
      </c>
      <c r="F164" s="190" t="s">
        <v>929</v>
      </c>
      <c r="G164" s="191" t="s">
        <v>930</v>
      </c>
      <c r="H164" s="191" t="s">
        <v>1154</v>
      </c>
      <c r="I164" s="192" t="str">
        <f>CONCATENATE(IFERROR(VLOOKUP(A164,Combos!A:Y,25,0),VLOOKUP(A164,Unitarios!A:Y,25,0)),CHAR(10),CHAR(10),IF(Tabla4[[#This Row],[¿Combina color?(si:1/no:0)]]=0,"",M164),IF(Tabla4[[#This Row],[¿Combina color?(si:1/no:0)]]=0,"",VLOOKUP(VLOOKUP(A164,Colores!D:J,7,0),'Base de datos'!L:N,3,0)))</f>
        <v>En HOGAR &amp; SPACIOS encontraras lo mejor para tu hogar con este excelente sofa 2 cuerpos con un acabado detallista al estilo Vintage&lt;/p&gt;
:&lt;p&gt;&lt;strong&gt;&lt;span style=text-decoration: underline;&gt;Detalle:&lt;/span&gt;&lt;/strong&gt;&lt;/p&gt;
- sofa 2 cuerpos color: Verde, Tapiz: Dubai, relleno: Espuma paraiso y algodón y estructura: Madera tornillo
&lt;p&gt;Característica: 
 &lt;li&gt;Patas contorneadas&lt;/li&gt; 
 &lt;li&gt;Botoneado&lt;/li&gt;&lt;/ul&gt;&lt;p&gt;
Capacidad: 1.4 litros&lt;p&gt;
- sofa 2 cuerpos color: Verde, Tapiz: Dubai, relleno: Espuma paraiso y algodón y estructura: Madera tornillo
&lt;p&gt;Característica: 
 &lt;li&gt;Patas contorneadas&lt;/li&gt; 
 &lt;li&gt;Botoneado&lt;/li&gt;&lt;/ul&gt;&lt;p&gt;
Capacidad: 1.4 litros&lt;p&gt;
- Butaca color: Rojo vino, Tapiz: Dubai, relleno: Espuma paraiso, algodón, resortes y estructura: Madera tornillo
&lt;p&gt;Característica: 
 &lt;li&gt;Patas contorneadas&lt;/li&gt; 
&lt;/li&gt;&lt;/ul&gt;&lt;p&gt;
Capacidad: 1.4 litros&lt;p&gt;
&lt;p&gt;&lt;span style='text-decoration: underline;'&gt; Medidas aproximadas: &lt;/span&gt;&lt;/p&gt;&lt;p&gt; 
sofa 2 cuerpos: &lt;p&gt;&lt;li&gt;Altura(cm): 80&lt;/li&gt;&lt;li&gt; Ancho(cm): 145&lt;/li&gt;&lt;li&gt; Profundo(cm): 70&lt;/li&gt;&lt;/ul&gt;
&lt;p&gt;sofa 2 cuerpos: &lt;p&gt;&lt;li&gt;Altura(cm): 80&lt;/li&gt;&lt;li&gt; Ancho(cm): 145&lt;/li&gt;&lt;li&gt; Profundo(cm): 70&lt;/li&gt;&lt;/ul&gt;&lt;p&gt;
Butaca: &lt;p&gt;&lt;li&gt;Altura(cm): 35&lt;/li&gt;&lt;li&gt; Ancho(cm): 70&lt;/li&gt;&lt;li&gt; Profundo(cm): 45&lt;/li&gt;&lt;/ul&gt;&lt;p&gt;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Crea espacios frescos y luminosos&lt;/li&gt;
&lt;li&gt; Gris: Crea espacios sofisticados y contemporaneos&lt;/li&gt;
&lt;li&gt;Marrón: Crea espacios naturales y tranquilos&lt;/li&gt;
&lt;li&gt;Azul: Crea espacios frescos&lt;/li&gt;
&lt;li&gt;Amarillo: Crea espacios calidos&lt;/ul&gt;&lt;/li&gt;</v>
      </c>
      <c r="J164"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64" s="152">
        <v>1</v>
      </c>
      <c r="L164" s="152" t="s">
        <v>435</v>
      </c>
      <c r="M164" s="152" t="s">
        <v>409</v>
      </c>
      <c r="O164" s="146" t="str">
        <f t="shared" si="5"/>
        <v>insert into descripcion_corta VALUES (NULL,"Combo2",163,"Juego de sala 3+ Sillón +butaca","En HOGAR &amp; SPACIOS encontraras lo mejor para tu hogar con este excelente sofa 2 cuerpos con un acabado detallista al estilo Vintage&lt;/p&gt;
:&lt;p&gt;&lt;strong&gt;&lt;span style=text-decoration: underline;&gt;Detalle:&lt;/span&gt;&lt;/strong&gt;&lt;/p&gt;
- sofa 2 cuerpos color: Verde, Tapiz: Dubai, relleno: Espuma paraiso y algodón y estructura: Madera tornillo
&lt;p&gt;Característica: 
 &lt;li&gt;Patas contorneadas&lt;/li&gt; 
 &lt;li&gt;Botoneado&lt;/li&gt;&lt;/ul&gt;&lt;p&gt;
Capacidad: 1.4 litros&lt;p&gt;
- sofa 2 cuerpos color: Verde, Tapiz: Dubai, relleno: Espuma paraiso y algodón y estructura: Madera tornillo
&lt;p&gt;Característica: 
 &lt;li&gt;Patas contorneadas&lt;/li&gt; 
 &lt;li&gt;Botoneado&lt;/li&gt;&lt;/ul&gt;&lt;p&gt;
Capacidad: 1.4 litros&lt;p&gt;
- Butaca color: Rojo vino, Tapiz: Dubai, relleno: Espuma paraiso, algodón, resortes y estructura: Madera tornillo
&lt;p&gt;Característica: 
 &lt;li&gt;Patas contorneadas&lt;/li&gt; 
&lt;/li&gt;&lt;/ul&gt;&lt;p&gt;
Capacidad: 1.4 litros&lt;p&gt;
&lt;p&gt;&lt;span style='text-decoration: underline;'&gt; Medidas aproximadas: &lt;/span&gt;&lt;/p&gt;&lt;p&gt; 
sofa 2 cuerpos: &lt;p&gt;&lt;li&gt;Altura(cm): 80&lt;/li&gt;&lt;li&gt; Ancho(cm): 145&lt;/li&gt;&lt;li&gt; Profundo(cm): 70&lt;/li&gt;&lt;/ul&gt;
&lt;p&gt;sofa 2 cuerpos: &lt;p&gt;&lt;li&gt;Altura(cm): 80&lt;/li&gt;&lt;li&gt; Ancho(cm): 145&lt;/li&gt;&lt;li&gt; Profundo(cm): 70&lt;/li&gt;&lt;/ul&gt;&lt;p&gt;
Butaca: &lt;p&gt;&lt;li&gt;Altura(cm): 35&lt;/li&gt;&lt;li&gt; Ancho(cm): 70&lt;/li&gt;&lt;li&gt; Profundo(cm): 45&lt;/li&gt;&lt;/ul&gt;&lt;p&gt;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nuevos?:&lt;/span&gt;&lt;/strong&gt;&lt;/span&gt;&lt;/p&gt;&lt;ul&gt;&lt;li&gt;Blanco: Crea espacios frescos y luminosos&lt;/li&gt;
&lt;li&gt; Gris: Crea espacios sofisticados y contemporaneos&lt;/li&gt;
&lt;li&gt;Marrón: Crea espacios naturales y tranquilos&lt;/li&gt;
&lt;li&gt;Azul: Crea espacios frescos&lt;/li&gt;
&lt;li&gt;Amarillo: Crea espacios calidos&lt;/ul&gt;&lt;/li&gt;","&lt;img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65" spans="1:15" ht="19.5" customHeight="1" x14ac:dyDescent="0.2">
      <c r="A165" s="143" t="s">
        <v>1106</v>
      </c>
      <c r="B165" s="184">
        <f>VLOOKUP(Tabla4[[#This Row],[skuproveedor-web]],Tabla6[[sku proveedor-web]:[codigo]],2,0)</f>
        <v>164</v>
      </c>
      <c r="C165" s="170" t="s">
        <v>1048</v>
      </c>
      <c r="D165" s="190" t="s">
        <v>927</v>
      </c>
      <c r="E165" s="190" t="s">
        <v>928</v>
      </c>
      <c r="F165" s="190" t="s">
        <v>929</v>
      </c>
      <c r="G165" s="191" t="s">
        <v>930</v>
      </c>
      <c r="H165" s="191" t="s">
        <v>1154</v>
      </c>
      <c r="I165" s="192" t="str">
        <f>CONCATENATE(IFERROR(VLOOKUP(A165,Combos!A:Y,25,0),VLOOKUP(A165,Unitarios!A:Y,25,0)),CHAR(10),CHAR(10),IF(Tabla4[[#This Row],[¿Combina color?(si:1/no:0)]]=0,"",M165),IF(Tabla4[[#This Row],[¿Combina color?(si:1/no:0)]]=0,"",VLOOKUP(VLOOKUP(A165,Colores!D:J,7,0),'Base de datos'!L:N,3,0)))</f>
        <v>En HOGAR &amp; SPACIOS encontraras lo mejor para tu hogar con este excelente Seccional con un acabado detallista al estilo Vintage&lt;/p&gt;
:&lt;p&gt;&lt;strong&gt;&lt;span style=text-decoration: underline;&gt;Detalle:&lt;/span&gt;&lt;/strong&gt;&lt;/p&gt;
&lt;p&gt;- Seccional color: Maiz, Tapiz: Dubai, relleno: Espuma paraiso, algodón, resortes y estructura: Madera tornillo
&lt;p&gt;Característica: 
 &lt;li&gt;Patas contorneadas&lt;/li&gt; 
&lt;/li&gt;&lt;/ul&gt;&lt;p&gt;
Capacidad: 1.4 litros&lt;p&gt;
- Banqueta color: Violeta, Tapiz: Dubai, relleno: Espuma paraiso, algodón, resortes y estructura: Madera tornillo
&lt;p&gt;Característica: 
 &lt;li&gt;Patas contorneadas&lt;/li&gt; 
&lt;/li&gt;&lt;/ul&gt;&lt;p&gt;
Capacidad: 1.4 litros&lt;p&gt;
&lt;p&gt;&lt;span style='text-decoration: underline;'&gt; Medidas aproximadas: &lt;/span&gt;&lt;/p&gt;&lt;p&gt; 
Seccional: &lt;p&gt;&lt;li&gt;Altura(cm): 80&lt;/li&gt;&lt;li&gt; Ancho(cm): 190&lt;/li&gt;&lt;li&gt; Profundo(cm): 160&lt;/li&gt;&lt;/ul&gt;
&lt;p&gt;Banqueta: &lt;p&gt;&lt;li&gt;Altura(cm): 45&lt;/li&gt;&lt;li&gt; Ancho(cm): 100&lt;/li&gt;&lt;li&gt; Profundo(cm): 45&lt;/li&gt;&lt;/ul&gt;&lt;p&gt;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nuevos?:&lt;/span&gt;&lt;/strong&gt;&lt;/span&gt;&lt;/p&gt;&lt;ul&gt;&lt;li&gt;Rojo: Aumenta la fortalecey energía del lugar (No es recomendable para estudio)&lt;/li&gt;
&lt;li&gt;Blanco: Crea ambientes luminosos&lt;/li&gt;
&lt;li&gt;Gris: Genera un ambiente deportivo&lt;/ul&gt;&lt;/li&gt;</v>
      </c>
      <c r="J165"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65" s="152">
        <v>1</v>
      </c>
      <c r="L165" s="152" t="s">
        <v>435</v>
      </c>
      <c r="M165" s="152" t="s">
        <v>409</v>
      </c>
      <c r="O165" s="146" t="str">
        <f t="shared" si="5"/>
        <v>insert into descripcion_corta VALUES (NULL,"Combo3",164,"Seccional + Banqueta","En HOGAR &amp; SPACIOS encontraras lo mejor para tu hogar con este excelente Seccional con un acabado detallista al estilo Vintage&lt;/p&gt;
:&lt;p&gt;&lt;strong&gt;&lt;span style=text-decoration: underline;&gt;Detalle:&lt;/span&gt;&lt;/strong&gt;&lt;/p&gt;
&lt;p&gt;- Seccional color: Maiz, Tapiz: Dubai, relleno: Espuma paraiso, algodón, resortes y estructura: Madera tornillo
&lt;p&gt;Característica: 
 &lt;li&gt;Patas contorneadas&lt;/li&gt; 
&lt;/li&gt;&lt;/ul&gt;&lt;p&gt;
Capacidad: 1.4 litros&lt;p&gt;
- Banqueta color: Violeta, Tapiz: Dubai, relleno: Espuma paraiso, algodón, resortes y estructura: Madera tornillo
&lt;p&gt;Característica: 
 &lt;li&gt;Patas contorneadas&lt;/li&gt; 
&lt;/li&gt;&lt;/ul&gt;&lt;p&gt;
Capacidad: 1.4 litros&lt;p&gt;
&lt;p&gt;&lt;span style='text-decoration: underline;'&gt; Medidas aproximadas: &lt;/span&gt;&lt;/p&gt;&lt;p&gt; 
Seccional: &lt;p&gt;&lt;li&gt;Altura(cm): 80&lt;/li&gt;&lt;li&gt; Ancho(cm): 190&lt;/li&gt;&lt;li&gt; Profundo(cm): 160&lt;/li&gt;&lt;/ul&gt;
&lt;p&gt;Banqueta: &lt;p&gt;&lt;li&gt;Altura(cm): 45&lt;/li&gt;&lt;li&gt; Ancho(cm): 100&lt;/li&gt;&lt;li&gt; Profundo(cm): 45&lt;/li&gt;&lt;/ul&gt;&lt;p&gt;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nuevos?:&lt;/span&gt;&lt;/strong&gt;&lt;/span&gt;&lt;/p&gt;&lt;ul&gt;&lt;li&gt;Rojo: Aumenta la fortalecey energía del lugar (No es recomendable para estudio)&lt;/li&gt;
&lt;li&gt;Blanco: Crea ambientes luminosos&lt;/li&gt;
&lt;li&gt;Gris: Genera un ambiente deportivo&lt;/ul&gt;&lt;/li&gt;","&lt;img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66" spans="1:15" ht="19.5" customHeight="1" x14ac:dyDescent="0.2">
      <c r="A166" s="143" t="s">
        <v>1107</v>
      </c>
      <c r="B166" s="184">
        <f>VLOOKUP(Tabla4[[#This Row],[skuproveedor-web]],Tabla6[[sku proveedor-web]:[codigo]],2,0)</f>
        <v>165</v>
      </c>
      <c r="C166" s="170" t="s">
        <v>1045</v>
      </c>
      <c r="D166" s="190" t="s">
        <v>927</v>
      </c>
      <c r="E166" s="190" t="s">
        <v>928</v>
      </c>
      <c r="F166" s="190" t="s">
        <v>929</v>
      </c>
      <c r="G166" s="191" t="s">
        <v>930</v>
      </c>
      <c r="H166" s="191" t="s">
        <v>1154</v>
      </c>
      <c r="I166" s="192" t="str">
        <f>CONCATENATE(IFERROR(VLOOKUP(A166,Combos!A:Y,25,0),VLOOKUP(A166,Unitarios!A:Y,25,0)),CHAR(10),CHAR(10),IF(Tabla4[[#This Row],[¿Combina color?(si:1/no:0)]]=0,"",M166),IF(Tabla4[[#This Row],[¿Combina color?(si:1/no:0)]]=0,"",VLOOKUP(VLOOKUP(A166,Colores!D:J,7,0),'Base de datos'!L:N,3,0)))</f>
        <v>En HOGAR &amp; SPACIOS encontraras lo mejor para tu hogar con este excelente Sofa 2 cuerpos con un acabado detallista al estilo Vintage&lt;/p&gt;
:&lt;p&gt;&lt;strong&gt;&lt;span style=text-decoration: underline;&gt;Detalle:&lt;/span&gt;&lt;/strong&gt;&lt;/p&gt;
- Sofa 2 cuerpos color: Rojo vino, Tapiz: Dubai, relleno: Espuma paraiso y algodón y estructura: Madera tornillo
&lt;p&gt;Característica: 
 &lt;li&gt;Patas contorneadas&lt;/li&gt; 
&lt;/li&gt;&lt;/ul&gt;&lt;p&gt;
Capacidad: 1.4 litros&lt;p&gt;
- Sillón color: Gris claro, Tapiz: Dubai, relleno: Espuma paraiso, algodón, resortes y estructura: Madera tornillo
&lt;p&gt;Característica: 
 &lt;li&gt;Patas contorneadas&lt;/li&gt; 
&lt;/li&gt;&lt;/ul&gt;&lt;p&gt;
Capacidad: 1.4 litros&lt;p&gt;
- Banqueta color: Gris claro, Tapiz: Dubai, relleno: Espuma paraiso, algodón, resortes y estructura: Madera tornillo
&lt;p&gt;Característica: 
 &lt;li&gt;Patas contorneadas&lt;/li&gt; 
&lt;/li&gt;&lt;/ul&gt;&lt;p&gt;
Capacidad: 1.4 litros&lt;p&gt;
&lt;p&gt;&lt;span style='text-decoration: underline;'&gt; Medidas aproximadas: &lt;/span&gt;&lt;/p&gt;&lt;p&gt; 
Sofa 2 cuerpos: &lt;p&gt;&lt;li&gt;Altura(cm): 80&lt;/li&gt;&lt;li&gt; Ancho(cm): 145&lt;/li&gt;&lt;li&gt; Profundo(cm): 75&lt;/li&gt;&lt;/ul&gt;
&lt;p&gt;Sillón: &lt;p&gt;&lt;li&gt;Altura(cm): 80&lt;/li&gt;&lt;li&gt; Ancho(cm): 75&lt;/li&gt;&lt;li&gt; Profundo(cm): 75&lt;/li&gt;&lt;/ul&gt;&lt;p&gt;
Banqueta: &lt;p&gt;&lt;li&gt;Altura(cm): 35&lt;/li&gt;&lt;li&gt; Ancho(cm): 70&lt;/li&gt;&lt;li&gt; Profundo(cm): 45&lt;/li&gt;&lt;/ul&gt;&lt;p&gt;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v>
      </c>
      <c r="J166"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66" s="152">
        <v>1</v>
      </c>
      <c r="L166" s="152" t="s">
        <v>435</v>
      </c>
      <c r="M166" s="152" t="s">
        <v>409</v>
      </c>
      <c r="O166" s="146" t="str">
        <f t="shared" si="5"/>
        <v>insert into descripcion_corta VALUES (NULL,"Combo4",165,"Juego de sala 2 + Sillón + Banqueta","En HOGAR &amp; SPACIOS encontraras lo mejor para tu hogar con este excelente Sofa 2 cuerpos con un acabado detallista al estilo Vintage&lt;/p&gt;
:&lt;p&gt;&lt;strong&gt;&lt;span style=text-decoration: underline;&gt;Detalle:&lt;/span&gt;&lt;/strong&gt;&lt;/p&gt;
- Sofa 2 cuerpos color: Rojo vino, Tapiz: Dubai, relleno: Espuma paraiso y algodón y estructura: Madera tornillo
&lt;p&gt;Característica: 
 &lt;li&gt;Patas contorneadas&lt;/li&gt; 
&lt;/li&gt;&lt;/ul&gt;&lt;p&gt;
Capacidad: 1.4 litros&lt;p&gt;
- Sillón color: Gris claro, Tapiz: Dubai, relleno: Espuma paraiso, algodón, resortes y estructura: Madera tornillo
&lt;p&gt;Característica: 
 &lt;li&gt;Patas contorneadas&lt;/li&gt; 
&lt;/li&gt;&lt;/ul&gt;&lt;p&gt;
Capacidad: 1.4 litros&lt;p&gt;
- Banqueta color: Gris claro, Tapiz: Dubai, relleno: Espuma paraiso, algodón, resortes y estructura: Madera tornillo
&lt;p&gt;Característica: 
 &lt;li&gt;Patas contorneadas&lt;/li&gt; 
&lt;/li&gt;&lt;/ul&gt;&lt;p&gt;
Capacidad: 1.4 litros&lt;p&gt;
&lt;p&gt;&lt;span style='text-decoration: underline;'&gt; Medidas aproximadas: &lt;/span&gt;&lt;/p&gt;&lt;p&gt; 
Sofa 2 cuerpos: &lt;p&gt;&lt;li&gt;Altura(cm): 80&lt;/li&gt;&lt;li&gt; Ancho(cm): 145&lt;/li&gt;&lt;li&gt; Profundo(cm): 75&lt;/li&gt;&lt;/ul&gt;
&lt;p&gt;Sillón: &lt;p&gt;&lt;li&gt;Altura(cm): 80&lt;/li&gt;&lt;li&gt; Ancho(cm): 75&lt;/li&gt;&lt;li&gt; Profundo(cm): 75&lt;/li&gt;&lt;/ul&gt;&lt;p&gt;
Banqueta: &lt;p&gt;&lt;li&gt;Altura(cm): 35&lt;/li&gt;&lt;li&gt; Ancho(cm): 70&lt;/li&gt;&lt;li&gt; Profundo(cm): 45&lt;/li&gt;&lt;/ul&gt;&lt;p&gt;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Aumenta la fortalecey energía del lugar (No es recomendable para estudio)&lt;/li&gt;
&lt;li&gt;Negro: Deja un espacio elegante&lt;/li&gt;
&lt;li&gt;Blanco: Crea un ambiente de frescura&lt;/li&gt;
&lt;li&gt;Verde: Crea un espacio hogareño&lt;/ul&gt;&lt;/li&gt;","&lt;img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67" spans="1:15" ht="19.5" customHeight="1" x14ac:dyDescent="0.2">
      <c r="A167" s="143" t="s">
        <v>1108</v>
      </c>
      <c r="B167" s="184">
        <f>VLOOKUP(Tabla4[[#This Row],[skuproveedor-web]],Tabla6[[sku proveedor-web]:[codigo]],2,0)</f>
        <v>166</v>
      </c>
      <c r="C167" s="170" t="s">
        <v>1096</v>
      </c>
      <c r="D167" s="190" t="s">
        <v>927</v>
      </c>
      <c r="E167" s="190" t="s">
        <v>928</v>
      </c>
      <c r="F167" s="190" t="s">
        <v>929</v>
      </c>
      <c r="G167" s="191" t="s">
        <v>930</v>
      </c>
      <c r="H167" s="191" t="s">
        <v>1154</v>
      </c>
      <c r="I167" s="192" t="str">
        <f>CONCATENATE(IFERROR(VLOOKUP(A167,Combos!A:Y,25,0),VLOOKUP(A167,Unitarios!A:Y,25,0)),CHAR(10),CHAR(10),IF(Tabla4[[#This Row],[¿Combina color?(si:1/no:0)]]=0,"",M167),IF(Tabla4[[#This Row],[¿Combina color?(si:1/no:0)]]=0,"",VLOOKUP(VLOOKUP(A167,Colores!D:J,7,0),'Base de datos'!L:N,3,0)))</f>
        <v>En HOGAR &amp; SPACIOS encontraras lo mejor para tu hogar con este excelente Sillón con un acabado detallista al estilo Vintage&lt;/p&gt;
:&lt;p&gt;&lt;strong&gt;&lt;span style=text-decoration: underline;&gt;Detalle:&lt;/span&gt;&lt;/strong&gt;&lt;/p&gt;
- Sillón color: Rojo, Tapiz: Dubai, relleno: Espuma paraiso, algodón, resortes y estructura: Madera tornillo
&lt;p&gt;Característica: 
 &lt;li&gt;Patas contorneadas&lt;/li&gt; 
&lt;/li&gt;&lt;/ul&gt;&lt;p&gt;
Capacidad: 1.4 litros&lt;p&gt;
- Sofa 3 cuerpos color: Azul oscuro, Tapiz: Dubai, relleno: Espuma paraiso, algodón, resortes y estructura: Madera tornillo
&lt;p&gt;Característica: 
 &lt;li&gt;Patas contorneadas&lt;/li&gt; 
&lt;/li&gt;&lt;/ul&gt;&lt;p&gt;
Capacidad: 1.4 litros&lt;p&gt;
- Mesa de centro color: Blanco y estructura: Melamine + MDF
&lt;p&gt;Característica: 
 &lt;li&gt;Patas contorneadas&lt;/li&gt; 
&lt;/li&gt;&lt;/ul&gt;&lt;p&gt;
Capacidad: 1.4 litros&lt;p&gt;
&lt;p&gt;&lt;span style='text-decoration: underline;'&gt; Medidas aproximadas: &lt;/span&gt;&lt;/p&gt;&lt;p&gt; 
Sillón: &lt;p&gt;&lt;li&gt;Altura(cm): 80&lt;/li&gt;&lt;li&gt; Ancho(cm): 55&lt;/li&gt;&lt;li&gt; Profundo(cm): 75&lt;/li&gt;&lt;/ul&gt;
&lt;p&gt;Sofa 3 cuerpos: &lt;p&gt;&lt;li&gt;Altura(cm): 80&lt;/li&gt;&lt;li&gt; Ancho(cm): 140&lt;/li&gt;&lt;li&gt; Profundo(cm): 75&lt;/li&gt;&lt;/ul&gt;&lt;p&gt;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v>
      </c>
      <c r="J167"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67" s="152">
        <v>1</v>
      </c>
      <c r="L167" s="152" t="s">
        <v>435</v>
      </c>
      <c r="M167" s="152" t="s">
        <v>409</v>
      </c>
      <c r="O167" s="146" t="str">
        <f t="shared" si="5"/>
        <v>insert into descripcion_corta VALUES (NULL,"Combo5",166,"Juego de sala 3 + 2 mesa de centro","En HOGAR &amp; SPACIOS encontraras lo mejor para tu hogar con este excelente Sillón con un acabado detallista al estilo Vintage&lt;/p&gt;
:&lt;p&gt;&lt;strong&gt;&lt;span style=text-decoration: underline;&gt;Detalle:&lt;/span&gt;&lt;/strong&gt;&lt;/p&gt;
- Sillón color: Rojo, Tapiz: Dubai, relleno: Espuma paraiso, algodón, resortes y estructura: Madera tornillo
&lt;p&gt;Característica: 
 &lt;li&gt;Patas contorneadas&lt;/li&gt; 
&lt;/li&gt;&lt;/ul&gt;&lt;p&gt;
Capacidad: 1.4 litros&lt;p&gt;
- Sofa 3 cuerpos color: Azul oscuro, Tapiz: Dubai, relleno: Espuma paraiso, algodón, resortes y estructura: Madera tornillo
&lt;p&gt;Característica: 
 &lt;li&gt;Patas contorneadas&lt;/li&gt; 
&lt;/li&gt;&lt;/ul&gt;&lt;p&gt;
Capacidad: 1.4 litros&lt;p&gt;
- Mesa de centro color: Blanco y estructura: Melamine + MDF
&lt;p&gt;Característica: 
 &lt;li&gt;Patas contorneadas&lt;/li&gt; 
&lt;/li&gt;&lt;/ul&gt;&lt;p&gt;
Capacidad: 1.4 litros&lt;p&gt;
&lt;p&gt;&lt;span style='text-decoration: underline;'&gt; Medidas aproximadas: &lt;/span&gt;&lt;/p&gt;&lt;p&gt; 
Sillón: &lt;p&gt;&lt;li&gt;Altura(cm): 80&lt;/li&gt;&lt;li&gt; Ancho(cm): 55&lt;/li&gt;&lt;li&gt; Profundo(cm): 75&lt;/li&gt;&lt;/ul&gt;
&lt;p&gt;Sofa 3 cuerpos: &lt;p&gt;&lt;li&gt;Altura(cm): 80&lt;/li&gt;&lt;li&gt; Ancho(cm): 140&lt;/li&gt;&lt;li&gt; Profundo(cm): 75&lt;/li&gt;&lt;/ul&gt;&lt;p&gt;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68" spans="1:15" ht="19.5" customHeight="1" x14ac:dyDescent="0.2">
      <c r="A168" s="143" t="s">
        <v>1109</v>
      </c>
      <c r="B168" s="184">
        <f>VLOOKUP(Tabla4[[#This Row],[skuproveedor-web]],Tabla6[[sku proveedor-web]:[codigo]],2,0)</f>
        <v>167</v>
      </c>
      <c r="C168" s="170" t="s">
        <v>1046</v>
      </c>
      <c r="D168" s="190" t="s">
        <v>927</v>
      </c>
      <c r="E168" s="190" t="s">
        <v>928</v>
      </c>
      <c r="F168" s="190" t="s">
        <v>929</v>
      </c>
      <c r="G168" s="191" t="s">
        <v>930</v>
      </c>
      <c r="H168" s="191" t="s">
        <v>1154</v>
      </c>
      <c r="I168" s="192" t="str">
        <f>CONCATENATE(IFERROR(VLOOKUP(A168,Combos!A:Y,25,0),VLOOKUP(A168,Unitarios!A:Y,25,0)),CHAR(10),CHAR(10),IF(Tabla4[[#This Row],[¿Combina color?(si:1/no:0)]]=0,"",M168),IF(Tabla4[[#This Row],[¿Combina color?(si:1/no:0)]]=0,"",VLOOKUP(VLOOKUP(A168,Colores!D:J,7,0),'Base de datos'!L:N,3,0)))</f>
        <v>En HOGAR &amp; SPACIOS encontraras lo mejor para tu hogar con este excelente Sofa 3 cuerpos con un acabado detallista al estilo Vintage&lt;/p&gt;
:&lt;p&gt;&lt;strong&gt;&lt;span style=text-decoration: underline;&gt;Detalle:&lt;/span&gt;&lt;/strong&gt;&lt;/p&gt;
- Sofa 3 cuerpos color: Plomo, Tapiz: Dubai, relleno: Espuma paraiso, algodón, resortes y estructura: Madera tornillo
&lt;p&gt;Característica: 
 &lt;li&gt;Patas contorneadas&lt;/li&gt; 
&lt;/li&gt;&lt;/ul&gt;&lt;p&gt;
Capacidad: 1.4 litros&lt;p&gt;
- Sofa 2 cuerpos color: Plomo, Tapiz: Dubai, relleno: Espuma paraiso, algodón, resortes y estructura: Madera tornillo
&lt;p&gt;Característica: 
 &lt;li&gt;Patas contorneadas&lt;/li&gt; 
&lt;/li&gt;&lt;/ul&gt;&lt;p&gt;
Capacidad: 1.4 litros&lt;p&gt;
- Mesa de centro color: Cedro y estructura: Melamine + MDF
&lt;p&gt;Característica: 
 &lt;li&gt;Patas contorneadas&lt;/li&gt; 
&lt;/li&gt;&lt;/ul&gt;&lt;p&gt;
Capacidad: 1.4 litros&lt;p&gt;
&lt;p&gt;&lt;span style='text-decoration: underline;'&gt; Medidas aproximadas: &lt;/span&gt;&lt;/p&gt;&lt;p&gt; 
Sofa 3 cuerpos: &lt;p&gt;&lt;li&gt;Altura(cm): 85&lt;/li&gt;&lt;li&gt; Ancho(cm): 180&lt;/li&gt;&lt;li&gt; Profundo(cm): 75&lt;/li&gt;&lt;/ul&gt;
&lt;p&gt;Sofa 2 cuerpos: &lt;p&gt;&lt;li&gt;Altura(cm): 85&lt;/li&gt;&lt;li&gt; Ancho(cm): 140&lt;/li&gt;&lt;li&gt; Profundo(cm): 75&lt;/li&gt;&lt;/ul&gt;&lt;p&gt;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168"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68" s="152">
        <v>1</v>
      </c>
      <c r="L168" s="152" t="s">
        <v>435</v>
      </c>
      <c r="M168" s="152" t="s">
        <v>409</v>
      </c>
      <c r="O168" s="146" t="str">
        <f t="shared" si="5"/>
        <v>insert into descripcion_corta VALUES (NULL,"Combo6",167,"Juego de sala 2 + 2 + Banqueta","En HOGAR &amp; SPACIOS encontraras lo mejor para tu hogar con este excelente Sofa 3 cuerpos con un acabado detallista al estilo Vintage&lt;/p&gt;
:&lt;p&gt;&lt;strong&gt;&lt;span style=text-decoration: underline;&gt;Detalle:&lt;/span&gt;&lt;/strong&gt;&lt;/p&gt;
- Sofa 3 cuerpos color: Plomo, Tapiz: Dubai, relleno: Espuma paraiso, algodón, resortes y estructura: Madera tornillo
&lt;p&gt;Característica: 
 &lt;li&gt;Patas contorneadas&lt;/li&gt; 
&lt;/li&gt;&lt;/ul&gt;&lt;p&gt;
Capacidad: 1.4 litros&lt;p&gt;
- Sofa 2 cuerpos color: Plomo, Tapiz: Dubai, relleno: Espuma paraiso, algodón, resortes y estructura: Madera tornillo
&lt;p&gt;Característica: 
 &lt;li&gt;Patas contorneadas&lt;/li&gt; 
&lt;/li&gt;&lt;/ul&gt;&lt;p&gt;
Capacidad: 1.4 litros&lt;p&gt;
- Mesa de centro color: Cedro y estructura: Melamine + MDF
&lt;p&gt;Característica: 
 &lt;li&gt;Patas contorneadas&lt;/li&gt; 
&lt;/li&gt;&lt;/ul&gt;&lt;p&gt;
Capacidad: 1.4 litros&lt;p&gt;
&lt;p&gt;&lt;span style='text-decoration: underline;'&gt; Medidas aproximadas: &lt;/span&gt;&lt;/p&gt;&lt;p&gt; 
Sofa 3 cuerpos: &lt;p&gt;&lt;li&gt;Altura(cm): 85&lt;/li&gt;&lt;li&gt; Ancho(cm): 180&lt;/li&gt;&lt;li&gt; Profundo(cm): 75&lt;/li&gt;&lt;/ul&gt;
&lt;p&gt;Sofa 2 cuerpos: &lt;p&gt;&lt;li&gt;Altura(cm): 85&lt;/li&gt;&lt;li&gt; Ancho(cm): 140&lt;/li&gt;&lt;li&gt; Profundo(cm): 75&lt;/li&gt;&lt;/ul&gt;&lt;p&gt;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69" spans="1:15" ht="19.5" customHeight="1" x14ac:dyDescent="0.2">
      <c r="A169" s="143" t="s">
        <v>1110</v>
      </c>
      <c r="B169" s="184">
        <f>VLOOKUP(Tabla4[[#This Row],[skuproveedor-web]],Tabla6[[sku proveedor-web]:[codigo]],2,0)</f>
        <v>168</v>
      </c>
      <c r="C169" s="170" t="s">
        <v>1100</v>
      </c>
      <c r="D169" s="190" t="s">
        <v>927</v>
      </c>
      <c r="E169" s="190" t="s">
        <v>928</v>
      </c>
      <c r="F169" s="190" t="s">
        <v>929</v>
      </c>
      <c r="G169" s="191" t="s">
        <v>930</v>
      </c>
      <c r="H169" s="191" t="s">
        <v>1154</v>
      </c>
      <c r="I169" s="192" t="str">
        <f>CONCATENATE(IFERROR(VLOOKUP(A169,Combos!A:Y,25,0),VLOOKUP(A169,Unitarios!A:Y,25,0)),CHAR(10),CHAR(10),IF(Tabla4[[#This Row],[¿Combina color?(si:1/no:0)]]=0,"",M169),IF(Tabla4[[#This Row],[¿Combina color?(si:1/no:0)]]=0,"",VLOOKUP(VLOOKUP(A169,Colores!D:J,7,0),'Base de datos'!L:N,3,0)))</f>
        <v>En HOGAR &amp; SPACIOS encontraras lo mejor para tu hogar con este excelente Sofa 3 cuerpos con un acabado detallista al estilo Vintage&lt;/p&gt;
:&lt;p&gt;&lt;strong&gt;&lt;span style=text-decoration: underline;&gt;Detalle:&lt;/span&gt;&lt;/strong&gt;&lt;/p&gt;
- Sofa 3 cuerpos color: Plomo, Tapiz: Dubai, relleno: Espuma paraiso, algodón, resortes y estructura: Madera tornillo
&lt;p&gt;Característica: 
 &lt;li&gt;Patas contorneadas&lt;/li&gt; 
&lt;/li&gt;&lt;/ul&gt;&lt;p&gt;
Capacidad: 1.4 litros&lt;p&gt;
- Sofa 2 cuerpos color: Plomo, Tapiz: Dubai, relleno: Espuma paraiso, algodón, resortes y estructura: Madera tornillo
&lt;p&gt;Característica: 
 &lt;li&gt;Patas contorneadas&lt;/li&gt; 
&lt;/li&gt;&lt;/ul&gt;&lt;p&gt;
Capacidad: 1.4 litros&lt;p&gt;
- Mesa de centro color: Blanco y estructura: Melamine + MDF
&lt;p&gt;Característica: 
 &lt;li&gt;Patas contorneadas&lt;/li&gt; 
&lt;/li&gt;&lt;/ul&gt;&lt;p&gt;
Capacidad: 1.4 litros&lt;p&gt;
- Mesa de entreteniemiento color: Blanco y estructura: Melamine
&lt;p&gt;Característica: 
 &lt;li&gt;Patas contorneadas&lt;/li&gt; 
&lt;/li&gt;&lt;/ul&gt;&lt;p&gt;
Capacidad: 1.4 litros&lt;p&gt;
- Sillón  color: Dorado, Tapiz: Ultracuero, relleno: Espuma paraiso, algodón, resortes y estructura: Madera tornillo
&lt;p&gt;Característica: 
 &lt;li&gt;Patas aceradas&lt;/li&gt; 
&lt;/li&gt;&lt;/ul&gt;&lt;p&gt;
Capacidad: 1.4 litros
&lt;p&gt;&lt;span style='text-decoration: underline;'&gt; Medidas aproximadas: &lt;/span&gt;&lt;/p&gt;&lt;p&gt; 
Sofa 3 cuerpos: &lt;p&gt;&lt;li&gt;Altura(cm): 85&lt;/li&gt;&lt;li&gt; Ancho(cm): 150&lt;/li&gt;&lt;li&gt; Profundo(cm): 70&lt;/li&gt;&lt;/ul&gt;
&lt;p&gt;Sofa 2 cuerpos: &lt;p&gt;&lt;li&gt;Altura(cm): 85&lt;/li&gt;&lt;li&gt; Ancho(cm): 150&lt;/li&gt;&lt;li&gt; Profundo(cm): 70&lt;/li&gt;&lt;/ul&gt;
&lt;p&gt;Mesa de centro: &lt;p&gt;&lt;li&gt;Altura(cm): 40&lt;/li&gt;&lt;li&gt; Ancho(cm): 90&lt;/li&gt;&lt;li&gt; Profundo(cm): 50&lt;/li&gt;&lt;/ul&gt;
&lt;p&gt;Mesa de entreteniemiento: &lt;p&gt;&lt;li&gt;Altura(cm): 50&lt;/li&gt;&lt;li&gt; Ancho(cm): 160&lt;/li&gt;&lt;li&gt; Profundo(cm): 50&lt;/li&gt;&lt;/ul&gt;
&lt;p&gt;Sillón : &lt;p&gt;&lt;li&gt;Altura(cm): 85&lt;/li&gt;&lt;li&gt; Ancho(cm): 60&lt;/li&gt;&lt;li&gt; Profundo(cm): 55&lt;/li&gt;&lt;/ul&gt;&lt;p&gt;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169"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69" s="152">
        <v>1</v>
      </c>
      <c r="L169" s="152" t="s">
        <v>435</v>
      </c>
      <c r="M169" s="152" t="s">
        <v>409</v>
      </c>
      <c r="O169" s="146" t="str">
        <f t="shared" si="5"/>
        <v>insert into descripcion_corta VALUES (NULL,"Combo7",168,"Juego de sala 3 +2+ Entretenimiento + sillón + mesa de centro","En HOGAR &amp; SPACIOS encontraras lo mejor para tu hogar con este excelente Sofa 3 cuerpos con un acabado detallista al estilo Vintage&lt;/p&gt;
:&lt;p&gt;&lt;strong&gt;&lt;span style=text-decoration: underline;&gt;Detalle:&lt;/span&gt;&lt;/strong&gt;&lt;/p&gt;
- Sofa 3 cuerpos color: Plomo, Tapiz: Dubai, relleno: Espuma paraiso, algodón, resortes y estructura: Madera tornillo
&lt;p&gt;Característica: 
 &lt;li&gt;Patas contorneadas&lt;/li&gt; 
&lt;/li&gt;&lt;/ul&gt;&lt;p&gt;
Capacidad: 1.4 litros&lt;p&gt;
- Sofa 2 cuerpos color: Plomo, Tapiz: Dubai, relleno: Espuma paraiso, algodón, resortes y estructura: Madera tornillo
&lt;p&gt;Característica: 
 &lt;li&gt;Patas contorneadas&lt;/li&gt; 
&lt;/li&gt;&lt;/ul&gt;&lt;p&gt;
Capacidad: 1.4 litros&lt;p&gt;
- Mesa de centro color: Blanco y estructura: Melamine + MDF
&lt;p&gt;Característica: 
 &lt;li&gt;Patas contorneadas&lt;/li&gt; 
&lt;/li&gt;&lt;/ul&gt;&lt;p&gt;
Capacidad: 1.4 litros&lt;p&gt;
- Mesa de entreteniemiento color: Blanco y estructura: Melamine
&lt;p&gt;Característica: 
 &lt;li&gt;Patas contorneadas&lt;/li&gt; 
&lt;/li&gt;&lt;/ul&gt;&lt;p&gt;
Capacidad: 1.4 litros&lt;p&gt;
- Sillón  color: Dorado, Tapiz: Ultracuero, relleno: Espuma paraiso, algodón, resortes y estructura: Madera tornillo
&lt;p&gt;Característica: 
 &lt;li&gt;Patas aceradas&lt;/li&gt; 
&lt;/li&gt;&lt;/ul&gt;&lt;p&gt;
Capacidad: 1.4 litros
&lt;p&gt;&lt;span style='text-decoration: underline;'&gt; Medidas aproximadas: &lt;/span&gt;&lt;/p&gt;&lt;p&gt; 
Sofa 3 cuerpos: &lt;p&gt;&lt;li&gt;Altura(cm): 85&lt;/li&gt;&lt;li&gt; Ancho(cm): 150&lt;/li&gt;&lt;li&gt; Profundo(cm): 70&lt;/li&gt;&lt;/ul&gt;
&lt;p&gt;Sofa 2 cuerpos: &lt;p&gt;&lt;li&gt;Altura(cm): 85&lt;/li&gt;&lt;li&gt; Ancho(cm): 150&lt;/li&gt;&lt;li&gt; Profundo(cm): 70&lt;/li&gt;&lt;/ul&gt;
&lt;p&gt;Mesa de centro: &lt;p&gt;&lt;li&gt;Altura(cm): 40&lt;/li&gt;&lt;li&gt; Ancho(cm): 90&lt;/li&gt;&lt;li&gt; Profundo(cm): 50&lt;/li&gt;&lt;/ul&gt;
&lt;p&gt;Mesa de entreteniemiento: &lt;p&gt;&lt;li&gt;Altura(cm): 50&lt;/li&gt;&lt;li&gt; Ancho(cm): 160&lt;/li&gt;&lt;li&gt; Profundo(cm): 50&lt;/li&gt;&lt;/ul&gt;
&lt;p&gt;Sillón : &lt;p&gt;&lt;li&gt;Altura(cm): 85&lt;/li&gt;&lt;li&gt; Ancho(cm): 60&lt;/li&gt;&lt;li&gt; Profundo(cm): 55&lt;/li&gt;&lt;/ul&gt;&lt;p&gt;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70" spans="1:15" ht="19.5" customHeight="1" x14ac:dyDescent="0.2">
      <c r="A170" s="143" t="s">
        <v>1111</v>
      </c>
      <c r="B170" s="184">
        <f>VLOOKUP(Tabla4[[#This Row],[skuproveedor-web]],Tabla6[[sku proveedor-web]:[codigo]],2,0)</f>
        <v>169</v>
      </c>
      <c r="C170" s="170" t="s">
        <v>1047</v>
      </c>
      <c r="D170" s="190" t="s">
        <v>927</v>
      </c>
      <c r="E170" s="190" t="s">
        <v>928</v>
      </c>
      <c r="F170" s="190" t="s">
        <v>929</v>
      </c>
      <c r="G170" s="191" t="s">
        <v>930</v>
      </c>
      <c r="H170" s="191" t="s">
        <v>1154</v>
      </c>
      <c r="I170" s="192" t="str">
        <f>CONCATENATE(IFERROR(VLOOKUP(A170,Combos!A:Y,25,0),VLOOKUP(A170,Unitarios!A:Y,25,0)),CHAR(10),CHAR(10),IF(Tabla4[[#This Row],[¿Combina color?(si:1/no:0)]]=0,"",M170),IF(Tabla4[[#This Row],[¿Combina color?(si:1/no:0)]]=0,"",VLOOKUP(VLOOKUP(A170,Colores!D:J,7,0),'Base de datos'!L:N,3,0)))</f>
        <v>En HOGAR &amp; SPACIOS encontraras lo mejor para tu hogar con este excelente sofa 3 cuerpos con un acabado detallista al estilo Vintage&lt;/p&gt;
:&lt;p&gt;&lt;strong&gt;&lt;span style=text-decoration: underline;&gt;Detalle:&lt;/span&gt;&lt;/strong&gt;&lt;/p&gt;
- sofa 3 cuerpos color: Azul oscuro, Tapiz: Dubai, relleno: Espuma paraiso, algodón, resortes y estructura: Madera tornillo
&lt;p&gt;Característica: 
 &lt;li&gt;Patas contorneadas&lt;/li&gt; 
&lt;/li&gt;&lt;/ul&gt;&lt;p&gt;
Capacidad: 1.4 litros&lt;p&gt;
- Banqueta color: Rojo vino, Tapiz: Dubai, relleno: Espuma paraiso, algodón, resortes y estructura: Madera tornillo
&lt;p&gt;Característica: 
 &lt;li&gt;Patas contorneadas&lt;/li&gt; 
&lt;/li&gt;&lt;/ul&gt;&lt;p&gt;
Capacidad: 1.4 litros&lt;p&gt;
- Mesa de entretenimiento color: Blanco y estructura: Melamine
&lt;p&gt;Característica: 
 &lt;li&gt;Patas contorneadas&lt;/li&gt; 
&lt;/li&gt;&lt;/ul&gt;&lt;p&gt;
Capacidad: 1.4 litros&lt;p&gt;
&lt;p&gt;&lt;span style='text-decoration: underline;'&gt; Medidas aproximadas: &lt;/span&gt;&lt;/p&gt;&lt;p&gt; 
sofa 3 cuerpos: &lt;p&gt;&lt;li&gt;Altura(cm): 85&lt;/li&gt;&lt;li&gt; Ancho(cm): 150&lt;/li&gt;&lt;li&gt; Profundo(cm): 70&lt;/li&gt;&lt;/ul&gt;
&lt;p&gt;Banqueta: &lt;p&gt;&lt;li&gt;Altura(cm): 35&lt;/li&gt;&lt;li&gt; Ancho(cm): 70&lt;/li&gt;&lt;li&gt; Profundo(cm): 45&lt;/li&gt;&lt;/ul&gt;&lt;p&gt;
Mesa de entretenimiento: &lt;p&gt;&lt;li&gt;Altura(cm): 50&lt;/li&gt;&lt;li&gt; Ancho(cm): 160&lt;/li&gt;&lt;li&gt; Profundo(cm): 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v>
      </c>
      <c r="J170"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70" s="152">
        <v>1</v>
      </c>
      <c r="L170" s="152" t="s">
        <v>435</v>
      </c>
      <c r="M170" s="152" t="s">
        <v>409</v>
      </c>
      <c r="O170" s="146" t="str">
        <f t="shared" si="5"/>
        <v>insert into descripcion_corta VALUES (NULL,"Combo8",169,"Juego de sala 3 + Banqueta + Mesa de centro","En HOGAR &amp; SPACIOS encontraras lo mejor para tu hogar con este excelente sofa 3 cuerpos con un acabado detallista al estilo Vintage&lt;/p&gt;
:&lt;p&gt;&lt;strong&gt;&lt;span style=text-decoration: underline;&gt;Detalle:&lt;/span&gt;&lt;/strong&gt;&lt;/p&gt;
- sofa 3 cuerpos color: Azul oscuro, Tapiz: Dubai, relleno: Espuma paraiso, algodón, resortes y estructura: Madera tornillo
&lt;p&gt;Característica: 
 &lt;li&gt;Patas contorneadas&lt;/li&gt; 
&lt;/li&gt;&lt;/ul&gt;&lt;p&gt;
Capacidad: 1.4 litros&lt;p&gt;
- Banqueta color: Rojo vino, Tapiz: Dubai, relleno: Espuma paraiso, algodón, resortes y estructura: Madera tornillo
&lt;p&gt;Característica: 
 &lt;li&gt;Patas contorneadas&lt;/li&gt; 
&lt;/li&gt;&lt;/ul&gt;&lt;p&gt;
Capacidad: 1.4 litros&lt;p&gt;
- Mesa de entretenimiento color: Blanco y estructura: Melamine
&lt;p&gt;Característica: 
 &lt;li&gt;Patas contorneadas&lt;/li&gt; 
&lt;/li&gt;&lt;/ul&gt;&lt;p&gt;
Capacidad: 1.4 litros&lt;p&gt;
&lt;p&gt;&lt;span style='text-decoration: underline;'&gt; Medidas aproximadas: &lt;/span&gt;&lt;/p&gt;&lt;p&gt; 
sofa 3 cuerpos: &lt;p&gt;&lt;li&gt;Altura(cm): 85&lt;/li&gt;&lt;li&gt; Ancho(cm): 150&lt;/li&gt;&lt;li&gt; Profundo(cm): 70&lt;/li&gt;&lt;/ul&gt;
&lt;p&gt;Banqueta: &lt;p&gt;&lt;li&gt;Altura(cm): 35&lt;/li&gt;&lt;li&gt; Ancho(cm): 70&lt;/li&gt;&lt;li&gt; Profundo(cm): 45&lt;/li&gt;&lt;/ul&gt;&lt;p&gt;
Mesa de entretenimiento: &lt;p&gt;&lt;li&gt;Altura(cm): 50&lt;/li&gt;&lt;li&gt; Ancho(cm): 160&lt;/li&gt;&lt;li&gt; Profundo(cm): 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nuevos?:&lt;/span&gt;&lt;/strong&gt;&lt;/span&gt;&lt;/p&gt;&lt;ul&gt;&lt;li&gt;Marrón: Genera un ambiente natural&lt;/li&gt;
&lt;li&gt;Verde: Crea espacios frescos&lt;/li&gt;
&lt;li&gt;Blanco: Alumenta la luminosidad y agranda 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71" spans="1:15" ht="19.5" customHeight="1" x14ac:dyDescent="0.2">
      <c r="A171" s="143" t="s">
        <v>1049</v>
      </c>
      <c r="B171" s="184">
        <f>VLOOKUP(Tabla4[[#This Row],[skuproveedor-web]],Tabla6[[sku proveedor-web]:[codigo]],2,0)</f>
        <v>170</v>
      </c>
      <c r="C171" s="170" t="s">
        <v>1068</v>
      </c>
      <c r="D171" s="190" t="s">
        <v>927</v>
      </c>
      <c r="E171" s="190" t="s">
        <v>928</v>
      </c>
      <c r="F171" s="190" t="s">
        <v>929</v>
      </c>
      <c r="G171" s="191" t="s">
        <v>930</v>
      </c>
      <c r="H171" s="191" t="s">
        <v>1154</v>
      </c>
      <c r="I171" s="192" t="str">
        <f>CONCATENATE(IFERROR(VLOOKUP(A171,Combos!A:Y,25,0),VLOOKUP(A171,Unitarios!A:Y,25,0)),CHAR(10),CHAR(10),IF(Tabla4[[#This Row],[¿Combina color?(si:1/no:0)]]=0,"",M171),IF(Tabla4[[#This Row],[¿Combina color?(si:1/no:0)]]=0,"",VLOOKUP(VLOOKUP(A171,Colores!D:J,7,0),'Base de datos'!L:N,3,0)))</f>
        <v xml:space="preserve">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171"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71" s="152">
        <v>1</v>
      </c>
      <c r="L171" s="152" t="s">
        <v>435</v>
      </c>
      <c r="M171" s="152" t="s">
        <v>409</v>
      </c>
      <c r="O171" s="146" t="str">
        <f t="shared" si="5"/>
        <v>insert into descripcion_corta VALUES (NULL,"Mody200",170,"Centro de entretenimiento 3 partes","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72" spans="1:15" ht="19.5" customHeight="1" x14ac:dyDescent="0.2">
      <c r="A172" s="143" t="s">
        <v>1050</v>
      </c>
      <c r="B172" s="184">
        <f>VLOOKUP(Tabla4[[#This Row],[skuproveedor-web]],Tabla6[[sku proveedor-web]:[codigo]],2,0)</f>
        <v>171</v>
      </c>
      <c r="C172" s="170" t="s">
        <v>1068</v>
      </c>
      <c r="D172" s="190" t="s">
        <v>927</v>
      </c>
      <c r="E172" s="190" t="s">
        <v>928</v>
      </c>
      <c r="F172" s="190" t="s">
        <v>929</v>
      </c>
      <c r="G172" s="191" t="s">
        <v>930</v>
      </c>
      <c r="H172" s="191" t="s">
        <v>1154</v>
      </c>
      <c r="I172" s="192" t="str">
        <f>CONCATENATE(IFERROR(VLOOKUP(A172,Combos!A:Y,25,0),VLOOKUP(A172,Unitarios!A:Y,25,0)),CHAR(10),CHAR(10),IF(Tabla4[[#This Row],[¿Combina color?(si:1/no:0)]]=0,"",M172),IF(Tabla4[[#This Row],[¿Combina color?(si:1/no:0)]]=0,"",VLOOKUP(VLOOKUP(A172,Colores!D:J,7,0),'Base de datos'!L:N,3,0)))</f>
        <v>En HOGAR &amp; SPACIOS encontraras lo mejor para tu hogar con este excelente Vintage con un acabado detallista al estilo Vintage&lt;/p&gt;
:&lt;p&gt;&lt;strong&gt;&lt;span style=text-decoration: underline;&gt;Detalle:&lt;/span&gt;&lt;/strong&gt;&lt;/p&gt;
Centro de entretenimiento 3 partes color: Cedro y estructura: Melamine
&lt;p&gt;Característica: &lt;ul&gt;&lt;li&gt;
Patas contorneadas&lt;/li&gt; 
&lt;/li&gt;
&lt;/ul&gt;&lt;/il&gt;
Medidas aproximadas: &lt;p&gt; 
Centro de entretenimiento 3 partes: &lt;p&gt;&lt;li&gt;Altura(cm): 50&lt;/li&gt;&lt;li&gt; Ancho(cm): 160&lt;/li&gt;&lt;li&gt;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72"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72" s="152">
        <v>1</v>
      </c>
      <c r="L172" s="152" t="s">
        <v>435</v>
      </c>
      <c r="M172" s="152" t="s">
        <v>409</v>
      </c>
      <c r="O172" s="146" t="str">
        <f t="shared" si="5"/>
        <v>insert into descripcion_corta VALUES (NULL,"Mody201",171,"Centro de entretenimiento 3 partes","En HOGAR &amp; SPACIOS encontraras lo mejor para tu hogar con este excelente Vintage con un acabado detallista al estilo Vintage&lt;/p&gt;
:&lt;p&gt;&lt;strong&gt;&lt;span style=text-decoration: underline;&gt;Detalle:&lt;/span&gt;&lt;/strong&gt;&lt;/p&gt;
Centro de entretenimiento 3 partes color: Cedro y estructura: Melamine
&lt;p&gt;Característica: &lt;ul&gt;&lt;li&gt;
Patas contorneadas&lt;/li&gt; 
&lt;/li&gt;
&lt;/ul&gt;&lt;/il&gt;
Medidas aproximadas: &lt;p&gt; 
Centro de entretenimiento 3 partes: &lt;p&gt;&lt;li&gt;Altura(cm): 50&lt;/li&gt;&lt;li&gt; Ancho(cm): 160&lt;/li&gt;&lt;li&gt;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73" spans="1:15" ht="19.5" customHeight="1" x14ac:dyDescent="0.2">
      <c r="A173" s="143" t="s">
        <v>1051</v>
      </c>
      <c r="B173" s="184">
        <f>VLOOKUP(Tabla4[[#This Row],[skuproveedor-web]],Tabla6[[sku proveedor-web]:[codigo]],2,0)</f>
        <v>172</v>
      </c>
      <c r="C173" s="170" t="s">
        <v>1068</v>
      </c>
      <c r="D173" s="190" t="s">
        <v>927</v>
      </c>
      <c r="E173" s="190" t="s">
        <v>928</v>
      </c>
      <c r="F173" s="190" t="s">
        <v>929</v>
      </c>
      <c r="G173" s="191" t="s">
        <v>930</v>
      </c>
      <c r="H173" s="191" t="s">
        <v>1154</v>
      </c>
      <c r="I173" s="192" t="str">
        <f>CONCATENATE(IFERROR(VLOOKUP(A173,Combos!A:Y,25,0),VLOOKUP(A173,Unitarios!A:Y,25,0)),CHAR(10),CHAR(10),IF(Tabla4[[#This Row],[¿Combina color?(si:1/no:0)]]=0,"",M173),IF(Tabla4[[#This Row],[¿Combina color?(si:1/no:0)]]=0,"",VLOOKUP(VLOOKUP(A173,Colores!D:J,7,0),'Base de datos'!L:N,3,0)))</f>
        <v>En HOGAR &amp; SPACIOS encontraras lo mejor para tu hogar con este excelente Vintage con un acabado detallista al estilo Vintage&lt;/p&gt;
:&lt;p&gt;&lt;strong&gt;&lt;span style=text-decoration: underline;&gt;Detalle:&lt;/span&gt;&lt;/strong&gt;&lt;/p&gt;
Centro de entretenimiento 3 partes color: Cedro y estructura: Melamine
&lt;p&gt;Característica: &lt;ul&gt;&lt;li&gt;
Patas contorneadas&lt;/li&gt; 
&lt;/li&gt;
&lt;/ul&gt;&lt;/il&gt;
Medidas aproximadas: &lt;p&gt; 
Centro de entretenimiento 3 partes: &lt;p&gt;&lt;li&gt;Altura(cm): 50&lt;/li&gt;&lt;li&gt; Ancho(cm): 160&lt;/li&gt;&lt;li&gt;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73"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73" s="152">
        <v>1</v>
      </c>
      <c r="L173" s="152" t="s">
        <v>435</v>
      </c>
      <c r="M173" s="152" t="s">
        <v>409</v>
      </c>
      <c r="O173" s="146" t="str">
        <f t="shared" si="5"/>
        <v>insert into descripcion_corta VALUES (NULL,"Mody202",172,"Centro de entretenimiento 3 partes","En HOGAR &amp; SPACIOS encontraras lo mejor para tu hogar con este excelente Vintage con un acabado detallista al estilo Vintage&lt;/p&gt;
:&lt;p&gt;&lt;strong&gt;&lt;span style=text-decoration: underline;&gt;Detalle:&lt;/span&gt;&lt;/strong&gt;&lt;/p&gt;
Centro de entretenimiento 3 partes color: Cedro y estructura: Melamine
&lt;p&gt;Característica: &lt;ul&gt;&lt;li&gt;
Patas contorneadas&lt;/li&gt; 
&lt;/li&gt;
&lt;/ul&gt;&lt;/il&gt;
Medidas aproximadas: &lt;p&gt; 
Centro de entretenimiento 3 partes: &lt;p&gt;&lt;li&gt;Altura(cm): 50&lt;/li&gt;&lt;li&gt; Ancho(cm): 160&lt;/li&gt;&lt;li&gt;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74" spans="1:15" ht="19.5" customHeight="1" x14ac:dyDescent="0.2">
      <c r="A174" s="143" t="s">
        <v>1052</v>
      </c>
      <c r="B174" s="184">
        <f>VLOOKUP(Tabla4[[#This Row],[skuproveedor-web]],Tabla6[[sku proveedor-web]:[codigo]],2,0)</f>
        <v>173</v>
      </c>
      <c r="C174" s="170" t="s">
        <v>1068</v>
      </c>
      <c r="D174" s="190" t="s">
        <v>927</v>
      </c>
      <c r="E174" s="190" t="s">
        <v>928</v>
      </c>
      <c r="F174" s="190" t="s">
        <v>929</v>
      </c>
      <c r="G174" s="191" t="s">
        <v>930</v>
      </c>
      <c r="H174" s="191" t="s">
        <v>1154</v>
      </c>
      <c r="I174" s="192" t="str">
        <f>CONCATENATE(IFERROR(VLOOKUP(A174,Combos!A:Y,25,0),VLOOKUP(A174,Unitarios!A:Y,25,0)),CHAR(10),CHAR(10),IF(Tabla4[[#This Row],[¿Combina color?(si:1/no:0)]]=0,"",M174),IF(Tabla4[[#This Row],[¿Combina color?(si:1/no:0)]]=0,"",VLOOKUP(VLOOKUP(A174,Colores!D:J,7,0),'Base de datos'!L:N,3,0)))</f>
        <v>En HOGAR &amp; SPACIOS encontraras lo mejor para tu hogar con este excelente Vintage con un acabado detallista al estilo Vintage&lt;/p&gt;
:&lt;p&gt;&lt;strong&gt;&lt;span style=text-decoration: underline;&gt;Detalle:&lt;/span&gt;&lt;/strong&gt;&lt;/p&gt;
Centro de entretenimiento 3 partes color: Negro y estructura: Melamine
&lt;p&gt;Característica: &lt;ul&gt;&lt;li&gt;
Patas contorneadas&lt;/li&gt; 
&lt;/li&gt;
&lt;/ul&gt;&lt;/il&gt;
Medidas aproximadas: &lt;p&gt; 
Centro de entretenimiento 3 partes: &lt;p&gt;&lt;li&gt;Altura(cm): 50&lt;/li&gt;&lt;li&gt; Ancho(cm): 160&lt;/li&gt;&lt;li&gt;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174"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74" s="152">
        <v>1</v>
      </c>
      <c r="L174" s="152" t="s">
        <v>435</v>
      </c>
      <c r="M174" s="152" t="s">
        <v>409</v>
      </c>
      <c r="O174" s="146" t="str">
        <f t="shared" si="5"/>
        <v>insert into descripcion_corta VALUES (NULL,"Mody203",173,"Centro de entretenimiento 3 partes","En HOGAR &amp; SPACIOS encontraras lo mejor para tu hogar con este excelente Vintage con un acabado detallista al estilo Vintage&lt;/p&gt;
:&lt;p&gt;&lt;strong&gt;&lt;span style=text-decoration: underline;&gt;Detalle:&lt;/span&gt;&lt;/strong&gt;&lt;/p&gt;
Centro de entretenimiento 3 partes color: Negro y estructura: Melamine
&lt;p&gt;Característica: &lt;ul&gt;&lt;li&gt;
Patas contorneadas&lt;/li&gt; 
&lt;/li&gt;
&lt;/ul&gt;&lt;/il&gt;
Medidas aproximadas: &lt;p&gt; 
Centro de entretenimiento 3 partes: &lt;p&gt;&lt;li&gt;Altura(cm): 50&lt;/li&gt;&lt;li&gt; Ancho(cm): 160&lt;/li&gt;&lt;li&gt;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75" spans="1:15" ht="19.5" customHeight="1" x14ac:dyDescent="0.2">
      <c r="A175" s="143" t="s">
        <v>1053</v>
      </c>
      <c r="B175" s="184">
        <f>VLOOKUP(Tabla4[[#This Row],[skuproveedor-web]],Tabla6[[sku proveedor-web]:[codigo]],2,0)</f>
        <v>174</v>
      </c>
      <c r="C175" s="170" t="s">
        <v>1068</v>
      </c>
      <c r="D175" s="190" t="s">
        <v>927</v>
      </c>
      <c r="E175" s="190" t="s">
        <v>928</v>
      </c>
      <c r="F175" s="190" t="s">
        <v>929</v>
      </c>
      <c r="G175" s="191" t="s">
        <v>930</v>
      </c>
      <c r="H175" s="191" t="s">
        <v>1154</v>
      </c>
      <c r="I175" s="192" t="str">
        <f>CONCATENATE(IFERROR(VLOOKUP(A175,Combos!A:Y,25,0),VLOOKUP(A175,Unitarios!A:Y,25,0)),CHAR(10),CHAR(10),IF(Tabla4[[#This Row],[¿Combina color?(si:1/no:0)]]=0,"",M175),IF(Tabla4[[#This Row],[¿Combina color?(si:1/no:0)]]=0,"",VLOOKUP(VLOOKUP(A175,Colores!D:J,7,0),'Base de datos'!L:N,3,0)))</f>
        <v>En HOGAR &amp; SPACIOS encontraras lo mejor para tu hogar con este excelente Vintage con un acabado detallista al estilo Vintage&lt;/p&gt;
:&lt;p&gt;&lt;strong&gt;&lt;span style=text-decoration: underline;&gt;Detalle:&lt;/span&gt;&lt;/strong&gt;&lt;/p&gt;
Centro de entretenimiento 3 partes color: Gris y estructura: Melamine
&lt;p&gt;Característica: &lt;ul&gt;&lt;li&gt;
Patas contorneadas&lt;/li&gt; 
&lt;/li&gt;
&lt;/ul&gt;&lt;/il&gt;
Medidas aproximadas: &lt;p&gt; 
Centro de entretenimiento 3 partes: &lt;p&gt;&lt;li&gt;Altura(cm): 50&lt;/li&gt;&lt;li&gt; Ancho(cm): 120&lt;/li&gt;&lt;li&gt;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v>
      </c>
      <c r="J175"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75" s="152">
        <v>1</v>
      </c>
      <c r="L175" s="152" t="s">
        <v>435</v>
      </c>
      <c r="M175" s="152" t="s">
        <v>409</v>
      </c>
      <c r="O175" s="146" t="str">
        <f t="shared" si="5"/>
        <v>insert into descripcion_corta VALUES (NULL,"Mody204",174,"Centro de entretenimiento 3 partes","En HOGAR &amp; SPACIOS encontraras lo mejor para tu hogar con este excelente Vintage con un acabado detallista al estilo Vintage&lt;/p&gt;
:&lt;p&gt;&lt;strong&gt;&lt;span style=text-decoration: underline;&gt;Detalle:&lt;/span&gt;&lt;/strong&gt;&lt;/p&gt;
Centro de entretenimiento 3 partes color: Gris y estructura: Melamine
&lt;p&gt;Característica: &lt;ul&gt;&lt;li&gt;
Patas contorneadas&lt;/li&gt; 
&lt;/li&gt;
&lt;/ul&gt;&lt;/il&gt;
Medidas aproximadas: &lt;p&gt; 
Centro de entretenimiento 3 partes: &lt;p&gt;&lt;li&gt;Altura(cm): 50&lt;/li&gt;&lt;li&gt; Ancho(cm): 120&lt;/li&gt;&lt;li&gt;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nuevos?:&lt;/span&gt;&lt;/strong&gt;&lt;/span&gt;&lt;/p&gt;&lt;ul&gt;&lt;li&gt;Amarillo: Genera un ambiente deportivo&lt;/li&gt;
&lt;li&gt;Blanco: Crea un espacio de tranquilidad y armonia&lt;/li&gt;
&lt;li&gt;Rojo o rosados: Mantiene un espacio sensible y cariñoso&lt;/ul&gt;&lt;/li&gt;","&lt;img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76" spans="1:15" ht="19.5" customHeight="1" x14ac:dyDescent="0.2">
      <c r="A176" s="143" t="s">
        <v>1054</v>
      </c>
      <c r="B176" s="184">
        <f>VLOOKUP(Tabla4[[#This Row],[skuproveedor-web]],Tabla6[[sku proveedor-web]:[codigo]],2,0)</f>
        <v>175</v>
      </c>
      <c r="C176" s="170" t="s">
        <v>1068</v>
      </c>
      <c r="D176" s="190" t="s">
        <v>927</v>
      </c>
      <c r="E176" s="190" t="s">
        <v>928</v>
      </c>
      <c r="F176" s="190" t="s">
        <v>929</v>
      </c>
      <c r="G176" s="191" t="s">
        <v>930</v>
      </c>
      <c r="H176" s="191" t="s">
        <v>1154</v>
      </c>
      <c r="I176" s="192" t="str">
        <f>CONCATENATE(IFERROR(VLOOKUP(A176,Combos!A:Y,25,0),VLOOKUP(A176,Unitarios!A:Y,25,0)),CHAR(10),CHAR(10),IF(Tabla4[[#This Row],[¿Combina color?(si:1/no:0)]]=0,"",M176),IF(Tabla4[[#This Row],[¿Combina color?(si:1/no:0)]]=0,"",VLOOKUP(VLOOKUP(A176,Colores!D:J,7,0),'Base de datos'!L:N,3,0)))</f>
        <v>En HOGAR &amp; SPACIOS encontraras lo mejor para tu hogar con este excelente Vintage con un acabado detallista al estilo Sofisticado&lt;/p&gt;
:&lt;p&gt;&lt;strong&gt;&lt;span style=text-decoration: underline;&gt;Detalle:&lt;/span&gt;&lt;/strong&gt;&lt;/p&gt;
Centro de entretenimiento 3 partes color: Nogal y estructura: Melamine
Medidas aproximadas: &lt;p&gt; 
Centro de entretenimiento 3 partes: &lt;p&gt;&lt;li&gt;Altura(cm): 90&lt;/li&gt;&lt;li&gt; Ancho(cm): 120&lt;/li&gt;&lt;li&gt;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76"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76" s="152">
        <v>1</v>
      </c>
      <c r="L176" s="152" t="s">
        <v>435</v>
      </c>
      <c r="M176" s="152" t="s">
        <v>409</v>
      </c>
      <c r="O176" s="146" t="str">
        <f t="shared" si="5"/>
        <v>insert into descripcion_corta VALUES (NULL,"Mody205",175,"Centro de entretenimiento 3 partes","En HOGAR &amp; SPACIOS encontraras lo mejor para tu hogar con este excelente Vintage con un acabado detallista al estilo Sofisticado&lt;/p&gt;
:&lt;p&gt;&lt;strong&gt;&lt;span style=text-decoration: underline;&gt;Detalle:&lt;/span&gt;&lt;/strong&gt;&lt;/p&gt;
Centro de entretenimiento 3 partes color: Nogal y estructura: Melamine
Medidas aproximadas: &lt;p&gt; 
Centro de entretenimiento 3 partes: &lt;p&gt;&lt;li&gt;Altura(cm): 90&lt;/li&gt;&lt;li&gt; Ancho(cm): 120&lt;/li&gt;&lt;li&gt;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77" spans="1:15" ht="19.5" customHeight="1" x14ac:dyDescent="0.2">
      <c r="A177" s="143" t="s">
        <v>1055</v>
      </c>
      <c r="B177" s="184">
        <f>VLOOKUP(Tabla4[[#This Row],[skuproveedor-web]],Tabla6[[sku proveedor-web]:[codigo]],2,0)</f>
        <v>176</v>
      </c>
      <c r="C177" s="170" t="s">
        <v>1069</v>
      </c>
      <c r="D177" s="190" t="s">
        <v>927</v>
      </c>
      <c r="E177" s="190" t="s">
        <v>928</v>
      </c>
      <c r="F177" s="190" t="s">
        <v>929</v>
      </c>
      <c r="G177" s="191" t="s">
        <v>930</v>
      </c>
      <c r="H177" s="191" t="s">
        <v>1154</v>
      </c>
      <c r="I177" s="192" t="str">
        <f>CONCATENATE(IFERROR(VLOOKUP(A177,Combos!A:Y,25,0),VLOOKUP(A177,Unitarios!A:Y,25,0)),CHAR(10),CHAR(10),IF(Tabla4[[#This Row],[¿Combina color?(si:1/no:0)]]=0,"",M177),IF(Tabla4[[#This Row],[¿Combina color?(si:1/no:0)]]=0,"",VLOOKUP(VLOOKUP(A177,Colores!D:J,7,0),'Base de datos'!L:N,3,0)))</f>
        <v>En HOGAR &amp; SPACIOS encontraras lo mejor para tu hogar con este excelente  con un acabado detallista al estilo Sofisticado&lt;/p&gt;
:&lt;p&gt;&lt;strong&gt;&lt;span style=text-decoration: underline;&gt;Detalle:&lt;/span&gt;&lt;/strong&gt;&lt;/p&gt;
Comoda 6 cajones color: Marrón y estructura: Melamine
Medidas aproximadas: &lt;p&gt; 
Comoda 6 cajones: &lt;p&gt;&lt;li&gt;Altura(cm): 90&lt;/li&gt;&lt;li&gt; Ancho(cm): 130&lt;/li&gt;&lt;li&gt; Profundo(cm): 80&lt;/li&gt;&lt;/ul&gt;&lt;p&gt;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77"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77" s="152">
        <v>1</v>
      </c>
      <c r="L177" s="152" t="s">
        <v>435</v>
      </c>
      <c r="M177" s="152" t="s">
        <v>409</v>
      </c>
      <c r="O177" s="146" t="str">
        <f t="shared" si="5"/>
        <v>insert into descripcion_corta VALUES (NULL,"Mody206",176,"Comoda 6 cajones","En HOGAR &amp; SPACIOS encontraras lo mejor para tu hogar con este excelente  con un acabado detallista al estilo Sofisticado&lt;/p&gt;
:&lt;p&gt;&lt;strong&gt;&lt;span style=text-decoration: underline;&gt;Detalle:&lt;/span&gt;&lt;/strong&gt;&lt;/p&gt;
Comoda 6 cajones color: Marrón y estructura: Melamine
Medidas aproximadas: &lt;p&gt; 
Comoda 6 cajones: &lt;p&gt;&lt;li&gt;Altura(cm): 90&lt;/li&gt;&lt;li&gt; Ancho(cm): 130&lt;/li&gt;&lt;li&gt; Profundo(cm): 80&lt;/li&gt;&lt;/ul&gt;&lt;p&gt;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78" spans="1:15" ht="19.5" customHeight="1" x14ac:dyDescent="0.2">
      <c r="A178" s="143" t="s">
        <v>1056</v>
      </c>
      <c r="B178" s="184">
        <f>VLOOKUP(Tabla4[[#This Row],[skuproveedor-web]],Tabla6[[sku proveedor-web]:[codigo]],2,0)</f>
        <v>177</v>
      </c>
      <c r="C178" s="170" t="s">
        <v>1069</v>
      </c>
      <c r="D178" s="190" t="s">
        <v>927</v>
      </c>
      <c r="E178" s="190" t="s">
        <v>928</v>
      </c>
      <c r="F178" s="190" t="s">
        <v>929</v>
      </c>
      <c r="G178" s="191" t="s">
        <v>930</v>
      </c>
      <c r="H178" s="191" t="s">
        <v>1154</v>
      </c>
      <c r="I178" s="192" t="str">
        <f>CONCATENATE(IFERROR(VLOOKUP(A178,Combos!A:Y,25,0),VLOOKUP(A178,Unitarios!A:Y,25,0)),CHAR(10),CHAR(10),IF(Tabla4[[#This Row],[¿Combina color?(si:1/no:0)]]=0,"",M178),IF(Tabla4[[#This Row],[¿Combina color?(si:1/no:0)]]=0,"",VLOOKUP(VLOOKUP(A178,Colores!D:J,7,0),'Base de datos'!L:N,3,0)))</f>
        <v>En HOGAR &amp; SPACIOS encontraras lo mejor para tu hogar con este excelente  con un acabado detallista al estilo Sofisticado&lt;/p&gt;
:&lt;p&gt;&lt;strong&gt;&lt;span style=text-decoration: underline;&gt;Detalle:&lt;/span&gt;&lt;/strong&gt;&lt;/p&gt;
Comoda 6 cajones color: Blanco y estructura: Melamine
Medidas aproximadas: &lt;p&gt; 
Comoda 6 cajones: &lt;p&gt;&lt;li&gt;Altura(cm): 90&lt;/li&gt;&lt;li&gt; Ancho(cm): 130&lt;/li&gt;&lt;li&gt; Profundo(cm): 80&lt;/li&gt;&lt;/ul&gt;&lt;p&gt;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178"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78" s="152">
        <v>1</v>
      </c>
      <c r="L178" s="152" t="s">
        <v>435</v>
      </c>
      <c r="M178" s="152" t="s">
        <v>409</v>
      </c>
      <c r="O178" s="146" t="str">
        <f t="shared" si="5"/>
        <v>insert into descripcion_corta VALUES (NULL,"Mody207",177,"Comoda 6 cajones","En HOGAR &amp; SPACIOS encontraras lo mejor para tu hogar con este excelente  con un acabado detallista al estilo Sofisticado&lt;/p&gt;
:&lt;p&gt;&lt;strong&gt;&lt;span style=text-decoration: underline;&gt;Detalle:&lt;/span&gt;&lt;/strong&gt;&lt;/p&gt;
Comoda 6 cajones color: Blanco y estructura: Melamine
Medidas aproximadas: &lt;p&gt; 
Comoda 6 cajones: &lt;p&gt;&lt;li&gt;Altura(cm): 90&lt;/li&gt;&lt;li&gt; Ancho(cm): 130&lt;/li&gt;&lt;li&gt; Profundo(cm): 80&lt;/li&gt;&lt;/ul&gt;&lt;p&gt;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79" spans="1:15" ht="19.5" customHeight="1" x14ac:dyDescent="0.2">
      <c r="A179" s="143" t="s">
        <v>1057</v>
      </c>
      <c r="B179" s="184">
        <f>VLOOKUP(Tabla4[[#This Row],[skuproveedor-web]],Tabla6[[sku proveedor-web]:[codigo]],2,0)</f>
        <v>178</v>
      </c>
      <c r="C179" s="170" t="s">
        <v>42</v>
      </c>
      <c r="D179" s="190" t="s">
        <v>927</v>
      </c>
      <c r="E179" s="190" t="s">
        <v>928</v>
      </c>
      <c r="F179" s="190" t="s">
        <v>929</v>
      </c>
      <c r="G179" s="191" t="s">
        <v>930</v>
      </c>
      <c r="H179" s="191" t="s">
        <v>1154</v>
      </c>
      <c r="I179" s="192" t="str">
        <f>CONCATENATE(IFERROR(VLOOKUP(A179,Combos!A:Y,25,0),VLOOKUP(A179,Unitarios!A:Y,25,0)),CHAR(10),CHAR(10),IF(Tabla4[[#This Row],[¿Combina color?(si:1/no:0)]]=0,"",M179),IF(Tabla4[[#This Row],[¿Combina color?(si:1/no:0)]]=0,"",VLOOKUP(VLOOKUP(A179,Colores!D:J,7,0),'Base de datos'!L:N,3,0)))</f>
        <v>En HOGAR &amp; SPACIOS encontraras lo mejor para tu hogar con este excelente Vintage con un acabado detallista al estilo Vintage&lt;/p&gt;
:&lt;p&gt;&lt;strong&gt;&lt;span style=text-decoration: underline;&gt;Detalle:&lt;/span&gt;&lt;/strong&gt;&lt;/p&gt;
Mesa de centro color: Blanco y estructura: Melamine + MDF
&lt;p&gt;Característica: &lt;ul&gt;&lt;li&gt;
Patas contorneadas&lt;/li&gt; 
&lt;/li&gt;
&lt;/ul&gt;&lt;/il&gt;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v>
      </c>
      <c r="J179"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79" s="152">
        <v>1</v>
      </c>
      <c r="L179" s="152" t="s">
        <v>435</v>
      </c>
      <c r="M179" s="152" t="s">
        <v>409</v>
      </c>
      <c r="O179" s="146" t="str">
        <f t="shared" si="5"/>
        <v>insert into descripcion_corta VALUES (NULL,"Mody208",178,"Mesa de centro","En HOGAR &amp; SPACIOS encontraras lo mejor para tu hogar con este excelente Vintage con un acabado detallista al estilo Vintage&lt;/p&gt;
:&lt;p&gt;&lt;strong&gt;&lt;span style=text-decoration: underline;&gt;Detalle:&lt;/span&gt;&lt;/strong&gt;&lt;/p&gt;
Mesa de centro color: Blanco y estructura: Melamine + MDF
&lt;p&gt;Característica: &lt;ul&gt;&lt;li&gt;
Patas contorneadas&lt;/li&gt; 
&lt;/li&gt;
&lt;/ul&gt;&lt;/il&gt;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nuevos?:&lt;/span&gt;&lt;/strong&gt;&lt;/span&gt;&lt;/p&gt;&lt;ul&gt;&lt;li&gt;Negro: En baja escala crea espacios de modernidad&lt;/li&gt;
&lt;li&gt;Rojo: Crea espacios de calidez&lt;/li&gt;
&lt;li&gt;Amarillo: Crea ambientes luminosos&lt;/li&gt;
&lt;li&gt;Azul: Crea espacios frescos&lt;/li&gt;&lt;/ul&gt;","&lt;img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80" spans="1:15" ht="19.5" customHeight="1" x14ac:dyDescent="0.2">
      <c r="A180" s="143" t="s">
        <v>1058</v>
      </c>
      <c r="B180" s="184">
        <f>VLOOKUP(Tabla4[[#This Row],[skuproveedor-web]],Tabla6[[sku proveedor-web]:[codigo]],2,0)</f>
        <v>179</v>
      </c>
      <c r="C180" s="170" t="s">
        <v>42</v>
      </c>
      <c r="D180" s="190" t="s">
        <v>927</v>
      </c>
      <c r="E180" s="190" t="s">
        <v>928</v>
      </c>
      <c r="F180" s="190" t="s">
        <v>929</v>
      </c>
      <c r="G180" s="191" t="s">
        <v>930</v>
      </c>
      <c r="H180" s="191" t="s">
        <v>1154</v>
      </c>
      <c r="I180" s="192" t="str">
        <f>CONCATENATE(IFERROR(VLOOKUP(A180,Combos!A:Y,25,0),VLOOKUP(A180,Unitarios!A:Y,25,0)),CHAR(10),CHAR(10),IF(Tabla4[[#This Row],[¿Combina color?(si:1/no:0)]]=0,"",M180),IF(Tabla4[[#This Row],[¿Combina color?(si:1/no:0)]]=0,"",VLOOKUP(VLOOKUP(A180,Colores!D:J,7,0),'Base de datos'!L:N,3,0)))</f>
        <v>En HOGAR &amp; SPACIOS encontraras lo mejor para tu hogar con este excelente Mesa grande con un acabado detallista al estilo Vintage&lt;/p&gt;
:&lt;p&gt;&lt;strong&gt;&lt;span style=text-decoration: underline;&gt;Detalle:&lt;/span&gt;&lt;/strong&gt;&lt;/p&gt;
&lt;p&gt;- Mesa grande color: Cedro y estructura: Melamine + MDF
&lt;p&gt;Característica: 
 &lt;li&gt;Patas contorneadas&lt;/li&gt; 
&lt;/li&gt;&lt;/ul&gt;&lt;p&gt;
Capacidad: 1.4 litros&lt;p&gt;
- Mesa chica color: Cedro y estructura: Melamine + MDF
&lt;p&gt;Característica: 
 &lt;li&gt;Patas contorneadas&lt;/li&gt; 
&lt;/li&gt;&lt;/ul&gt;&lt;p&gt;
Capacidad: 1.4 litros&lt;p&gt;
&lt;p&gt;&lt;span style='text-decoration: underline;'&gt; Medidas aproximadas: &lt;/span&gt;&lt;/p&gt;&lt;p&gt; 
Mesa grande: &lt;p&gt;&lt;li&gt;Altura(cm): 40&lt;/li&gt;&lt;li&gt; Ancho(cm): 90&lt;/li&gt;&lt;li&gt; Profundo(cm): 50&lt;/li&gt;&lt;/ul&gt;
&lt;p&gt;Mesa chica: &lt;p&gt;&lt;li&gt;Altura(cm): 40&lt;/li&gt;&lt;li&gt; Ancho(cm): 50&lt;/li&gt;&lt;li&gt; Profundo(cm): 40&lt;/li&gt;&lt;/ul&gt;&lt;p&gt;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Cedro?&lt;p&gt;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v>
      </c>
      <c r="J180" s="193" t="str">
        <f t="shared" si="4"/>
        <v>&lt;img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K180" s="152">
        <v>1</v>
      </c>
      <c r="L180" s="152" t="s">
        <v>435</v>
      </c>
      <c r="M180" s="152" t="s">
        <v>409</v>
      </c>
      <c r="O180" s="146" t="str">
        <f t="shared" si="5"/>
        <v>insert into descripcion_corta VALUES (NULL,"Mody209",179,"Mesa de centro","En HOGAR &amp; SPACIOS encontraras lo mejor para tu hogar con este excelente Mesa grande con un acabado detallista al estilo Vintage&lt;/p&gt;
:&lt;p&gt;&lt;strong&gt;&lt;span style=text-decoration: underline;&gt;Detalle:&lt;/span&gt;&lt;/strong&gt;&lt;/p&gt;
&lt;p&gt;- Mesa grande color: Cedro y estructura: Melamine + MDF
&lt;p&gt;Característica: 
 &lt;li&gt;Patas contorneadas&lt;/li&gt; 
&lt;/li&gt;&lt;/ul&gt;&lt;p&gt;
Capacidad: 1.4 litros&lt;p&gt;
- Mesa chica color: Cedro y estructura: Melamine + MDF
&lt;p&gt;Característica: 
 &lt;li&gt;Patas contorneadas&lt;/li&gt; 
&lt;/li&gt;&lt;/ul&gt;&lt;p&gt;
Capacidad: 1.4 litros&lt;p&gt;
&lt;p&gt;&lt;span style='text-decoration: underline;'&gt; Medidas aproximadas: &lt;/span&gt;&lt;/p&gt;&lt;p&gt; 
Mesa grande: &lt;p&gt;&lt;li&gt;Altura(cm): 40&lt;/li&gt;&lt;li&gt; Ancho(cm): 90&lt;/li&gt;&lt;li&gt; Profundo(cm): 50&lt;/li&gt;&lt;/ul&gt;
&lt;p&gt;Mesa chica: &lt;p&gt;&lt;li&gt;Altura(cm): 40&lt;/li&gt;&lt;li&gt; Ancho(cm): 50&lt;/li&gt;&lt;li&gt; Profundo(cm): 40&lt;/li&gt;&lt;/ul&gt;&lt;p&gt;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Cedro?&lt;p&gt;
Humedecer un paño de tela y frotar la estructura del producto&lt;p&gt;
&lt;p&gt;&lt;span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nuevos?:&lt;/span&gt;&lt;/strong&gt;&lt;/span&gt;&lt;/p&gt;&lt;ul&gt;&lt;li&gt;Azul: Genera un ambiente natural&lt;/li&gt;
&lt;li&gt;Amarillo: Genera un ambiente de energía y sernidad&lt;/li&gt;
&lt;li&gt;Naranja: Genera alegría al ambiente&lt;/li&gt;
&lt;li&gt;Celeste: Aumenta la elegancia del espacio&lt;/ul&gt;&lt;/li&gt;","&lt;img src='https://hogaryspacios.com/img/cms/moody 3-03.png' alt='' width='250'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81" spans="1:15" x14ac:dyDescent="0.2">
      <c r="A181" s="143" t="s">
        <v>1059</v>
      </c>
      <c r="B181" s="194">
        <f>VLOOKUP(Tabla4[[#This Row],[skuproveedor-web]],Tabla6[[sku proveedor-web]:[codigo]],2,0)</f>
        <v>180</v>
      </c>
      <c r="C181" s="170" t="s">
        <v>42</v>
      </c>
      <c r="D181" s="190" t="s">
        <v>927</v>
      </c>
      <c r="E181" s="190" t="s">
        <v>928</v>
      </c>
      <c r="F181" s="190" t="s">
        <v>929</v>
      </c>
      <c r="G181" s="191" t="s">
        <v>930</v>
      </c>
      <c r="H181" s="191" t="s">
        <v>1154</v>
      </c>
      <c r="I181" s="192" t="str">
        <f>CONCATENATE(IFERROR(VLOOKUP(A181,Combos!A:Y,25,0),VLOOKUP(A181,Unitarios!A:Y,25,0)),CHAR(10),CHAR(10),IF(Tabla4[[#This Row],[¿Combina color?(si:1/no:0)]]=0,"",M181),IF(Tabla4[[#This Row],[¿Combina color?(si:1/no:0)]]=0,"",VLOOKUP(VLOOKUP(A181,Colores!D:J,7,0),'Base de datos'!L:N,3,0)))</f>
        <v xml:space="preserve">En HOGAR &amp; SPACIOS encontraras lo mejor para tu hogar con este excelente Vintage con un acabado detallista al estilo Vintage&lt;/p&gt;
:&lt;p&gt;&lt;strong&gt;&lt;span style=text-decoration: underline;&gt;Detalle:&lt;/span&gt;&lt;/strong&gt;&lt;/p&gt;
Mesa de centro color: Cedro y estructura: Melamine + MDF
&lt;p&gt;Característica: &lt;ul&gt;&lt;li&gt;
Patas contorneadas&lt;/li&gt; 
&lt;/li&gt;
&lt;/ul&gt;&lt;/il&gt;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v>
      </c>
      <c r="J181" s="195" t="str">
        <f t="shared" ref="J181:J189" si="6">CONCATENATE("&lt;img src='",H181,"' alt='' width='200' height='120' /&gt;&lt;/p&gt;",CHAR(10),CHAR(10),IF(D181="","","&lt;p&gt;"),"&lt;p style='text-align: justify;'&gt;'",D181,CHAR(10),IF(E181="","","&lt;p&gt;"),E181,CHAR(10),CHAR(10),IF(F181="","","&lt;p&gt;"),F181,CHAR(10),CHAR(10),"&lt;p&gt;","&lt;p&gt;&lt;img src='",G181,"' alt='' width='700' height='370' style='display: block; margin-left: auto; margin-right: auto;' /&gt;&lt;/p&gt;
&lt;p&gt;&lt;/p&gt;")</f>
        <v>&lt;img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L181" s="167"/>
      <c r="O181" s="146" t="str">
        <f t="shared" si="5"/>
        <v>insert into descripcion_corta VALUES (NULL,"Mody210",180,"Mesa de centro","En HOGAR &amp; SPACIOS encontraras lo mejor para tu hogar con este excelente Vintage con un acabado detallista al estilo Vintage&lt;/p&gt;
:&lt;p&gt;&lt;strong&gt;&lt;span style=text-decoration: underline;&gt;Detalle:&lt;/span&gt;&lt;/strong&gt;&lt;/p&gt;
Mesa de centro color: Cedro y estructura: Melamine + MDF
&lt;p&gt;Característica: &lt;ul&gt;&lt;li&gt;
Patas contorneadas&lt;/li&gt; 
&lt;/li&gt;
&lt;/ul&gt;&lt;/il&gt;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82" spans="1:15" x14ac:dyDescent="0.2">
      <c r="A182" s="143" t="s">
        <v>1060</v>
      </c>
      <c r="B182" s="194">
        <f>VLOOKUP(Tabla4[[#This Row],[skuproveedor-web]],Tabla6[[sku proveedor-web]:[codigo]],2,0)</f>
        <v>181</v>
      </c>
      <c r="C182" s="170" t="s">
        <v>42</v>
      </c>
      <c r="D182" s="190" t="s">
        <v>927</v>
      </c>
      <c r="E182" s="190" t="s">
        <v>928</v>
      </c>
      <c r="F182" s="190" t="s">
        <v>929</v>
      </c>
      <c r="G182" s="191" t="s">
        <v>930</v>
      </c>
      <c r="H182" s="191" t="s">
        <v>1154</v>
      </c>
      <c r="I182" s="192" t="str">
        <f>CONCATENATE(IFERROR(VLOOKUP(A182,Combos!A:Y,25,0),VLOOKUP(A182,Unitarios!A:Y,25,0)),CHAR(10),CHAR(10),IF(Tabla4[[#This Row],[¿Combina color?(si:1/no:0)]]=0,"",M182),IF(Tabla4[[#This Row],[¿Combina color?(si:1/no:0)]]=0,"",VLOOKUP(VLOOKUP(A182,Colores!D:J,7,0),'Base de datos'!L:N,3,0)))</f>
        <v xml:space="preserve">En HOGAR &amp; SPACIOS encontraras lo mejor para tu hogar con este excelente Vintage con un acabado detallista al estilo Vintage&lt;/p&gt;
:&lt;p&gt;&lt;strong&gt;&lt;span style=text-decoration: underline;&gt;Detalle:&lt;/span&gt;&lt;/strong&gt;&lt;/p&gt;
Mesa de centro color: Nogal y estructura: Melamine + MDF
&lt;p&gt;Característica: &lt;ul&gt;&lt;li&gt;
Patas contorneadas&lt;/li&gt; 
&lt;/li&gt;
&lt;/ul&gt;&lt;/il&gt;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v>
      </c>
      <c r="J182" s="195" t="str">
        <f t="shared" si="6"/>
        <v>&lt;img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L182" s="167"/>
      <c r="O182" s="146" t="str">
        <f t="shared" si="5"/>
        <v>insert into descripcion_corta VALUES (NULL,"Mody211",181,"Mesa de centro","En HOGAR &amp; SPACIOS encontraras lo mejor para tu hogar con este excelente Vintage con un acabado detallista al estilo Vintage&lt;/p&gt;
:&lt;p&gt;&lt;strong&gt;&lt;span style=text-decoration: underline;&gt;Detalle:&lt;/span&gt;&lt;/strong&gt;&lt;/p&gt;
Mesa de centro color: Nogal y estructura: Melamine + MDF
&lt;p&gt;Característica: &lt;ul&gt;&lt;li&gt;
Patas contorneadas&lt;/li&gt; 
&lt;/li&gt;
&lt;/ul&gt;&lt;/il&gt;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83" spans="1:15" x14ac:dyDescent="0.2">
      <c r="A183" s="143" t="s">
        <v>1061</v>
      </c>
      <c r="B183" s="194">
        <f>VLOOKUP(Tabla4[[#This Row],[skuproveedor-web]],Tabla6[[sku proveedor-web]:[codigo]],2,0)</f>
        <v>182</v>
      </c>
      <c r="C183" s="170" t="s">
        <v>42</v>
      </c>
      <c r="D183" s="190" t="s">
        <v>927</v>
      </c>
      <c r="E183" s="190" t="s">
        <v>928</v>
      </c>
      <c r="F183" s="190" t="s">
        <v>929</v>
      </c>
      <c r="G183" s="191" t="s">
        <v>930</v>
      </c>
      <c r="H183" s="191" t="s">
        <v>1154</v>
      </c>
      <c r="I183" s="192" t="str">
        <f>CONCATENATE(IFERROR(VLOOKUP(A183,Combos!A:Y,25,0),VLOOKUP(A183,Unitarios!A:Y,25,0)),CHAR(10),CHAR(10),IF(Tabla4[[#This Row],[¿Combina color?(si:1/no:0)]]=0,"",M183),IF(Tabla4[[#This Row],[¿Combina color?(si:1/no:0)]]=0,"",VLOOKUP(VLOOKUP(A183,Colores!D:J,7,0),'Base de datos'!L:N,3,0)))</f>
        <v xml:space="preserve">En HOGAR &amp; SPACIOS encontraras lo mejor para tu hogar con este excelente Vintage con un acabado detallista al estilo Vintage&lt;/p&gt;
:&lt;p&gt;&lt;strong&gt;&lt;span style=text-decoration: underline;&gt;Detalle:&lt;/span&gt;&lt;/strong&gt;&lt;/p&gt;
Mesa de centro color: Cedro y estructura: Melamine + MDF
&lt;p&gt;Característica: &lt;ul&gt;&lt;li&gt;
Patas contorneadas&lt;/li&gt; 
&lt;/li&gt;
&lt;/ul&gt;&lt;/il&gt;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v>
      </c>
      <c r="J183" s="195" t="str">
        <f t="shared" si="6"/>
        <v>&lt;img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L183" s="167"/>
      <c r="O183" s="146" t="str">
        <f t="shared" si="5"/>
        <v>insert into descripcion_corta VALUES (NULL,"Mody212",182,"Mesa de centro","En HOGAR &amp; SPACIOS encontraras lo mejor para tu hogar con este excelente Vintage con un acabado detallista al estilo Vintage&lt;/p&gt;
:&lt;p&gt;&lt;strong&gt;&lt;span style=text-decoration: underline;&gt;Detalle:&lt;/span&gt;&lt;/strong&gt;&lt;/p&gt;
Mesa de centro color: Cedro y estructura: Melamine + MDF
&lt;p&gt;Característica: &lt;ul&gt;&lt;li&gt;
Patas contorneadas&lt;/li&gt; 
&lt;/li&gt;
&lt;/ul&gt;&lt;/il&gt;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84" spans="1:15" x14ac:dyDescent="0.2">
      <c r="A184" s="143" t="s">
        <v>1062</v>
      </c>
      <c r="B184" s="194">
        <f>VLOOKUP(Tabla4[[#This Row],[skuproveedor-web]],Tabla6[[sku proveedor-web]:[codigo]],2,0)</f>
        <v>183</v>
      </c>
      <c r="C184" s="170" t="s">
        <v>42</v>
      </c>
      <c r="D184" s="190" t="s">
        <v>927</v>
      </c>
      <c r="E184" s="190" t="s">
        <v>928</v>
      </c>
      <c r="F184" s="190" t="s">
        <v>929</v>
      </c>
      <c r="G184" s="191" t="s">
        <v>930</v>
      </c>
      <c r="H184" s="191" t="s">
        <v>1154</v>
      </c>
      <c r="I184" s="192" t="str">
        <f>CONCATENATE(IFERROR(VLOOKUP(A184,Combos!A:Y,25,0),VLOOKUP(A184,Unitarios!A:Y,25,0)),CHAR(10),CHAR(10),IF(Tabla4[[#This Row],[¿Combina color?(si:1/no:0)]]=0,"",M184),IF(Tabla4[[#This Row],[¿Combina color?(si:1/no:0)]]=0,"",VLOOKUP(VLOOKUP(A184,Colores!D:J,7,0),'Base de datos'!L:N,3,0)))</f>
        <v xml:space="preserve">En HOGAR &amp; SPACIOS encontraras lo mejor para tu hogar con este excelente Vintage con un acabado detallista al estilo Vintage&lt;/p&gt;
:&lt;p&gt;&lt;strong&gt;&lt;span style=text-decoration: underline;&gt;Detalle:&lt;/span&gt;&lt;/strong&gt;&lt;/p&gt;
Mesa de centro color: Cedro y estructura: Melamine + MDF
&lt;p&gt;Característica: &lt;ul&gt;&lt;li&gt;
Patas contorneadas&lt;/li&gt; 
&lt;/li&gt;
&lt;/ul&gt;&lt;/il&gt;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v>
      </c>
      <c r="J184" s="195" t="str">
        <f t="shared" si="6"/>
        <v>&lt;img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L184" s="167"/>
      <c r="O184" s="146" t="str">
        <f t="shared" si="5"/>
        <v>insert into descripcion_corta VALUES (NULL,"Mody213",183,"Mesa de centro","En HOGAR &amp; SPACIOS encontraras lo mejor para tu hogar con este excelente Vintage con un acabado detallista al estilo Vintage&lt;/p&gt;
:&lt;p&gt;&lt;strong&gt;&lt;span style=text-decoration: underline;&gt;Detalle:&lt;/span&gt;&lt;/strong&gt;&lt;/p&gt;
Mesa de centro color: Cedro y estructura: Melamine + MDF
&lt;p&gt;Característica: &lt;ul&gt;&lt;li&gt;
Patas contorneadas&lt;/li&gt; 
&lt;/li&gt;
&lt;/ul&gt;&lt;/il&gt;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85" spans="1:15" x14ac:dyDescent="0.2">
      <c r="A185" s="143" t="s">
        <v>1063</v>
      </c>
      <c r="B185" s="194">
        <f>VLOOKUP(Tabla4[[#This Row],[skuproveedor-web]],Tabla6[[sku proveedor-web]:[codigo]],2,0)</f>
        <v>184</v>
      </c>
      <c r="C185" s="170" t="s">
        <v>1122</v>
      </c>
      <c r="D185" s="190" t="s">
        <v>927</v>
      </c>
      <c r="E185" s="190" t="s">
        <v>928</v>
      </c>
      <c r="F185" s="190" t="s">
        <v>929</v>
      </c>
      <c r="G185" s="191" t="s">
        <v>930</v>
      </c>
      <c r="H185" s="191" t="s">
        <v>1154</v>
      </c>
      <c r="I185" s="192" t="str">
        <f>CONCATENATE(IFERROR(VLOOKUP(A185,Combos!A:Y,25,0),VLOOKUP(A185,Unitarios!A:Y,25,0)),CHAR(10),CHAR(10),IF(Tabla4[[#This Row],[¿Combina color?(si:1/no:0)]]=0,"",M185),IF(Tabla4[[#This Row],[¿Combina color?(si:1/no:0)]]=0,"",VLOOKUP(VLOOKUP(A185,Colores!D:J,7,0),'Base de datos'!L:N,3,0)))</f>
        <v xml:space="preserve">En HOGAR &amp; SPACIOS encontraras lo mejor para tu hogar con este excelente Vintage con un acabado detallista al estilo Vintage&lt;/p&gt;
:&lt;p&gt;&lt;strong&gt;&lt;span style=text-decoration: underline;&gt;Detalle:&lt;/span&gt;&lt;/strong&gt;&lt;/p&gt;
Mesa de comedor color: Cedro y estructura: Melamine + MDF
&lt;p&gt;Característica: &lt;ul&gt;&lt;li&gt;
Patas contorneadas&lt;/li&gt; 
&lt;/li&gt;
&lt;/ul&gt;&lt;/il&gt;
Medidas aproximadas: &lt;p&gt; 
Mesa de comedor: &lt;p&gt;&lt;li&gt;Altura(cm): 70&lt;/li&gt;&lt;li&gt; Ancho(cm): 140&lt;/li&gt;&lt;li&gt; Profundo(cm): 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v>
      </c>
      <c r="J185" s="195" t="str">
        <f t="shared" si="6"/>
        <v>&lt;img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L185" s="167"/>
      <c r="O185" s="146" t="str">
        <f t="shared" si="5"/>
        <v>insert into descripcion_corta VALUES (NULL,"Mody214",184,"Mesa comedor","En HOGAR &amp; SPACIOS encontraras lo mejor para tu hogar con este excelente Vintage con un acabado detallista al estilo Vintage&lt;/p&gt;
:&lt;p&gt;&lt;strong&gt;&lt;span style=text-decoration: underline;&gt;Detalle:&lt;/span&gt;&lt;/strong&gt;&lt;/p&gt;
Mesa de comedor color: Cedro y estructura: Melamine + MDF
&lt;p&gt;Característica: &lt;ul&gt;&lt;li&gt;
Patas contorneadas&lt;/li&gt; 
&lt;/li&gt;
&lt;/ul&gt;&lt;/il&gt;
Medidas aproximadas: &lt;p&gt; 
Mesa de comedor: &lt;p&gt;&lt;li&gt;Altura(cm): 70&lt;/li&gt;&lt;li&gt; Ancho(cm): 140&lt;/li&gt;&lt;li&gt; Profundo(cm): 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86" spans="1:15" x14ac:dyDescent="0.2">
      <c r="A186" s="143" t="s">
        <v>1064</v>
      </c>
      <c r="B186" s="194">
        <f>VLOOKUP(Tabla4[[#This Row],[skuproveedor-web]],Tabla6[[sku proveedor-web]:[codigo]],2,0)</f>
        <v>185</v>
      </c>
      <c r="C186" s="170" t="s">
        <v>1122</v>
      </c>
      <c r="D186" s="190" t="s">
        <v>927</v>
      </c>
      <c r="E186" s="190" t="s">
        <v>928</v>
      </c>
      <c r="F186" s="190" t="s">
        <v>929</v>
      </c>
      <c r="G186" s="191" t="s">
        <v>930</v>
      </c>
      <c r="H186" s="191" t="s">
        <v>1154</v>
      </c>
      <c r="I186" s="192" t="str">
        <f>CONCATENATE(IFERROR(VLOOKUP(A186,Combos!A:Y,25,0),VLOOKUP(A186,Unitarios!A:Y,25,0)),CHAR(10),CHAR(10),IF(Tabla4[[#This Row],[¿Combina color?(si:1/no:0)]]=0,"",M186),IF(Tabla4[[#This Row],[¿Combina color?(si:1/no:0)]]=0,"",VLOOKUP(VLOOKUP(A186,Colores!D:J,7,0),'Base de datos'!L:N,3,0)))</f>
        <v xml:space="preserve">En HOGAR &amp; SPACIOS encontraras lo mejor para tu hogar con este excelente Vintage con un acabado detallista al estilo Vintage&lt;/p&gt;
:&lt;p&gt;&lt;strong&gt;&lt;span style=text-decoration: underline;&gt;Detalle:&lt;/span&gt;&lt;/strong&gt;&lt;/p&gt;
Mesa de comedor color: Blanco y estructura: Melamine + MDF
&lt;p&gt;Característica: &lt;ul&gt;&lt;li&gt;
Patas contorneadas&lt;/li&gt; 
&lt;/li&gt;
&lt;/ul&gt;&lt;/il&gt;
Medidas aproximadas: &lt;p&gt; 
Mesa de comedor: &lt;p&gt;&lt;li&gt;Altura(cm): 70&lt;/li&gt;&lt;li&gt; Ancho(cm): 140&lt;/li&gt;&lt;li&gt; Profundo(cm): 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v>
      </c>
      <c r="J186" s="195" t="str">
        <f t="shared" si="6"/>
        <v>&lt;img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L186" s="167"/>
      <c r="O186" s="146" t="str">
        <f t="shared" si="5"/>
        <v>insert into descripcion_corta VALUES (NULL,"Mody215",185,"Mesa comedor","En HOGAR &amp; SPACIOS encontraras lo mejor para tu hogar con este excelente Vintage con un acabado detallista al estilo Vintage&lt;/p&gt;
:&lt;p&gt;&lt;strong&gt;&lt;span style=text-decoration: underline;&gt;Detalle:&lt;/span&gt;&lt;/strong&gt;&lt;/p&gt;
Mesa de comedor color: Blanco y estructura: Melamine + MDF
&lt;p&gt;Característica: &lt;ul&gt;&lt;li&gt;
Patas contorneadas&lt;/li&gt; 
&lt;/li&gt;
&lt;/ul&gt;&lt;/il&gt;
Medidas aproximadas: &lt;p&gt; 
Mesa de comedor: &lt;p&gt;&lt;li&gt;Altura(cm): 70&lt;/li&gt;&lt;li&gt; Ancho(cm): 140&lt;/li&gt;&lt;li&gt; Profundo(cm): 90&lt;/li&gt;&lt;/ul&gt;&lt;p&gt;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87" spans="1:15" x14ac:dyDescent="0.2">
      <c r="A187" s="143" t="s">
        <v>1065</v>
      </c>
      <c r="B187" s="194">
        <f>VLOOKUP(Tabla4[[#This Row],[skuproveedor-web]],Tabla6[[sku proveedor-web]:[codigo]],2,0)</f>
        <v>186</v>
      </c>
      <c r="C187" s="170" t="s">
        <v>42</v>
      </c>
      <c r="D187" s="190" t="s">
        <v>927</v>
      </c>
      <c r="E187" s="190" t="s">
        <v>928</v>
      </c>
      <c r="F187" s="190" t="s">
        <v>929</v>
      </c>
      <c r="G187" s="191" t="s">
        <v>930</v>
      </c>
      <c r="H187" s="191" t="s">
        <v>1154</v>
      </c>
      <c r="I187" s="192" t="str">
        <f>CONCATENATE(IFERROR(VLOOKUP(A187,Combos!A:Y,25,0),VLOOKUP(A187,Unitarios!A:Y,25,0)),CHAR(10),CHAR(10),IF(Tabla4[[#This Row],[¿Combina color?(si:1/no:0)]]=0,"",M187),IF(Tabla4[[#This Row],[¿Combina color?(si:1/no:0)]]=0,"",VLOOKUP(VLOOKUP(A187,Colores!D:J,7,0),'Base de datos'!L:N,3,0)))</f>
        <v xml:space="preserve">En HOGAR &amp; SPACIOS encontraras lo mejor para tu hogar con este excelente Vintage con un acabado detallista al estilo Vintage&lt;/p&gt;
:&lt;p&gt;&lt;strong&gt;&lt;span style=text-decoration: underline;&gt;Detalle:&lt;/span&gt;&lt;/strong&gt;&lt;/p&gt;
Mesa de centro color: Cedro y estructura: Melamine + MDF
&lt;p&gt;Característica: &lt;ul&gt;&lt;li&gt;
Patas contorneadas&lt;/li&gt; 
&lt;/li&gt;
&lt;/ul&gt;&lt;/il&gt;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v>
      </c>
      <c r="J187" s="195" t="str">
        <f t="shared" si="6"/>
        <v>&lt;img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L187" s="167"/>
      <c r="O187" s="146" t="str">
        <f t="shared" si="5"/>
        <v>insert into descripcion_corta VALUES (NULL,"Mody216",186,"Mesa de centro","En HOGAR &amp; SPACIOS encontraras lo mejor para tu hogar con este excelente Vintage con un acabado detallista al estilo Vintage&lt;/p&gt;
:&lt;p&gt;&lt;strong&gt;&lt;span style=text-decoration: underline;&gt;Detalle:&lt;/span&gt;&lt;/strong&gt;&lt;/p&gt;
Mesa de centro color: Cedro y estructura: Melamine + MDF
&lt;p&gt;Característica: &lt;ul&gt;&lt;li&gt;
Patas contorneadas&lt;/li&gt; 
&lt;/li&gt;
&lt;/ul&gt;&lt;/il&gt;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88" spans="1:15" x14ac:dyDescent="0.2">
      <c r="A188" s="143" t="s">
        <v>1066</v>
      </c>
      <c r="B188" s="194">
        <f>VLOOKUP(Tabla4[[#This Row],[skuproveedor-web]],Tabla6[[sku proveedor-web]:[codigo]],2,0)</f>
        <v>187</v>
      </c>
      <c r="C188" s="170" t="s">
        <v>42</v>
      </c>
      <c r="D188" s="190" t="s">
        <v>927</v>
      </c>
      <c r="E188" s="190" t="s">
        <v>928</v>
      </c>
      <c r="F188" s="190" t="s">
        <v>929</v>
      </c>
      <c r="G188" s="191" t="s">
        <v>930</v>
      </c>
      <c r="H188" s="191" t="s">
        <v>1154</v>
      </c>
      <c r="I188" s="192" t="str">
        <f>CONCATENATE(IFERROR(VLOOKUP(A188,Combos!A:Y,25,0),VLOOKUP(A188,Unitarios!A:Y,25,0)),CHAR(10),CHAR(10),IF(Tabla4[[#This Row],[¿Combina color?(si:1/no:0)]]=0,"",M188),IF(Tabla4[[#This Row],[¿Combina color?(si:1/no:0)]]=0,"",VLOOKUP(VLOOKUP(A188,Colores!D:J,7,0),'Base de datos'!L:N,3,0)))</f>
        <v xml:space="preserve">En HOGAR &amp; SPACIOS encontraras lo mejor para tu hogar con este excelente Vintage con un acabado detallista al estilo Vintage&lt;/p&gt;
:&lt;p&gt;&lt;strong&gt;&lt;span style=text-decoration: underline;&gt;Detalle:&lt;/span&gt;&lt;/strong&gt;&lt;/p&gt;
Mesa de centro color: Blanco y estructura: Melamine + MDF
&lt;p&gt;Característica: &lt;ul&gt;&lt;li&gt;
Patas contorneadas&lt;/li&gt; 
&lt;/li&gt;
&lt;/ul&gt;&lt;/il&gt;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v>
      </c>
      <c r="J188" s="195" t="str">
        <f t="shared" si="6"/>
        <v>&lt;img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L188" s="167"/>
      <c r="O188" s="146" t="str">
        <f t="shared" si="5"/>
        <v>insert into descripcion_corta VALUES (NULL,"Mody217",187,"Mesa de centro","En HOGAR &amp; SPACIOS encontraras lo mejor para tu hogar con este excelente Vintage con un acabado detallista al estilo Vintage&lt;/p&gt;
:&lt;p&gt;&lt;strong&gt;&lt;span style=text-decoration: underline;&gt;Detalle:&lt;/span&gt;&lt;/strong&gt;&lt;/p&gt;
Mesa de centro color: Blanco y estructura: Melamine + MDF
&lt;p&gt;Característica: &lt;ul&gt;&lt;li&gt;
Patas contorneadas&lt;/li&gt; 
&lt;/li&gt;
&lt;/ul&gt;&lt;/il&gt;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89" spans="1:15" x14ac:dyDescent="0.2">
      <c r="A189" s="143" t="s">
        <v>1067</v>
      </c>
      <c r="B189" s="194">
        <f>VLOOKUP(Tabla4[[#This Row],[skuproveedor-web]],Tabla6[[sku proveedor-web]:[codigo]],2,0)</f>
        <v>188</v>
      </c>
      <c r="C189" s="170" t="s">
        <v>42</v>
      </c>
      <c r="D189" s="190" t="s">
        <v>927</v>
      </c>
      <c r="E189" s="190" t="s">
        <v>928</v>
      </c>
      <c r="F189" s="190" t="s">
        <v>929</v>
      </c>
      <c r="G189" s="191" t="s">
        <v>930</v>
      </c>
      <c r="H189" s="191" t="s">
        <v>1154</v>
      </c>
      <c r="I189" s="192" t="str">
        <f>CONCATENATE(IFERROR(VLOOKUP(A189,Combos!A:Y,25,0),VLOOKUP(A189,Unitarios!A:Y,25,0)),CHAR(10),CHAR(10),IF(Tabla4[[#This Row],[¿Combina color?(si:1/no:0)]]=0,"",M189),IF(Tabla4[[#This Row],[¿Combina color?(si:1/no:0)]]=0,"",VLOOKUP(VLOOKUP(A189,Colores!D:J,7,0),'Base de datos'!L:N,3,0)))</f>
        <v xml:space="preserve">En HOGAR &amp; SPACIOS encontraras lo mejor para tu hogar con este excelente Vintage con un acabado detallista al estilo Vintage&lt;/p&gt;
:&lt;p&gt;&lt;strong&gt;&lt;span style=text-decoration: underline;&gt;Detalle:&lt;/span&gt;&lt;/strong&gt;&lt;/p&gt;
Mesa de centro color: Gris y estructura: Melamine + MDF
&lt;p&gt;Característica: &lt;ul&gt;&lt;li&gt;
Patas contorneadas&lt;/li&gt; 
&lt;/li&gt;
&lt;/ul&gt;&lt;/il&gt;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v>
      </c>
      <c r="J189" s="195" t="str">
        <f t="shared" si="6"/>
        <v>&lt;img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L189" s="167"/>
      <c r="O189" s="146" t="str">
        <f t="shared" si="5"/>
        <v>insert into descripcion_corta VALUES (NULL,"Mody218",188,"Mesa de centro","En HOGAR &amp; SPACIOS encontraras lo mejor para tu hogar con este excelente Vintage con un acabado detallista al estilo Vintage&lt;/p&gt;
:&lt;p&gt;&lt;strong&gt;&lt;span style=text-decoration: underline;&gt;Detalle:&lt;/span&gt;&lt;/strong&gt;&lt;/p&gt;
Mesa de centro color: Gris y estructura: Melamine + MDF
&lt;p&gt;Característica: &lt;ul&gt;&lt;li&gt;
Patas contorneadas&lt;/li&gt; 
&lt;/li&gt;
&lt;/ul&gt;&lt;/il&gt;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90" spans="1:15" x14ac:dyDescent="0.2">
      <c r="A190" s="144" t="s">
        <v>1112</v>
      </c>
      <c r="B190" s="194">
        <f>VLOOKUP(Tabla4[[#This Row],[skuproveedor-web]],Tabla6[[sku proveedor-web]:[codigo]],2,0)</f>
        <v>189</v>
      </c>
      <c r="C190" s="173" t="s">
        <v>1117</v>
      </c>
      <c r="D190" s="190" t="s">
        <v>927</v>
      </c>
      <c r="E190" s="190" t="s">
        <v>928</v>
      </c>
      <c r="F190" s="190" t="s">
        <v>929</v>
      </c>
      <c r="G190" s="191" t="s">
        <v>930</v>
      </c>
      <c r="H190" s="191" t="s">
        <v>1154</v>
      </c>
      <c r="I190" s="192" t="e">
        <f>CONCATENATE(IFERROR(VLOOKUP(A190,Combos!A:Y,25,0),VLOOKUP(A190,Unitarios!A:Y,25,0)),CHAR(10),CHAR(10),IF(Tabla4[[#This Row],[¿Combina color?(si:1/no:0)]]=0,"",M190),IF(Tabla4[[#This Row],[¿Combina color?(si:1/no:0)]]=0,"",VLOOKUP(VLOOKUP(A190,Colores!D:J,7,0),'Base de datos'!L:N,3,0)))</f>
        <v>#N/A</v>
      </c>
      <c r="J190" s="195" t="str">
        <f t="shared" ref="J190:J193" si="7">CONCATENATE("&lt;img src='",H190,"' alt='' width='200' height='120' /&gt;&lt;/p&gt;",CHAR(10),CHAR(10),IF(D190="","","&lt;p&gt;"),"&lt;p style='text-align: justify;'&gt;'",D190,CHAR(10),IF(E190="","","&lt;p&gt;"),E190,CHAR(10),CHAR(10),IF(F190="","","&lt;p&gt;"),F190,CHAR(10),CHAR(10),"&lt;p&gt;","&lt;p&gt;&lt;img src='",G190,"' alt='' width='700' height='370' style='display: block; margin-left: auto; margin-right: auto;' /&gt;&lt;/p&gt;
&lt;p&gt;&lt;/p&gt;")</f>
        <v>&lt;img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L190" s="167"/>
      <c r="O190" s="146" t="e">
        <f t="shared" si="5"/>
        <v>#N/A</v>
      </c>
    </row>
    <row r="191" spans="1:15" x14ac:dyDescent="0.2">
      <c r="A191" s="144" t="s">
        <v>1114</v>
      </c>
      <c r="B191" s="194">
        <f>VLOOKUP(Tabla4[[#This Row],[skuproveedor-web]],Tabla6[[sku proveedor-web]:[codigo]],2,0)</f>
        <v>190</v>
      </c>
      <c r="C191" s="173" t="s">
        <v>1117</v>
      </c>
      <c r="D191" s="190" t="s">
        <v>927</v>
      </c>
      <c r="E191" s="190" t="s">
        <v>928</v>
      </c>
      <c r="F191" s="190" t="s">
        <v>929</v>
      </c>
      <c r="G191" s="191" t="s">
        <v>930</v>
      </c>
      <c r="H191" s="191" t="s">
        <v>1154</v>
      </c>
      <c r="I191" s="192" t="e">
        <f>CONCATENATE(IFERROR(VLOOKUP(A191,Combos!A:Y,25,0),VLOOKUP(A191,Unitarios!A:Y,25,0)),CHAR(10),CHAR(10),IF(Tabla4[[#This Row],[¿Combina color?(si:1/no:0)]]=0,"",M191),IF(Tabla4[[#This Row],[¿Combina color?(si:1/no:0)]]=0,"",VLOOKUP(VLOOKUP(A191,Colores!D:J,7,0),'Base de datos'!L:N,3,0)))</f>
        <v>#N/A</v>
      </c>
      <c r="J191" s="195" t="str">
        <f t="shared" si="7"/>
        <v>&lt;img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L191" s="167"/>
      <c r="O191" s="146" t="e">
        <f t="shared" si="5"/>
        <v>#N/A</v>
      </c>
    </row>
    <row r="192" spans="1:15" x14ac:dyDescent="0.2">
      <c r="A192" s="144" t="s">
        <v>1115</v>
      </c>
      <c r="B192" s="194">
        <f>VLOOKUP(Tabla4[[#This Row],[skuproveedor-web]],Tabla6[[sku proveedor-web]:[codigo]],2,0)</f>
        <v>191</v>
      </c>
      <c r="C192" s="173" t="s">
        <v>1117</v>
      </c>
      <c r="D192" s="190" t="s">
        <v>927</v>
      </c>
      <c r="E192" s="190" t="s">
        <v>928</v>
      </c>
      <c r="F192" s="190" t="s">
        <v>929</v>
      </c>
      <c r="G192" s="191" t="s">
        <v>930</v>
      </c>
      <c r="H192" s="191" t="s">
        <v>1154</v>
      </c>
      <c r="I192" s="192" t="e">
        <f>CONCATENATE(IFERROR(VLOOKUP(A192,Combos!A:Y,25,0),VLOOKUP(A192,Unitarios!A:Y,25,0)),CHAR(10),CHAR(10),IF(Tabla4[[#This Row],[¿Combina color?(si:1/no:0)]]=0,"",M192),IF(Tabla4[[#This Row],[¿Combina color?(si:1/no:0)]]=0,"",VLOOKUP(VLOOKUP(A192,Colores!D:J,7,0),'Base de datos'!L:N,3,0)))</f>
        <v>#N/A</v>
      </c>
      <c r="J192" s="195" t="str">
        <f t="shared" si="7"/>
        <v>&lt;img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L192" s="167"/>
      <c r="O192" s="146" t="e">
        <f t="shared" si="5"/>
        <v>#N/A</v>
      </c>
    </row>
    <row r="193" spans="1:15" x14ac:dyDescent="0.2">
      <c r="A193" s="144" t="s">
        <v>1116</v>
      </c>
      <c r="B193" s="194">
        <f>VLOOKUP(Tabla4[[#This Row],[skuproveedor-web]],Tabla6[[sku proveedor-web]:[codigo]],2,0)</f>
        <v>192</v>
      </c>
      <c r="C193" s="173" t="s">
        <v>1117</v>
      </c>
      <c r="D193" s="190" t="s">
        <v>927</v>
      </c>
      <c r="E193" s="190" t="s">
        <v>928</v>
      </c>
      <c r="F193" s="190" t="s">
        <v>929</v>
      </c>
      <c r="G193" s="191" t="s">
        <v>930</v>
      </c>
      <c r="H193" s="191" t="s">
        <v>1154</v>
      </c>
      <c r="I193" s="192" t="e">
        <f>CONCATENATE(IFERROR(VLOOKUP(A193,Combos!A:Y,25,0),VLOOKUP(A193,Unitarios!A:Y,25,0)),CHAR(10),CHAR(10),IF(Tabla4[[#This Row],[¿Combina color?(si:1/no:0)]]=0,"",M193),IF(Tabla4[[#This Row],[¿Combina color?(si:1/no:0)]]=0,"",VLOOKUP(VLOOKUP(A193,Colores!D:J,7,0),'Base de datos'!L:N,3,0)))</f>
        <v>#N/A</v>
      </c>
      <c r="J193" s="195" t="str">
        <f t="shared" si="7"/>
        <v>&lt;img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L193" s="167"/>
      <c r="O193" s="146" t="e">
        <f t="shared" si="5"/>
        <v>#N/A</v>
      </c>
    </row>
    <row r="194" spans="1:15" x14ac:dyDescent="0.2">
      <c r="A194" s="144" t="s">
        <v>1126</v>
      </c>
      <c r="B194" s="200">
        <f>VLOOKUP(Tabla4[[#This Row],[skuproveedor-web]],Tabla6[[sku proveedor-web]:[codigo]],2,0)</f>
        <v>193</v>
      </c>
      <c r="C194" s="170" t="s">
        <v>42</v>
      </c>
      <c r="D194" s="190" t="s">
        <v>927</v>
      </c>
      <c r="E194" s="190" t="s">
        <v>928</v>
      </c>
      <c r="F194" s="190" t="s">
        <v>929</v>
      </c>
      <c r="G194" s="191" t="s">
        <v>930</v>
      </c>
      <c r="H194" s="191" t="s">
        <v>1154</v>
      </c>
      <c r="I194" s="192" t="str">
        <f>CONCATENATE(IFERROR(VLOOKUP(A194,Combos!A:Y,25,0),VLOOKUP(A194,Unitarios!A:Y,25,0)),CHAR(10),CHAR(10),IF(Tabla4[[#This Row],[¿Combina color?(si:1/no:0)]]=0,"",M194),IF(Tabla4[[#This Row],[¿Combina color?(si:1/no:0)]]=0,"",VLOOKUP(VLOOKUP(A194,Colores!D:J,7,0),'Base de datos'!L:N,3,0)))</f>
        <v xml:space="preserve">En HOGAR &amp; SPACIOS encontraras lo mejor para tu hogar con este excelente Vintage con un acabado detallista al estilo Vintage&lt;/p&gt;
:&lt;p&gt;&lt;strong&gt;&lt;span style=text-decoration: underline;&gt;Detalle:&lt;/span&gt;&lt;/strong&gt;&lt;/p&gt;
Mesa de centro color: Cedro y estructura: Melamine + MDF
Medidas aproximadas: &lt;p&gt; 
Mesa de centro: &lt;p&gt;&lt;li&gt;Altura(cm): 40&lt;/li&gt;&lt;li&gt; Ancho(cm): 120&lt;/li&gt;&lt;li&gt;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v>
      </c>
      <c r="J194" s="195" t="str">
        <f t="shared" ref="J194:J205" si="8">CONCATENATE("&lt;img src='",H194,"' alt='' width='200' height='120' /&gt;&lt;/p&gt;",CHAR(10),CHAR(10),IF(D194="","","&lt;p&gt;"),"&lt;p style='text-align: justify;'&gt;'",D194,CHAR(10),IF(E194="","","&lt;p&gt;"),E194,CHAR(10),CHAR(10),IF(F194="","","&lt;p&gt;"),F194,CHAR(10),CHAR(10),"&lt;p&gt;","&lt;p&gt;&lt;img src='",G194,"' alt='' width='700' height='370' style='display: block; margin-left: auto; margin-right: auto;' /&gt;&lt;/p&gt;
&lt;p&gt;&lt;/p&gt;")</f>
        <v>&lt;img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L194" s="167"/>
      <c r="O194" s="146" t="str">
        <f t="shared" si="5"/>
        <v>insert into descripcion_corta VALUES (NULL,"Mody219",193,"Mesa de centro","En HOGAR &amp; SPACIOS encontraras lo mejor para tu hogar con este excelente Vintage con un acabado detallista al estilo Vintage&lt;/p&gt;
:&lt;p&gt;&lt;strong&gt;&lt;span style=text-decoration: underline;&gt;Detalle:&lt;/span&gt;&lt;/strong&gt;&lt;/p&gt;
Mesa de centro color: Cedro y estructura: Melamine + MDF
Medidas aproximadas: &lt;p&gt; 
Mesa de centro: &lt;p&gt;&lt;li&gt;Altura(cm): 40&lt;/li&gt;&lt;li&gt; Ancho(cm): 120&lt;/li&gt;&lt;li&gt;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95" spans="1:15" x14ac:dyDescent="0.2">
      <c r="A195" s="144" t="s">
        <v>1127</v>
      </c>
      <c r="B195" s="200">
        <f>VLOOKUP(Tabla4[[#This Row],[skuproveedor-web]],Tabla6[[sku proveedor-web]:[codigo]],2,0)</f>
        <v>194</v>
      </c>
      <c r="C195" s="170" t="s">
        <v>1130</v>
      </c>
      <c r="D195" s="190" t="s">
        <v>927</v>
      </c>
      <c r="E195" s="190" t="s">
        <v>928</v>
      </c>
      <c r="F195" s="190" t="s">
        <v>929</v>
      </c>
      <c r="G195" s="191" t="s">
        <v>930</v>
      </c>
      <c r="H195" s="191" t="s">
        <v>1154</v>
      </c>
      <c r="I195" s="192" t="str">
        <f>CONCATENATE(IFERROR(VLOOKUP(A195,Combos!A:Y,25,0),VLOOKUP(A195,Unitarios!A:Y,25,0)),CHAR(10),CHAR(10),IF(Tabla4[[#This Row],[¿Combina color?(si:1/no:0)]]=0,"",M195),IF(Tabla4[[#This Row],[¿Combina color?(si:1/no:0)]]=0,"",VLOOKUP(VLOOKUP(A195,Colores!D:J,7,0),'Base de datos'!L:N,3,0)))</f>
        <v xml:space="preserve">En HOGAR &amp; SPACIOS encontraras lo mejor para tu hogar con este excelente Vintage con un acabado detallista al estilo Vintage&lt;/p&gt;
:&lt;p&gt;&lt;strong&gt;&lt;span style=text-decoration: underline;&gt;Detalle:&lt;/span&gt;&lt;/strong&gt;&lt;/p&gt;
Sofa 3 cuerpos capitoneado color: Verde, Tapiz: Dubai, relleno: Espuma paraiso y algodón y estructura: Tornillo
Medidas aproximadas: &lt;p&gt; 
Sofa 3 cuerpos capitoneado: &lt;p&gt;&lt;li&gt;Altura(cm): 70&lt;/li&gt;&lt;li&gt; Ancho(cm): 180&lt;/li&gt;&lt;li&gt; Profundo(cm): 80&lt;/li&gt;&lt;/ul&gt;&lt;p&gt;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v>
      </c>
      <c r="J195" s="195" t="str">
        <f t="shared" si="8"/>
        <v>&lt;img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L195" s="167"/>
      <c r="O195" s="146" t="str">
        <f t="shared" ref="O195:O205" si="9">CONCATENATE("insert into descripcion_corta VALUES (NULL,",CHAR(34),A195,CHAR(34),",",B195,",",CHAR(34),C195,CHAR(34),",",CHAR(34),I195,CHAR(34),",",CHAR(34),J195,CHAR(34),");")</f>
        <v>insert into descripcion_corta VALUES (NULL,"Mody220",194,"Sofa 3 cuerpos capitoneado","En HOGAR &amp; SPACIOS encontraras lo mejor para tu hogar con este excelente Vintage con un acabado detallista al estilo Vintage&lt;/p&gt;
:&lt;p&gt;&lt;strong&gt;&lt;span style=text-decoration: underline;&gt;Detalle:&lt;/span&gt;&lt;/strong&gt;&lt;/p&gt;
Sofa 3 cuerpos capitoneado color: Verde, Tapiz: Dubai, relleno: Espuma paraiso y algodón y estructura: Tornillo
Medidas aproximadas: &lt;p&gt; 
Sofa 3 cuerpos capitoneado: &lt;p&gt;&lt;li&gt;Altura(cm): 70&lt;/li&gt;&lt;li&gt; Ancho(cm): 180&lt;/li&gt;&lt;li&gt; Profundo(cm): 80&lt;/li&gt;&lt;/ul&gt;&lt;p&gt;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Dubai?&lt;p&gt;
Aspiradora y cepillo suave para retirar el polvo, luego usar una esponja con agua fría y jabón líquido bien excurrido
","&lt;img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96" spans="1:15" x14ac:dyDescent="0.2">
      <c r="A196" s="144" t="s">
        <v>1128</v>
      </c>
      <c r="B196" s="200">
        <f>VLOOKUP(Tabla4[[#This Row],[skuproveedor-web]],Tabla6[[sku proveedor-web]:[codigo]],2,0)</f>
        <v>195</v>
      </c>
      <c r="C196" s="170" t="s">
        <v>42</v>
      </c>
      <c r="D196" s="190" t="s">
        <v>927</v>
      </c>
      <c r="E196" s="190" t="s">
        <v>928</v>
      </c>
      <c r="F196" s="190" t="s">
        <v>929</v>
      </c>
      <c r="G196" s="191" t="s">
        <v>930</v>
      </c>
      <c r="H196" s="191" t="s">
        <v>1154</v>
      </c>
      <c r="I196" s="192" t="str">
        <f>CONCATENATE(IFERROR(VLOOKUP(A196,Combos!A:Y,25,0),VLOOKUP(A196,Unitarios!A:Y,25,0)),CHAR(10),CHAR(10),IF(Tabla4[[#This Row],[¿Combina color?(si:1/no:0)]]=0,"",M196),IF(Tabla4[[#This Row],[¿Combina color?(si:1/no:0)]]=0,"",VLOOKUP(VLOOKUP(A196,Colores!D:J,7,0),'Base de datos'!L:N,3,0)))</f>
        <v xml:space="preserve">En HOGAR &amp; SPACIOS encontraras lo mejor para tu hogar con este excelente Vintage con un acabado detallista al estilo Vintage&lt;/p&gt;
:&lt;p&gt;&lt;strong&gt;&lt;span style=text-decoration: underline;&gt;Detalle:&lt;/span&gt;&lt;/strong&gt;&lt;/p&gt;
Mesa de centro color: Cedro y estructura: Melamine + MDF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v>
      </c>
      <c r="J196" s="195" t="str">
        <f t="shared" si="8"/>
        <v>&lt;img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L196" s="167"/>
      <c r="O196" s="146" t="str">
        <f t="shared" si="9"/>
        <v>insert into descripcion_corta VALUES (NULL,"Mody221",195,"Mesa de centro","En HOGAR &amp; SPACIOS encontraras lo mejor para tu hogar con este excelente Vintage con un acabado detallista al estilo Vintage&lt;/p&gt;
:&lt;p&gt;&lt;strong&gt;&lt;span style=text-decoration: underline;&gt;Detalle:&lt;/span&gt;&lt;/strong&gt;&lt;/p&gt;
Mesa de centro color: Cedro y estructura: Melamine + MDF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97" spans="1:15" x14ac:dyDescent="0.2">
      <c r="A197" s="144" t="s">
        <v>1129</v>
      </c>
      <c r="B197" s="200">
        <f>VLOOKUP(Tabla4[[#This Row],[skuproveedor-web]],Tabla6[[sku proveedor-web]:[codigo]],2,0)</f>
        <v>196</v>
      </c>
      <c r="C197" s="170" t="s">
        <v>42</v>
      </c>
      <c r="D197" s="190" t="s">
        <v>927</v>
      </c>
      <c r="E197" s="190" t="s">
        <v>928</v>
      </c>
      <c r="F197" s="190" t="s">
        <v>929</v>
      </c>
      <c r="G197" s="191" t="s">
        <v>930</v>
      </c>
      <c r="H197" s="191" t="s">
        <v>1154</v>
      </c>
      <c r="I197" s="192" t="str">
        <f>CONCATENATE(IFERROR(VLOOKUP(A197,Combos!A:Y,25,0),VLOOKUP(A197,Unitarios!A:Y,25,0)),CHAR(10),CHAR(10),IF(Tabla4[[#This Row],[¿Combina color?(si:1/no:0)]]=0,"",M197),IF(Tabla4[[#This Row],[¿Combina color?(si:1/no:0)]]=0,"",VLOOKUP(VLOOKUP(A197,Colores!D:J,7,0),'Base de datos'!L:N,3,0)))</f>
        <v xml:space="preserve">En HOGAR &amp; SPACIOS encontraras lo mejor para tu hogar con este excelente Vintage con un acabado detallista al estilo Vintage&lt;/p&gt;
:&lt;p&gt;&lt;strong&gt;&lt;span style=text-decoration: underline;&gt;Detalle:&lt;/span&gt;&lt;/strong&gt;&lt;/p&gt;
Mesa de centro color: Nogal y estructura: Melamine + MDF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v>
      </c>
      <c r="J197" s="195" t="str">
        <f t="shared" si="8"/>
        <v>&lt;img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L197" s="167"/>
      <c r="O197" s="146" t="str">
        <f t="shared" si="9"/>
        <v>insert into descripcion_corta VALUES (NULL,"Mody222",196,"Mesa de centro","En HOGAR &amp; SPACIOS encontraras lo mejor para tu hogar con este excelente Vintage con un acabado detallista al estilo Vintage&lt;/p&gt;
:&lt;p&gt;&lt;strong&gt;&lt;span style=text-decoration: underline;&gt;Detalle:&lt;/span&gt;&lt;/strong&gt;&lt;/p&gt;
Mesa de centro color: Nogal y estructura: Melamine + MDF
Medidas aproximadas: &lt;p&gt;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&lt;/span&gt;
&lt;/li&gt;&lt;li&gt;&lt;strong&gt;Garantía: 12 meses
&lt;/li&gt;&lt;li&gt;&lt;strong&gt;Estado: Nuevo&lt;/strong&gt;&lt;/li&gt;&lt;/ol&gt;
&lt;p&gt;¿Cómo lavar este producto Vintage: ?&lt;p&gt;
Humedecer un paño de tela y frotar la estructura del producto&lt;p&gt;
","&lt;img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98" spans="1:15" x14ac:dyDescent="0.2">
      <c r="A198" s="144" t="s">
        <v>1152</v>
      </c>
      <c r="B198" s="200">
        <f>VLOOKUP(Tabla4[[#This Row],[skuproveedor-web]],Tabla6[[sku proveedor-web]:[codigo]],2,0)</f>
        <v>197</v>
      </c>
      <c r="C198" s="157" t="s">
        <v>1137</v>
      </c>
      <c r="D198" s="190" t="s">
        <v>927</v>
      </c>
      <c r="E198" s="190" t="s">
        <v>928</v>
      </c>
      <c r="F198" s="190" t="s">
        <v>929</v>
      </c>
      <c r="G198" s="191" t="s">
        <v>930</v>
      </c>
      <c r="H198" s="191" t="s">
        <v>1154</v>
      </c>
      <c r="I198" s="192" t="str">
        <f>CONCATENATE(IFERROR(VLOOKUP(A198,Combos!A:Y,25,0),VLOOKUP(A198,Unitarios!A:Y,25,0)),CHAR(10),CHAR(10),IF(Tabla4[[#This Row],[¿Combina color?(si:1/no:0)]]=0,"",M198),IF(Tabla4[[#This Row],[¿Combina color?(si:1/no:0)]]=0,"",VLOOKUP(VLOOKUP(A198,Colores!D:J,7,0),'Base de datos'!L:N,3,0)))</f>
        <v xml:space="preserve">En HOGAR &amp; SPACIOS encontraras lo mejor para tu hogar con este excelente Sofa 3 cuerpos con un acabado detallista al estilo Vintage&lt;/p&gt;
:&lt;p&gt;&lt;strong&gt;&lt;span style=text-decoration: underline;&gt;Detalle:&lt;/span&gt;&lt;/strong&gt;&lt;/p&gt;
- Sofa 3 cuerpos color: Turquesa, Tapiz: Dubai, relleno: Espuma paraiso, algodón, resortes y estructura: Madera tornillo
&lt;p&gt;Característica: 
 &lt;li&gt;Patas contorneadas&lt;/li&gt; 
&lt;/li&gt;&lt;/ul&gt;&lt;p&gt;
Capacidad: 1.4 litros&lt;p&gt;
- Sillón 1 cuerpo color: Gris claro, Tapiz: Dubai, relleno: Espuma paraiso y algodón y estructura: Madera tornillo
&lt;p&gt;Característica: 
 &lt;li&gt;Patas contorneadas&lt;/li&gt; 
&lt;/li&gt;&lt;/ul&gt;&lt;p&gt;
Capacidad: 1.4 litros&lt;p&gt;
- Mesa de centro color: Cedro y estructura: Melamine + MDF
&lt;p&gt;Característica: 
 &lt;li&gt;Patas contorneadas&lt;/li&gt; 
&lt;/li&gt;&lt;/ul&gt;&lt;p&gt;
Capacidad: 1.4 litros&lt;p&gt;
&lt;p&gt;&lt;span style='text-decoration: underline;'&gt; Medidas aproximadas: &lt;/span&gt;&lt;/p&gt;&lt;p&gt; 
Sofa 3 cuerpos: &lt;p&gt;&lt;li&gt;Altura(cm): 80&lt;/li&gt;&lt;li&gt; Ancho(cm): 190&lt;/li&gt;&lt;li&gt; Profundo(cm): 70&lt;/li&gt;&lt;/ul&gt;
&lt;p&gt;Sillón 1 cuerpo: &lt;p&gt;&lt;li&gt;Altura(cm): 85&lt;/li&gt;&lt;li&gt; Ancho(cm): 65&lt;/li&gt;&lt;li&gt; Profundo(cm): 65&lt;/li&gt;&lt;/ul&gt;&lt;p&gt;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
</v>
      </c>
      <c r="J198" s="195" t="str">
        <f t="shared" si="8"/>
        <v>&lt;img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L198" s="167"/>
      <c r="O198" s="146" t="str">
        <f t="shared" si="9"/>
        <v>insert into descripcion_corta VALUES (NULL,"Exclusivo1",197,"Juego de sala 3 + 2 butacas + Mesa de centro","En HOGAR &amp; SPACIOS encontraras lo mejor para tu hogar con este excelente Sofa 3 cuerpos con un acabado detallista al estilo Vintage&lt;/p&gt;
:&lt;p&gt;&lt;strong&gt;&lt;span style=text-decoration: underline;&gt;Detalle:&lt;/span&gt;&lt;/strong&gt;&lt;/p&gt;
- Sofa 3 cuerpos color: Turquesa, Tapiz: Dubai, relleno: Espuma paraiso, algodón, resortes y estructura: Madera tornillo
&lt;p&gt;Característica: 
 &lt;li&gt;Patas contorneadas&lt;/li&gt; 
&lt;/li&gt;&lt;/ul&gt;&lt;p&gt;
Capacidad: 1.4 litros&lt;p&gt;
- Sillón 1 cuerpo color: Gris claro, Tapiz: Dubai, relleno: Espuma paraiso y algodón y estructura: Madera tornillo
&lt;p&gt;Característica: 
 &lt;li&gt;Patas contorneadas&lt;/li&gt; 
&lt;/li&gt;&lt;/ul&gt;&lt;p&gt;
Capacidad: 1.4 litros&lt;p&gt;
- Mesa de centro color: Cedro y estructura: Melamine + MDF
&lt;p&gt;Característica: 
 &lt;li&gt;Patas contorneadas&lt;/li&gt; 
&lt;/li&gt;&lt;/ul&gt;&lt;p&gt;
Capacidad: 1.4 litros&lt;p&gt;
&lt;p&gt;&lt;span style='text-decoration: underline;'&gt; Medidas aproximadas: &lt;/span&gt;&lt;/p&gt;&lt;p&gt; 
Sofa 3 cuerpos: &lt;p&gt;&lt;li&gt;Altura(cm): 80&lt;/li&gt;&lt;li&gt; Ancho(cm): 190&lt;/li&gt;&lt;li&gt; Profundo(cm): 70&lt;/li&gt;&lt;/ul&gt;
&lt;p&gt;Sillón 1 cuerpo: &lt;p&gt;&lt;li&gt;Altura(cm): 85&lt;/li&gt;&lt;li&gt; Ancho(cm): 65&lt;/li&gt;&lt;li&gt; Profundo(cm): 65&lt;/li&gt;&lt;/ul&gt;&lt;p&gt;
Mesa de centro: &lt;p&gt;&lt;li&gt;Altura(cm): 40&lt;/li&gt;&lt;li&gt; Ancho(cm): 90&lt;/li&gt;&lt;li&gt; Profundo(cm): 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Dubai?&lt;p&gt;
Humedecer un paño de tela y frotar la estructura del producto&lt;p&gt;
","&lt;img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199" spans="1:15" x14ac:dyDescent="0.2">
      <c r="A199" s="144" t="s">
        <v>1138</v>
      </c>
      <c r="B199" s="200">
        <f>VLOOKUP(Tabla4[[#This Row],[skuproveedor-web]],Tabla6[[sku proveedor-web]:[codigo]],2,0)</f>
        <v>198</v>
      </c>
      <c r="C199" s="170" t="s">
        <v>1144</v>
      </c>
      <c r="D199" s="190" t="s">
        <v>927</v>
      </c>
      <c r="E199" s="190" t="s">
        <v>928</v>
      </c>
      <c r="F199" s="190" t="s">
        <v>929</v>
      </c>
      <c r="G199" s="191" t="s">
        <v>930</v>
      </c>
      <c r="H199" s="191" t="s">
        <v>1154</v>
      </c>
      <c r="I199" s="192" t="str">
        <f>CONCATENATE(IFERROR(VLOOKUP(A199,Combos!A:Y,25,0),VLOOKUP(A199,Unitarios!A:Y,25,0)),CHAR(10),CHAR(10),IF(Tabla4[[#This Row],[¿Combina color?(si:1/no:0)]]=0,"",M199),IF(Tabla4[[#This Row],[¿Combina color?(si:1/no:0)]]=0,"",VLOOKUP(VLOOKUP(A199,Colores!D:J,7,0),'Base de datos'!L:N,3,0)))</f>
        <v xml:space="preserve">En HOGAR &amp; SPACIOS encontraras lo mejor para tu hogar con este excelente Mesa de comedor con un acabado detallista al estilo Vintage&lt;/p&gt;
:&lt;p&gt;&lt;strong&gt;&lt;span style=text-decoration: underline;&gt;Detalle:&lt;/span&gt;&lt;/strong&gt;&lt;/p&gt;
- Mesa de comedor color: Cedro y estructura: Melamine + MDF
&lt;p&gt;Característica: 
 &lt;li&gt;Patas contorneadas&lt;/li&gt; 
&lt;/li&gt;&lt;/ul&gt;&lt;p&gt;
Capacidad: 1.4 litros&lt;p&gt;
- Sillas color: Gris, Tapiz: Microfibra, relleno: Espuma paraiso y algodón y estructura: Madera tornillo
&lt;p&gt;Característica: 
 &lt;li&gt;Patas contorneadas&lt;/li&gt; 
&lt;/li&gt;&lt;/ul&gt;&lt;p&gt;
Capacidad: 1.4 litros&lt;p&gt;
- Mesa de entretenimiento color: Negro y estructura: Melamine
&lt;p&gt;Característica: 
 &lt;li&gt;Patas contorneadas&lt;/li&gt; 
&lt;/li&gt;&lt;/ul&gt;&lt;p&gt;
Capacidad: 1.4 litros&lt;p&gt;
&lt;p&gt;&lt;span style='text-decoration: underline;'&gt; Medidas aproximadas: &lt;/span&gt;&lt;/p&gt;&lt;p&gt; 
Mesa de comedor: &lt;p&gt;&lt;li&gt;Altura(cm): 70&lt;/li&gt;&lt;li&gt; Ancho(cm): 140&lt;/li&gt;&lt;li&gt; Profundo(cm): 90&lt;/li&gt;&lt;/ul&gt;
&lt;p&gt;Sillas: &lt;p&gt;&lt;li&gt;Altura(cm): 85&lt;/li&gt;&lt;li&gt; Ancho(cm): 45&lt;/li&gt;&lt;li&gt; Profundo(cm): 45&lt;/li&gt;&lt;/ul&gt;&lt;p&gt;
Mesa de entretenimiento: &lt;p&gt;&lt;li&gt;Altura(cm): 50&lt;/li&gt;&lt;li&gt; Ancho(cm): 160&lt;/li&gt;&lt;li&gt; Profundo(cm): 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Cedro?&lt;p&gt;
Humedecer un paño de tela y frotar la estructura del producto&lt;p&gt;
</v>
      </c>
      <c r="J199" s="195" t="str">
        <f t="shared" si="8"/>
        <v>&lt;img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L199" s="167"/>
      <c r="O199" s="146" t="str">
        <f t="shared" si="9"/>
        <v>insert into descripcion_corta VALUES (NULL,"Exclusivo2",198,"Juego de comedor","En HOGAR &amp; SPACIOS encontraras lo mejor para tu hogar con este excelente Mesa de comedor con un acabado detallista al estilo Vintage&lt;/p&gt;
:&lt;p&gt;&lt;strong&gt;&lt;span style=text-decoration: underline;&gt;Detalle:&lt;/span&gt;&lt;/strong&gt;&lt;/p&gt;
- Mesa de comedor color: Cedro y estructura: Melamine + MDF
&lt;p&gt;Característica: 
 &lt;li&gt;Patas contorneadas&lt;/li&gt; 
&lt;/li&gt;&lt;/ul&gt;&lt;p&gt;
Capacidad: 1.4 litros&lt;p&gt;
- Sillas color: Gris, Tapiz: Microfibra, relleno: Espuma paraiso y algodón y estructura: Madera tornillo
&lt;p&gt;Característica: 
 &lt;li&gt;Patas contorneadas&lt;/li&gt; 
&lt;/li&gt;&lt;/ul&gt;&lt;p&gt;
Capacidad: 1.4 litros&lt;p&gt;
- Mesa de entretenimiento color: Negro y estructura: Melamine
&lt;p&gt;Característica: 
 &lt;li&gt;Patas contorneadas&lt;/li&gt; 
&lt;/li&gt;&lt;/ul&gt;&lt;p&gt;
Capacidad: 1.4 litros&lt;p&gt;
&lt;p&gt;&lt;span style='text-decoration: underline;'&gt; Medidas aproximadas: &lt;/span&gt;&lt;/p&gt;&lt;p&gt; 
Mesa de comedor: &lt;p&gt;&lt;li&gt;Altura(cm): 70&lt;/li&gt;&lt;li&gt; Ancho(cm): 140&lt;/li&gt;&lt;li&gt; Profundo(cm): 90&lt;/li&gt;&lt;/ul&gt;
&lt;p&gt;Sillas: &lt;p&gt;&lt;li&gt;Altura(cm): 85&lt;/li&gt;&lt;li&gt; Ancho(cm): 45&lt;/li&gt;&lt;li&gt; Profundo(cm): 45&lt;/li&gt;&lt;/ul&gt;&lt;p&gt;
Mesa de entretenimiento: &lt;p&gt;&lt;li&gt;Altura(cm): 50&lt;/li&gt;&lt;li&gt; Ancho(cm): 160&lt;/li&gt;&lt;li&gt; Profundo(cm): 50&lt;/li&gt;&lt;/ul&gt;&lt;p&gt; &lt;/li&gt;
&lt;strong&gt;Condiciones:&lt;/strong&gt;
&lt;ol&gt;&lt;li&gt;&lt;strong&gt;No hay devolución por cambio de opinión&lt;/strong&gt;
&lt;/li&gt;&lt;li&gt;&lt;strong&gt;Tiempo de entrega: &lt;/strong&gt;10&lt;strong&gt; días hábiles
&lt;/li&gt;&lt;li&gt;&lt;strong&gt;Garantía: 12 meses
&lt;/li&gt;&lt;li&gt;&lt;strong&gt;Estado: Nuevo&lt;/strong&gt;&lt;/li&gt;&lt;/ol&gt;
&lt;p&gt;¿Cómo lavar un mueble con tapiz: Cedro?&lt;p&gt;
Humedecer un paño de tela y frotar la estructura del producto&lt;p&gt;
","&lt;img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200" spans="1:15" x14ac:dyDescent="0.2">
      <c r="A200" s="144" t="s">
        <v>1139</v>
      </c>
      <c r="B200" s="200">
        <f>VLOOKUP(Tabla4[[#This Row],[skuproveedor-web]],Tabla6[[sku proveedor-web]:[codigo]],2,0)</f>
        <v>199</v>
      </c>
      <c r="C200" s="157" t="s">
        <v>1137</v>
      </c>
      <c r="D200" s="190" t="s">
        <v>927</v>
      </c>
      <c r="E200" s="190" t="s">
        <v>928</v>
      </c>
      <c r="F200" s="190" t="s">
        <v>929</v>
      </c>
      <c r="G200" s="191" t="s">
        <v>930</v>
      </c>
      <c r="H200" s="191" t="s">
        <v>1154</v>
      </c>
      <c r="I200" s="192" t="str">
        <f>CONCATENATE(IFERROR(VLOOKUP(A200,Combos!A:Y,25,0),VLOOKUP(A200,Unitarios!A:Y,25,0)),CHAR(10),CHAR(10),IF(Tabla4[[#This Row],[¿Combina color?(si:1/no:0)]]=0,"",M200),IF(Tabla4[[#This Row],[¿Combina color?(si:1/no:0)]]=0,"",VLOOKUP(VLOOKUP(A200,Colores!D:J,7,0),'Base de datos'!L:N,3,0)))</f>
        <v xml:space="preserve">
</v>
      </c>
      <c r="J200" s="195" t="str">
        <f t="shared" si="8"/>
        <v>&lt;img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L200" s="167"/>
      <c r="O200" s="146" t="str">
        <f t="shared" si="9"/>
        <v>insert into descripcion_corta VALUES (NULL,"Esclusivo3",199,"Juego de sala 3 + 2 butacas + Mesa de centro","
","&lt;img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201" spans="1:15" x14ac:dyDescent="0.2">
      <c r="A201" s="144" t="s">
        <v>1140</v>
      </c>
      <c r="B201" s="200">
        <f>VLOOKUP(Tabla4[[#This Row],[skuproveedor-web]],Tabla6[[sku proveedor-web]:[codigo]],2,0)</f>
        <v>200</v>
      </c>
      <c r="C201" s="157" t="s">
        <v>1146</v>
      </c>
      <c r="D201" s="190" t="s">
        <v>927</v>
      </c>
      <c r="E201" s="190" t="s">
        <v>928</v>
      </c>
      <c r="F201" s="190" t="s">
        <v>929</v>
      </c>
      <c r="G201" s="191" t="s">
        <v>930</v>
      </c>
      <c r="H201" s="191" t="s">
        <v>1154</v>
      </c>
      <c r="I201" s="192" t="str">
        <f>CONCATENATE(IFERROR(VLOOKUP(A201,Combos!A:Y,25,0),VLOOKUP(A201,Unitarios!A:Y,25,0)),CHAR(10),CHAR(10),IF(Tabla4[[#This Row],[¿Combina color?(si:1/no:0)]]=0,"",M201),IF(Tabla4[[#This Row],[¿Combina color?(si:1/no:0)]]=0,"",VLOOKUP(VLOOKUP(A201,Colores!D:J,7,0),'Base de datos'!L:N,3,0)))</f>
        <v xml:space="preserve">
</v>
      </c>
      <c r="J201" s="195" t="str">
        <f t="shared" si="8"/>
        <v>&lt;img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c r="L201" s="167"/>
      <c r="O201" s="146" t="str">
        <f t="shared" si="9"/>
        <v>insert into descripcion_corta VALUES (NULL,"Exclusivo4",200,"Juego de sala 3 + 1 sillón + 1 banqueta + Mesa de centro","
","&lt;img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&lt;p&gt;Moody esta enfocado en el crecimiento constante del diseño  acabado de los mueble spara el hogar en donde los clientes tengan la confianza y seguridad de pertenecer a un selecto catálogo de gran calidad. Ello se resume a sus modelos lujosos a buen precio y con la mejor garantía del mercado. Buscamos potenciar y hacer crecer la diversidad y variedad de muebles y por ello aparecio Moody, la mejor tienda online de muebles para el hogar. Los clientes deben sertirse seguros y satisfechos por la compra de nuestros muebles en ese sentido. La complejidad en que nosotros manejamos el muebles y la manera como resolvemos todo tipo de peticion del cliente, nos convierte el los número uno en el mercado de muebles para el hogar.
&lt;p&gt;Nuestra especialidad es el diseño de modelo premium, los más lujosos modelos los tenemos en nuestro catálogo, manejamos muebles de madera tornillo, pno, formica, triplay y más. Con los tapices exclusivos en la marca dubai, prana, microfibra, terciopelo, y más. 
&lt;p&gt;&lt;p&gt;&lt;img src='https://hogaryspacios.com/img/cms/foto portadda_1.jpg' alt='' width='700' height='370' style='display: block; margin-left: auto; margin-right: auto;' /&gt;&lt;/p&gt;
&lt;p&gt;&lt;/p&gt;");</v>
      </c>
    </row>
    <row r="202" spans="1:15" x14ac:dyDescent="0.2">
      <c r="A202" s="144" t="s">
        <v>1141</v>
      </c>
      <c r="B202" s="200">
        <f>VLOOKUP(Tabla4[[#This Row],[skuproveedor-web]],Tabla6[[sku proveedor-web]:[codigo]],2,0)</f>
        <v>201</v>
      </c>
      <c r="C202" s="157" t="s">
        <v>1147</v>
      </c>
      <c r="D202" s="190" t="s">
        <v>927</v>
      </c>
      <c r="E202" s="202"/>
      <c r="F202" s="202"/>
      <c r="G202" s="191" t="s">
        <v>930</v>
      </c>
      <c r="H202" s="191" t="s">
        <v>1154</v>
      </c>
      <c r="I202" s="192" t="str">
        <f>CONCATENATE(IFERROR(VLOOKUP(A202,Combos!A:Y,25,0),VLOOKUP(A202,Unitarios!A:Y,25,0)),CHAR(10),CHAR(10),IF(Tabla4[[#This Row],[¿Combina color?(si:1/no:0)]]=0,"",M202),IF(Tabla4[[#This Row],[¿Combina color?(si:1/no:0)]]=0,"",VLOOKUP(VLOOKUP(A202,Colores!D:J,7,0),'Base de datos'!L:N,3,0)))</f>
        <v xml:space="preserve">
</v>
      </c>
      <c r="J202" s="195" t="str">
        <f t="shared" si="8"/>
        <v>&lt;img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&lt;p&gt;&lt;p&gt;&lt;img src='https://hogaryspacios.com/img/cms/foto portadda_1.jpg' alt='' width='700' height='370' style='display: block; margin-left: auto; margin-right: auto;' /&gt;&lt;/p&gt;
&lt;p&gt;&lt;/p&gt;</v>
      </c>
      <c r="L202" s="167"/>
      <c r="O202" s="146" t="str">
        <f t="shared" si="9"/>
        <v>insert into descripcion_corta VALUES (NULL,"Esclusivo5",201,"Juego de sala 3 + 1 sillón + Mesa de centro","
","&lt;img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&lt;p&gt;&lt;p&gt;&lt;img src='https://hogaryspacios.com/img/cms/foto portadda_1.jpg' alt='' width='700' height='370' style='display: block; margin-left: auto; margin-right: auto;' /&gt;&lt;/p&gt;
&lt;p&gt;&lt;/p&gt;");</v>
      </c>
    </row>
    <row r="203" spans="1:15" x14ac:dyDescent="0.2">
      <c r="A203" s="144" t="s">
        <v>1142</v>
      </c>
      <c r="B203" s="200">
        <f>VLOOKUP(Tabla4[[#This Row],[skuproveedor-web]],Tabla6[[sku proveedor-web]:[codigo]],2,0)</f>
        <v>202</v>
      </c>
      <c r="C203" s="157" t="s">
        <v>1137</v>
      </c>
      <c r="D203" s="190" t="s">
        <v>927</v>
      </c>
      <c r="E203" s="202"/>
      <c r="F203" s="202"/>
      <c r="G203" s="191" t="s">
        <v>930</v>
      </c>
      <c r="H203" s="191" t="s">
        <v>1154</v>
      </c>
      <c r="I203" s="192" t="str">
        <f>CONCATENATE(IFERROR(VLOOKUP(A203,Combos!A:Y,25,0),VLOOKUP(A203,Unitarios!A:Y,25,0)),CHAR(10),CHAR(10),IF(Tabla4[[#This Row],[¿Combina color?(si:1/no:0)]]=0,"",M203),IF(Tabla4[[#This Row],[¿Combina color?(si:1/no:0)]]=0,"",VLOOKUP(VLOOKUP(A203,Colores!D:J,7,0),'Base de datos'!L:N,3,0)))</f>
        <v xml:space="preserve">
</v>
      </c>
      <c r="J203" s="195" t="str">
        <f t="shared" si="8"/>
        <v>&lt;img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&lt;p&gt;&lt;p&gt;&lt;img src='https://hogaryspacios.com/img/cms/foto portadda_1.jpg' alt='' width='700' height='370' style='display: block; margin-left: auto; margin-right: auto;' /&gt;&lt;/p&gt;
&lt;p&gt;&lt;/p&gt;</v>
      </c>
      <c r="L203" s="167"/>
      <c r="O203" s="146" t="str">
        <f t="shared" si="9"/>
        <v>insert into descripcion_corta VALUES (NULL,"Esclusivo6",202,"Juego de sala 3 + 2 butacas + Mesa de centro","
","&lt;img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&lt;p&gt;&lt;p&gt;&lt;img src='https://hogaryspacios.com/img/cms/foto portadda_1.jpg' alt='' width='700' height='370' style='display: block; margin-left: auto; margin-right: auto;' /&gt;&lt;/p&gt;
&lt;p&gt;&lt;/p&gt;");</v>
      </c>
    </row>
    <row r="204" spans="1:15" x14ac:dyDescent="0.2">
      <c r="A204" s="144" t="s">
        <v>1143</v>
      </c>
      <c r="B204" s="200">
        <f>VLOOKUP(Tabla4[[#This Row],[skuproveedor-web]],Tabla6[[sku proveedor-web]:[codigo]],2,0)</f>
        <v>203</v>
      </c>
      <c r="C204" s="157" t="s">
        <v>1148</v>
      </c>
      <c r="D204" s="190" t="s">
        <v>927</v>
      </c>
      <c r="E204" s="202"/>
      <c r="F204" s="202"/>
      <c r="G204" s="191" t="s">
        <v>930</v>
      </c>
      <c r="H204" s="191" t="s">
        <v>1154</v>
      </c>
      <c r="I204" s="192" t="str">
        <f>CONCATENATE(IFERROR(VLOOKUP(A204,Combos!A:Y,25,0),VLOOKUP(A204,Unitarios!A:Y,25,0)),CHAR(10),CHAR(10),IF(Tabla4[[#This Row],[¿Combina color?(si:1/no:0)]]=0,"",M204),IF(Tabla4[[#This Row],[¿Combina color?(si:1/no:0)]]=0,"",VLOOKUP(VLOOKUP(A204,Colores!D:J,7,0),'Base de datos'!L:N,3,0)))</f>
        <v xml:space="preserve">
</v>
      </c>
      <c r="J204" s="195" t="str">
        <f t="shared" si="8"/>
        <v>&lt;img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&lt;p&gt;&lt;p&gt;&lt;img src='https://hogaryspacios.com/img/cms/foto portadda_1.jpg' alt='' width='700' height='370' style='display: block; margin-left: auto; margin-right: auto;' /&gt;&lt;/p&gt;
&lt;p&gt;&lt;/p&gt;</v>
      </c>
      <c r="L204" s="167"/>
      <c r="O204" s="146" t="str">
        <f t="shared" si="9"/>
        <v>insert into descripcion_corta VALUES (NULL,"Exclusivo7",203,"Juego de sala 3 + 1 + Mesa de centro","
","&lt;img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&lt;p&gt;&lt;p&gt;&lt;img src='https://hogaryspacios.com/img/cms/foto portadda_1.jpg' alt='' width='700' height='370' style='display: block; margin-left: auto; margin-right: auto;' /&gt;&lt;/p&gt;
&lt;p&gt;&lt;/p&gt;");</v>
      </c>
    </row>
    <row r="205" spans="1:15" x14ac:dyDescent="0.2">
      <c r="A205" s="144" t="s">
        <v>1149</v>
      </c>
      <c r="B205" s="200">
        <f>VLOOKUP(Tabla4[[#This Row],[skuproveedor-web]],Tabla6[[sku proveedor-web]:[codigo]],2,0)</f>
        <v>204</v>
      </c>
      <c r="C205" s="157" t="s">
        <v>1137</v>
      </c>
      <c r="D205" s="190" t="s">
        <v>927</v>
      </c>
      <c r="E205" s="202"/>
      <c r="F205" s="202"/>
      <c r="G205" s="191" t="s">
        <v>930</v>
      </c>
      <c r="H205" s="191" t="s">
        <v>1154</v>
      </c>
      <c r="I205" s="192" t="str">
        <f>CONCATENATE(IFERROR(VLOOKUP(A205,Combos!A:Y,25,0),VLOOKUP(A205,Unitarios!A:Y,25,0)),CHAR(10),CHAR(10),IF(Tabla4[[#This Row],[¿Combina color?(si:1/no:0)]]=0,"",M205),IF(Tabla4[[#This Row],[¿Combina color?(si:1/no:0)]]=0,"",VLOOKUP(VLOOKUP(A205,Colores!D:J,7,0),'Base de datos'!L:N,3,0)))</f>
        <v xml:space="preserve">
</v>
      </c>
      <c r="J205" s="195" t="str">
        <f t="shared" si="8"/>
        <v>&lt;img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&lt;p&gt;&lt;p&gt;&lt;img src='https://hogaryspacios.com/img/cms/foto portadda_1.jpg' alt='' width='700' height='370' style='display: block; margin-left: auto; margin-right: auto;' /&gt;&lt;/p&gt;
&lt;p&gt;&lt;/p&gt;</v>
      </c>
      <c r="L205" s="167"/>
      <c r="O205" s="146" t="str">
        <f t="shared" si="9"/>
        <v>insert into descripcion_corta VALUES (NULL,"Exclusivo8",204,"Juego de sala 3 + 2 butacas + Mesa de centro","
","&lt;img src='https://hogaryspacios.com/img/cms/moody 3-03.png' alt='' width='200' height='120' /&gt;&lt;/p&gt;
&lt;p&gt;&lt;p style='text-align: justify;'&gt;'La marca Moody es especialista en la creación y diseño de muebles para el hogar, con un fino acabado y buena calidad, ha logrado mantener un catálogo de alto performance en juegos de sala, juegos de comedor, juego de dormitorio, parrillas, terrazas y más. Contamos con la mayor cantidad de estilos a nivel mundial por lo que el acabado y tendencia lo manjemos a la vanguardia. Buscamos tener diseños similares y superiores a los muebles internacionales y los adaptamos al pensamiento peruano de manera que los clientes pueden encontrar todo lo que buscan a un solo clic en la tienda virtual de hogaryspacios.com. Nacemos con el objetivo de crecer y mejorar nuestros diseños cada día y sobre todo en mantener el orden del hogar
&lt;p&gt;&lt;p&gt;&lt;img src='https://hogaryspacios.com/img/cms/foto portadda_1.jpg' alt='' width='700' height='370' style='display: block; margin-left: auto; margin-right: auto;' /&gt;&lt;/p&gt;
&lt;p&gt;&lt;/p&gt;");</v>
      </c>
    </row>
    <row r="206" spans="1:15" x14ac:dyDescent="0.2">
      <c r="A206" s="204"/>
      <c r="B206" s="200"/>
      <c r="C206" s="201"/>
      <c r="D206" s="202"/>
      <c r="E206" s="202"/>
      <c r="F206" s="202"/>
      <c r="G206" s="203"/>
      <c r="H206" s="203"/>
      <c r="I206" s="192"/>
      <c r="J206" s="195"/>
      <c r="L206" s="167"/>
    </row>
  </sheetData>
  <conditionalFormatting sqref="A1:H1">
    <cfRule type="duplicateValues" dxfId="37" priority="96"/>
  </conditionalFormatting>
  <conditionalFormatting sqref="B2:B161">
    <cfRule type="duplicateValues" dxfId="36" priority="58"/>
  </conditionalFormatting>
  <conditionalFormatting sqref="A65:A67 A48:A62 A69:A74 A17:A46 A2:A14 A78:A150 A162:A205">
    <cfRule type="duplicateValues" dxfId="35" priority="17"/>
  </conditionalFormatting>
  <conditionalFormatting sqref="A47">
    <cfRule type="duplicateValues" dxfId="34" priority="16"/>
  </conditionalFormatting>
  <conditionalFormatting sqref="A76">
    <cfRule type="duplicateValues" dxfId="33" priority="15"/>
  </conditionalFormatting>
  <conditionalFormatting sqref="A63:A64">
    <cfRule type="duplicateValues" dxfId="32" priority="14"/>
  </conditionalFormatting>
  <conditionalFormatting sqref="A74">
    <cfRule type="duplicateValues" dxfId="31" priority="13"/>
  </conditionalFormatting>
  <conditionalFormatting sqref="A75">
    <cfRule type="duplicateValues" dxfId="30" priority="12"/>
  </conditionalFormatting>
  <conditionalFormatting sqref="A75">
    <cfRule type="duplicateValues" dxfId="29" priority="11"/>
  </conditionalFormatting>
  <conditionalFormatting sqref="A77">
    <cfRule type="duplicateValues" dxfId="28" priority="10"/>
  </conditionalFormatting>
  <conditionalFormatting sqref="A77">
    <cfRule type="duplicateValues" dxfId="27" priority="9"/>
  </conditionalFormatting>
  <conditionalFormatting sqref="A68">
    <cfRule type="duplicateValues" dxfId="26" priority="8"/>
  </conditionalFormatting>
  <conditionalFormatting sqref="A15:A16">
    <cfRule type="duplicateValues" dxfId="25" priority="7"/>
  </conditionalFormatting>
  <conditionalFormatting sqref="A2:A150 A162:A205">
    <cfRule type="duplicateValues" dxfId="24" priority="5"/>
    <cfRule type="duplicateValues" dxfId="23" priority="6"/>
  </conditionalFormatting>
  <conditionalFormatting sqref="A151:A161">
    <cfRule type="duplicateValues" dxfId="22" priority="4"/>
  </conditionalFormatting>
  <conditionalFormatting sqref="A151:A161">
    <cfRule type="duplicateValues" dxfId="21" priority="3"/>
  </conditionalFormatting>
  <conditionalFormatting sqref="A151:A161">
    <cfRule type="duplicateValues" dxfId="20" priority="1"/>
    <cfRule type="duplicateValues" dxfId="19" priority="2"/>
  </conditionalFormatting>
  <conditionalFormatting sqref="A115:A150 A162:A189">
    <cfRule type="duplicateValues" dxfId="18" priority="18"/>
  </conditionalFormatting>
  <hyperlinks>
    <hyperlink ref="G192" r:id="rId1"/>
    <hyperlink ref="G191" r:id="rId2"/>
    <hyperlink ref="G190" r:id="rId3"/>
    <hyperlink ref="G189" r:id="rId4"/>
    <hyperlink ref="G188" r:id="rId5"/>
    <hyperlink ref="G187" r:id="rId6"/>
    <hyperlink ref="G186" r:id="rId7"/>
    <hyperlink ref="G185" r:id="rId8"/>
    <hyperlink ref="G184" r:id="rId9"/>
    <hyperlink ref="G183" r:id="rId10"/>
    <hyperlink ref="G182" r:id="rId11"/>
    <hyperlink ref="G181" r:id="rId12"/>
    <hyperlink ref="G180" r:id="rId13"/>
    <hyperlink ref="G179" r:id="rId14"/>
    <hyperlink ref="G178" r:id="rId15"/>
    <hyperlink ref="G177" r:id="rId16"/>
    <hyperlink ref="G176" r:id="rId17"/>
    <hyperlink ref="G175" r:id="rId18"/>
    <hyperlink ref="G174" r:id="rId19"/>
    <hyperlink ref="G173" r:id="rId20"/>
    <hyperlink ref="G172" r:id="rId21"/>
    <hyperlink ref="G171" r:id="rId22"/>
    <hyperlink ref="G170" r:id="rId23"/>
    <hyperlink ref="G169" r:id="rId24"/>
    <hyperlink ref="G168" r:id="rId25"/>
    <hyperlink ref="G167" r:id="rId26"/>
    <hyperlink ref="G166" r:id="rId27"/>
    <hyperlink ref="G165" r:id="rId28"/>
    <hyperlink ref="G164" r:id="rId29"/>
    <hyperlink ref="G163" r:id="rId30"/>
    <hyperlink ref="G162" r:id="rId31"/>
    <hyperlink ref="G161" r:id="rId32"/>
    <hyperlink ref="G160" r:id="rId33"/>
    <hyperlink ref="G159" r:id="rId34"/>
    <hyperlink ref="G158" r:id="rId35"/>
    <hyperlink ref="G157" r:id="rId36"/>
    <hyperlink ref="G156" r:id="rId37"/>
    <hyperlink ref="G155" r:id="rId38"/>
    <hyperlink ref="G154" r:id="rId39"/>
    <hyperlink ref="G153" r:id="rId40"/>
    <hyperlink ref="G152" r:id="rId41"/>
    <hyperlink ref="G151" r:id="rId42"/>
    <hyperlink ref="G150" r:id="rId43"/>
    <hyperlink ref="G149" r:id="rId44"/>
    <hyperlink ref="G148" r:id="rId45"/>
    <hyperlink ref="G147" r:id="rId46"/>
    <hyperlink ref="G146" r:id="rId47"/>
    <hyperlink ref="G145" r:id="rId48"/>
    <hyperlink ref="G144" r:id="rId49"/>
    <hyperlink ref="G143" r:id="rId50"/>
    <hyperlink ref="G142" r:id="rId51"/>
    <hyperlink ref="G141" r:id="rId52"/>
    <hyperlink ref="G140" r:id="rId53"/>
    <hyperlink ref="G139" r:id="rId54"/>
    <hyperlink ref="G138" r:id="rId55"/>
    <hyperlink ref="G137" r:id="rId56"/>
    <hyperlink ref="G136" r:id="rId57"/>
    <hyperlink ref="G135" r:id="rId58"/>
    <hyperlink ref="G134" r:id="rId59"/>
    <hyperlink ref="G133" r:id="rId60"/>
    <hyperlink ref="G132" r:id="rId61"/>
    <hyperlink ref="G131" r:id="rId62"/>
    <hyperlink ref="G130" r:id="rId63"/>
    <hyperlink ref="G129" r:id="rId64"/>
    <hyperlink ref="G128" r:id="rId65"/>
    <hyperlink ref="G127" r:id="rId66"/>
    <hyperlink ref="G126" r:id="rId67"/>
    <hyperlink ref="G125" r:id="rId68"/>
    <hyperlink ref="G124" r:id="rId69"/>
    <hyperlink ref="G123" r:id="rId70"/>
    <hyperlink ref="G122" r:id="rId71"/>
    <hyperlink ref="G121" r:id="rId72"/>
    <hyperlink ref="G120" r:id="rId73"/>
    <hyperlink ref="G119" r:id="rId74"/>
    <hyperlink ref="G118" r:id="rId75"/>
    <hyperlink ref="G117" r:id="rId76"/>
    <hyperlink ref="G116" r:id="rId77"/>
    <hyperlink ref="G115" r:id="rId78"/>
    <hyperlink ref="G114" r:id="rId79"/>
    <hyperlink ref="G113" r:id="rId80"/>
    <hyperlink ref="G112" r:id="rId81"/>
    <hyperlink ref="G111" r:id="rId82"/>
    <hyperlink ref="G110" r:id="rId83"/>
    <hyperlink ref="G109" r:id="rId84"/>
    <hyperlink ref="G108" r:id="rId85"/>
    <hyperlink ref="G107" r:id="rId86"/>
    <hyperlink ref="G106" r:id="rId87"/>
    <hyperlink ref="G105" r:id="rId88"/>
    <hyperlink ref="G104" r:id="rId89"/>
    <hyperlink ref="G103" r:id="rId90"/>
    <hyperlink ref="G102" r:id="rId91"/>
    <hyperlink ref="G101" r:id="rId92"/>
    <hyperlink ref="G100" r:id="rId93"/>
    <hyperlink ref="G99" r:id="rId94"/>
    <hyperlink ref="G98" r:id="rId95"/>
    <hyperlink ref="G97" r:id="rId96"/>
    <hyperlink ref="G96" r:id="rId97"/>
    <hyperlink ref="G95" r:id="rId98"/>
    <hyperlink ref="G94" r:id="rId99"/>
    <hyperlink ref="G93" r:id="rId100"/>
    <hyperlink ref="G92" r:id="rId101"/>
    <hyperlink ref="G91" r:id="rId102"/>
    <hyperlink ref="G90" r:id="rId103"/>
    <hyperlink ref="G89" r:id="rId104"/>
    <hyperlink ref="G88" r:id="rId105"/>
    <hyperlink ref="G87" r:id="rId106"/>
    <hyperlink ref="G86" r:id="rId107"/>
    <hyperlink ref="G85" r:id="rId108"/>
    <hyperlink ref="G84" r:id="rId109"/>
    <hyperlink ref="G83" r:id="rId110"/>
    <hyperlink ref="G82" r:id="rId111"/>
    <hyperlink ref="G81" r:id="rId112"/>
    <hyperlink ref="G80" r:id="rId113"/>
    <hyperlink ref="G79" r:id="rId114"/>
    <hyperlink ref="G78" r:id="rId115"/>
    <hyperlink ref="G77" r:id="rId116"/>
    <hyperlink ref="G76" r:id="rId117"/>
    <hyperlink ref="G75" r:id="rId118"/>
    <hyperlink ref="G74" r:id="rId119"/>
    <hyperlink ref="G73" r:id="rId120"/>
    <hyperlink ref="G72" r:id="rId121"/>
    <hyperlink ref="G71" r:id="rId122"/>
    <hyperlink ref="G70" r:id="rId123"/>
    <hyperlink ref="G69" r:id="rId124"/>
    <hyperlink ref="G68" r:id="rId125"/>
    <hyperlink ref="G67" r:id="rId126"/>
    <hyperlink ref="G66" r:id="rId127"/>
    <hyperlink ref="G65" r:id="rId128"/>
    <hyperlink ref="G64" r:id="rId129"/>
    <hyperlink ref="G63" r:id="rId130"/>
    <hyperlink ref="G62" r:id="rId131"/>
    <hyperlink ref="G61" r:id="rId132"/>
    <hyperlink ref="G60" r:id="rId133"/>
    <hyperlink ref="G59" r:id="rId134"/>
    <hyperlink ref="G58" r:id="rId135"/>
    <hyperlink ref="G57" r:id="rId136"/>
    <hyperlink ref="G56" r:id="rId137"/>
    <hyperlink ref="G55" r:id="rId138"/>
    <hyperlink ref="G54" r:id="rId139"/>
    <hyperlink ref="G53" r:id="rId140"/>
    <hyperlink ref="G52" r:id="rId141"/>
    <hyperlink ref="G51" r:id="rId142"/>
    <hyperlink ref="G50" r:id="rId143"/>
    <hyperlink ref="G49" r:id="rId144"/>
    <hyperlink ref="G48" r:id="rId145"/>
    <hyperlink ref="G47" r:id="rId146"/>
    <hyperlink ref="G46" r:id="rId147"/>
    <hyperlink ref="G45" r:id="rId148"/>
    <hyperlink ref="G44" r:id="rId149"/>
    <hyperlink ref="G43" r:id="rId150"/>
    <hyperlink ref="G42" r:id="rId151"/>
    <hyperlink ref="G41" r:id="rId152"/>
    <hyperlink ref="G40" r:id="rId153"/>
    <hyperlink ref="G39" r:id="rId154"/>
    <hyperlink ref="G38" r:id="rId155"/>
    <hyperlink ref="G37" r:id="rId156"/>
    <hyperlink ref="G36" r:id="rId157"/>
    <hyperlink ref="G35" r:id="rId158"/>
    <hyperlink ref="G34" r:id="rId159"/>
    <hyperlink ref="G33" r:id="rId160"/>
    <hyperlink ref="G32" r:id="rId161"/>
    <hyperlink ref="G31" r:id="rId162"/>
    <hyperlink ref="G30" r:id="rId163"/>
    <hyperlink ref="G29" r:id="rId164"/>
    <hyperlink ref="G28" r:id="rId165"/>
    <hyperlink ref="G27" r:id="rId166"/>
    <hyperlink ref="G26" r:id="rId167"/>
    <hyperlink ref="G25" r:id="rId168"/>
    <hyperlink ref="G24" r:id="rId169"/>
    <hyperlink ref="G23" r:id="rId170"/>
    <hyperlink ref="G22" r:id="rId171"/>
    <hyperlink ref="G21" r:id="rId172"/>
    <hyperlink ref="G20" r:id="rId173"/>
    <hyperlink ref="G19" r:id="rId174"/>
    <hyperlink ref="G18" r:id="rId175"/>
    <hyperlink ref="G17" r:id="rId176"/>
    <hyperlink ref="G16" r:id="rId177"/>
    <hyperlink ref="G15" r:id="rId178"/>
    <hyperlink ref="G14" r:id="rId179"/>
    <hyperlink ref="G13" r:id="rId180"/>
    <hyperlink ref="G12" r:id="rId181"/>
    <hyperlink ref="G11" r:id="rId182"/>
    <hyperlink ref="G10" r:id="rId183"/>
    <hyperlink ref="G9" r:id="rId184"/>
    <hyperlink ref="G8" r:id="rId185"/>
    <hyperlink ref="G7" r:id="rId186"/>
    <hyperlink ref="G6" r:id="rId187"/>
    <hyperlink ref="G5" r:id="rId188"/>
    <hyperlink ref="G4" r:id="rId189"/>
    <hyperlink ref="G3" r:id="rId190"/>
    <hyperlink ref="G2" r:id="rId191"/>
    <hyperlink ref="G193:G201" r:id="rId192" display="https://hogaryspacios.com/img/cms/foto portadda_1.jpg"/>
    <hyperlink ref="G202:G205" r:id="rId193" display="https://hogaryspacios.com/img/cms/foto portadda_1.jpg"/>
  </hyperlinks>
  <pageMargins left="0.7" right="0.7" top="0.75" bottom="0.75" header="0.3" footer="0.3"/>
  <pageSetup orientation="portrait" r:id="rId194"/>
  <tableParts count="1">
    <tablePart r:id="rId19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2"/>
  <sheetViews>
    <sheetView topLeftCell="I4" zoomScale="70" zoomScaleNormal="70" workbookViewId="0">
      <selection activeCell="N6" sqref="N6"/>
    </sheetView>
  </sheetViews>
  <sheetFormatPr baseColWidth="10" defaultRowHeight="12.75" x14ac:dyDescent="0.2"/>
  <cols>
    <col min="1" max="1" width="21.85546875" bestFit="1" customWidth="1"/>
    <col min="2" max="2" width="38.42578125" customWidth="1"/>
    <col min="7" max="7" width="26.42578125" bestFit="1" customWidth="1"/>
    <col min="8" max="8" width="57.5703125" style="7" customWidth="1"/>
    <col min="9" max="9" width="44.28515625" style="4" customWidth="1"/>
    <col min="11" max="11" width="23.42578125" style="21" bestFit="1" customWidth="1"/>
    <col min="14" max="14" width="58" customWidth="1"/>
    <col min="19" max="19" width="18.7109375" customWidth="1"/>
  </cols>
  <sheetData>
    <row r="1" spans="1:20" ht="21" customHeight="1" x14ac:dyDescent="0.2">
      <c r="A1" s="9" t="s">
        <v>5</v>
      </c>
      <c r="B1" s="9" t="s">
        <v>72</v>
      </c>
      <c r="D1" s="13" t="s">
        <v>79</v>
      </c>
      <c r="F1" s="13" t="s">
        <v>209</v>
      </c>
      <c r="G1" s="13" t="s">
        <v>210</v>
      </c>
      <c r="H1" s="14" t="s">
        <v>211</v>
      </c>
      <c r="K1" s="21" t="s">
        <v>108</v>
      </c>
      <c r="L1" t="s">
        <v>40</v>
      </c>
      <c r="M1" t="s">
        <v>368</v>
      </c>
      <c r="N1" t="s">
        <v>369</v>
      </c>
      <c r="S1" t="s">
        <v>412</v>
      </c>
      <c r="T1" t="s">
        <v>416</v>
      </c>
    </row>
    <row r="2" spans="1:20" ht="147" customHeight="1" x14ac:dyDescent="0.2">
      <c r="A2" s="8" t="s">
        <v>49</v>
      </c>
      <c r="B2" s="8" t="s">
        <v>75</v>
      </c>
      <c r="D2" t="s">
        <v>80</v>
      </c>
      <c r="F2">
        <v>25</v>
      </c>
      <c r="G2" t="s">
        <v>120</v>
      </c>
      <c r="H2" s="7" t="s">
        <v>165</v>
      </c>
      <c r="I2" s="4" t="s">
        <v>342</v>
      </c>
      <c r="J2">
        <f>LEN(I2)</f>
        <v>192</v>
      </c>
      <c r="K2" s="21" t="s">
        <v>331</v>
      </c>
      <c r="L2" s="20" t="s">
        <v>246</v>
      </c>
      <c r="M2" s="1"/>
      <c r="N2" s="11" t="s">
        <v>220</v>
      </c>
      <c r="S2" t="s">
        <v>389</v>
      </c>
      <c r="T2">
        <v>1</v>
      </c>
    </row>
    <row r="3" spans="1:20" ht="87.75" customHeight="1" x14ac:dyDescent="0.2">
      <c r="A3" s="8" t="s">
        <v>62</v>
      </c>
      <c r="B3" s="8" t="s">
        <v>93</v>
      </c>
      <c r="D3" t="s">
        <v>96</v>
      </c>
      <c r="F3">
        <v>26</v>
      </c>
      <c r="G3" t="s">
        <v>121</v>
      </c>
      <c r="H3" s="7" t="s">
        <v>166</v>
      </c>
      <c r="I3" s="4" t="s">
        <v>342</v>
      </c>
      <c r="J3">
        <f t="shared" ref="J3:J62" si="0">LEN(I3)</f>
        <v>192</v>
      </c>
      <c r="K3" s="108" t="s">
        <v>399</v>
      </c>
      <c r="L3" s="108" t="s">
        <v>398</v>
      </c>
      <c r="M3" s="111"/>
      <c r="N3" s="11" t="s">
        <v>220</v>
      </c>
      <c r="S3" t="s">
        <v>413</v>
      </c>
      <c r="T3">
        <v>2</v>
      </c>
    </row>
    <row r="4" spans="1:20" ht="87.75" customHeight="1" x14ac:dyDescent="0.2">
      <c r="A4" s="8" t="s">
        <v>59</v>
      </c>
      <c r="B4" s="8" t="s">
        <v>90</v>
      </c>
      <c r="D4" t="s">
        <v>81</v>
      </c>
      <c r="F4">
        <v>40</v>
      </c>
      <c r="G4" t="s">
        <v>122</v>
      </c>
      <c r="H4" s="7" t="s">
        <v>167</v>
      </c>
      <c r="I4" s="4" t="s">
        <v>342</v>
      </c>
      <c r="J4">
        <f t="shared" si="0"/>
        <v>192</v>
      </c>
      <c r="K4" s="21" t="s">
        <v>332</v>
      </c>
      <c r="L4" s="20" t="s">
        <v>301</v>
      </c>
      <c r="M4" s="64"/>
      <c r="N4" s="11" t="s">
        <v>220</v>
      </c>
      <c r="S4" t="s">
        <v>388</v>
      </c>
      <c r="T4">
        <v>3</v>
      </c>
    </row>
    <row r="5" spans="1:20" ht="140.25" x14ac:dyDescent="0.2">
      <c r="A5" t="s">
        <v>67</v>
      </c>
      <c r="B5" s="8" t="s">
        <v>104</v>
      </c>
      <c r="D5" t="s">
        <v>82</v>
      </c>
      <c r="F5">
        <v>96</v>
      </c>
      <c r="G5" t="s">
        <v>123</v>
      </c>
      <c r="H5" s="7" t="s">
        <v>168</v>
      </c>
      <c r="I5" s="4" t="s">
        <v>342</v>
      </c>
      <c r="J5">
        <f t="shared" si="0"/>
        <v>192</v>
      </c>
      <c r="K5" s="21" t="s">
        <v>330</v>
      </c>
      <c r="L5" s="20" t="s">
        <v>244</v>
      </c>
      <c r="M5" s="34"/>
      <c r="N5" s="11" t="s">
        <v>220</v>
      </c>
      <c r="S5" t="s">
        <v>386</v>
      </c>
      <c r="T5">
        <v>4</v>
      </c>
    </row>
    <row r="6" spans="1:20" ht="87.75" customHeight="1" x14ac:dyDescent="0.2">
      <c r="A6" t="s">
        <v>69</v>
      </c>
      <c r="B6" s="8" t="s">
        <v>78</v>
      </c>
      <c r="D6" t="s">
        <v>48</v>
      </c>
      <c r="F6">
        <v>41</v>
      </c>
      <c r="G6" t="s">
        <v>124</v>
      </c>
      <c r="H6" s="7" t="s">
        <v>169</v>
      </c>
      <c r="I6" s="4" t="s">
        <v>342</v>
      </c>
      <c r="J6">
        <f t="shared" si="0"/>
        <v>192</v>
      </c>
      <c r="K6" s="21" t="s">
        <v>1136</v>
      </c>
      <c r="L6" s="20" t="s">
        <v>263</v>
      </c>
      <c r="M6" s="51"/>
      <c r="N6" s="11" t="s">
        <v>223</v>
      </c>
      <c r="S6" t="s">
        <v>414</v>
      </c>
      <c r="T6">
        <v>5</v>
      </c>
    </row>
    <row r="7" spans="1:20" ht="87.75" customHeight="1" x14ac:dyDescent="0.2">
      <c r="A7" s="8" t="s">
        <v>64</v>
      </c>
      <c r="B7" s="8" t="s">
        <v>78</v>
      </c>
      <c r="D7" t="s">
        <v>83</v>
      </c>
      <c r="F7">
        <v>42</v>
      </c>
      <c r="G7" t="s">
        <v>125</v>
      </c>
      <c r="H7" s="7" t="s">
        <v>170</v>
      </c>
      <c r="I7" s="4" t="s">
        <v>343</v>
      </c>
      <c r="J7">
        <f t="shared" si="0"/>
        <v>145</v>
      </c>
      <c r="K7" s="21" t="s">
        <v>315</v>
      </c>
      <c r="L7" s="20" t="s">
        <v>262</v>
      </c>
      <c r="M7" s="50"/>
      <c r="N7" s="11" t="s">
        <v>223</v>
      </c>
      <c r="S7" t="s">
        <v>387</v>
      </c>
      <c r="T7">
        <v>6</v>
      </c>
    </row>
    <row r="8" spans="1:20" ht="87.75" customHeight="1" x14ac:dyDescent="0.2">
      <c r="A8" s="8" t="s">
        <v>99</v>
      </c>
      <c r="B8" s="8" t="s">
        <v>94</v>
      </c>
      <c r="D8" t="s">
        <v>84</v>
      </c>
      <c r="F8">
        <v>28</v>
      </c>
      <c r="G8" t="s">
        <v>126</v>
      </c>
      <c r="H8" s="7" t="s">
        <v>171</v>
      </c>
      <c r="I8" s="4" t="s">
        <v>344</v>
      </c>
      <c r="J8">
        <f t="shared" si="0"/>
        <v>142</v>
      </c>
      <c r="K8" s="21" t="s">
        <v>314</v>
      </c>
      <c r="L8" s="20" t="s">
        <v>292</v>
      </c>
      <c r="M8" s="49"/>
      <c r="N8" s="11" t="s">
        <v>223</v>
      </c>
      <c r="S8" t="s">
        <v>415</v>
      </c>
      <c r="T8">
        <v>7</v>
      </c>
    </row>
    <row r="9" spans="1:20" ht="87.75" customHeight="1" x14ac:dyDescent="0.2">
      <c r="A9" s="8" t="s">
        <v>44</v>
      </c>
      <c r="B9" s="8" t="s">
        <v>89</v>
      </c>
      <c r="D9" t="s">
        <v>85</v>
      </c>
      <c r="F9">
        <v>45</v>
      </c>
      <c r="G9" t="s">
        <v>127</v>
      </c>
      <c r="H9" s="7" t="s">
        <v>171</v>
      </c>
      <c r="I9" s="4" t="s">
        <v>345</v>
      </c>
      <c r="J9">
        <f t="shared" si="0"/>
        <v>153</v>
      </c>
      <c r="K9" s="21" t="s">
        <v>316</v>
      </c>
      <c r="L9" s="20" t="s">
        <v>264</v>
      </c>
      <c r="M9" s="52"/>
      <c r="N9" s="11" t="s">
        <v>223</v>
      </c>
      <c r="S9" t="s">
        <v>390</v>
      </c>
      <c r="T9">
        <v>8</v>
      </c>
    </row>
    <row r="10" spans="1:20" ht="87.75" customHeight="1" x14ac:dyDescent="0.2">
      <c r="A10" t="s">
        <v>101</v>
      </c>
      <c r="B10" s="4" t="s">
        <v>103</v>
      </c>
      <c r="D10" t="s">
        <v>88</v>
      </c>
      <c r="F10">
        <v>29</v>
      </c>
      <c r="G10" t="s">
        <v>128</v>
      </c>
      <c r="H10" s="7" t="s">
        <v>173</v>
      </c>
      <c r="I10" s="4" t="s">
        <v>346</v>
      </c>
      <c r="J10">
        <f t="shared" si="0"/>
        <v>153</v>
      </c>
      <c r="K10" s="21" t="s">
        <v>313</v>
      </c>
      <c r="L10" s="20" t="s">
        <v>260</v>
      </c>
      <c r="M10" s="48"/>
      <c r="N10" s="11" t="s">
        <v>217</v>
      </c>
      <c r="S10" t="s">
        <v>27</v>
      </c>
      <c r="T10">
        <v>9</v>
      </c>
    </row>
    <row r="11" spans="1:20" ht="87.75" customHeight="1" x14ac:dyDescent="0.2">
      <c r="A11" t="s">
        <v>102</v>
      </c>
      <c r="B11" s="4" t="s">
        <v>106</v>
      </c>
      <c r="D11" t="s">
        <v>86</v>
      </c>
      <c r="F11">
        <v>30</v>
      </c>
      <c r="G11" t="s">
        <v>129</v>
      </c>
      <c r="H11" s="7" t="s">
        <v>173</v>
      </c>
      <c r="I11" s="4" t="s">
        <v>346</v>
      </c>
      <c r="J11">
        <f t="shared" si="0"/>
        <v>153</v>
      </c>
      <c r="K11" s="20" t="s">
        <v>338</v>
      </c>
      <c r="L11" s="20" t="s">
        <v>298</v>
      </c>
      <c r="M11" s="63"/>
      <c r="N11" s="11" t="s">
        <v>219</v>
      </c>
      <c r="S11" t="s">
        <v>42</v>
      </c>
      <c r="T11">
        <v>10</v>
      </c>
    </row>
    <row r="12" spans="1:20" ht="87.75" customHeight="1" x14ac:dyDescent="0.2">
      <c r="A12" s="8" t="s">
        <v>61</v>
      </c>
      <c r="B12" s="8" t="s">
        <v>92</v>
      </c>
      <c r="D12" t="s">
        <v>87</v>
      </c>
      <c r="F12">
        <v>31</v>
      </c>
      <c r="G12" t="s">
        <v>42</v>
      </c>
      <c r="H12" s="7" t="s">
        <v>186</v>
      </c>
      <c r="I12" s="4" t="s">
        <v>347</v>
      </c>
      <c r="J12">
        <f t="shared" si="0"/>
        <v>130</v>
      </c>
      <c r="K12" s="21" t="s">
        <v>339</v>
      </c>
      <c r="L12" s="20" t="s">
        <v>281</v>
      </c>
      <c r="M12" s="59"/>
      <c r="N12" s="11" t="s">
        <v>222</v>
      </c>
      <c r="S12" t="s">
        <v>45</v>
      </c>
      <c r="T12">
        <v>11</v>
      </c>
    </row>
    <row r="13" spans="1:20" ht="87.75" customHeight="1" x14ac:dyDescent="0.2">
      <c r="A13" s="8" t="s">
        <v>52</v>
      </c>
      <c r="B13" s="8" t="s">
        <v>77</v>
      </c>
      <c r="D13" t="s">
        <v>97</v>
      </c>
      <c r="F13">
        <v>46</v>
      </c>
      <c r="G13" t="s">
        <v>130</v>
      </c>
      <c r="H13" s="7" t="s">
        <v>188</v>
      </c>
      <c r="I13" s="4" t="s">
        <v>348</v>
      </c>
      <c r="J13">
        <f t="shared" si="0"/>
        <v>153</v>
      </c>
      <c r="K13" s="21" t="s">
        <v>333</v>
      </c>
      <c r="L13" s="20" t="s">
        <v>275</v>
      </c>
      <c r="N13" s="11" t="s">
        <v>407</v>
      </c>
      <c r="S13" t="s">
        <v>391</v>
      </c>
      <c r="T13">
        <v>12</v>
      </c>
    </row>
    <row r="14" spans="1:20" ht="87.75" customHeight="1" x14ac:dyDescent="0.2">
      <c r="A14" s="8" t="s">
        <v>65</v>
      </c>
      <c r="B14" s="8" t="s">
        <v>75</v>
      </c>
      <c r="D14" t="s">
        <v>43</v>
      </c>
      <c r="F14">
        <v>47</v>
      </c>
      <c r="G14" t="s">
        <v>131</v>
      </c>
      <c r="H14" s="7" t="s">
        <v>188</v>
      </c>
      <c r="I14" s="4" t="s">
        <v>348</v>
      </c>
      <c r="J14">
        <f t="shared" si="0"/>
        <v>153</v>
      </c>
      <c r="K14" s="21" t="s">
        <v>335</v>
      </c>
      <c r="L14" s="20" t="s">
        <v>278</v>
      </c>
      <c r="M14" s="61"/>
      <c r="N14" s="11" t="s">
        <v>219</v>
      </c>
      <c r="S14" t="s">
        <v>392</v>
      </c>
      <c r="T14">
        <v>13</v>
      </c>
    </row>
    <row r="15" spans="1:20" ht="87.75" customHeight="1" x14ac:dyDescent="0.2">
      <c r="A15" t="s">
        <v>65</v>
      </c>
      <c r="B15" s="8" t="s">
        <v>77</v>
      </c>
      <c r="D15" t="s">
        <v>421</v>
      </c>
      <c r="F15">
        <v>23</v>
      </c>
      <c r="G15" t="s">
        <v>27</v>
      </c>
      <c r="H15" s="7" t="s">
        <v>189</v>
      </c>
      <c r="I15" s="4" t="s">
        <v>349</v>
      </c>
      <c r="J15">
        <f t="shared" si="0"/>
        <v>90</v>
      </c>
      <c r="K15" s="21" t="s">
        <v>337</v>
      </c>
      <c r="L15" s="20" t="s">
        <v>296</v>
      </c>
      <c r="M15" s="62"/>
      <c r="N15" s="11" t="s">
        <v>219</v>
      </c>
    </row>
    <row r="16" spans="1:20" ht="87.75" customHeight="1" x14ac:dyDescent="0.2">
      <c r="A16" t="s">
        <v>70</v>
      </c>
      <c r="B16" s="10" t="s">
        <v>105</v>
      </c>
      <c r="F16">
        <v>33</v>
      </c>
      <c r="G16" t="s">
        <v>132</v>
      </c>
      <c r="H16" s="7" t="s">
        <v>194</v>
      </c>
      <c r="I16" s="4" t="s">
        <v>350</v>
      </c>
      <c r="J16">
        <f t="shared" si="0"/>
        <v>171</v>
      </c>
      <c r="K16" s="108" t="s">
        <v>395</v>
      </c>
      <c r="L16" s="20" t="s">
        <v>418</v>
      </c>
      <c r="M16" s="107"/>
      <c r="N16" s="11" t="s">
        <v>219</v>
      </c>
    </row>
    <row r="17" spans="1:14" ht="87.75" customHeight="1" x14ac:dyDescent="0.2">
      <c r="A17" s="8" t="s">
        <v>50</v>
      </c>
      <c r="B17" s="8" t="s">
        <v>76</v>
      </c>
      <c r="F17">
        <v>34</v>
      </c>
      <c r="G17" t="s">
        <v>133</v>
      </c>
      <c r="H17" s="7" t="s">
        <v>194</v>
      </c>
      <c r="I17" s="4" t="s">
        <v>350</v>
      </c>
      <c r="J17">
        <f t="shared" si="0"/>
        <v>171</v>
      </c>
      <c r="K17" s="21" t="s">
        <v>336</v>
      </c>
      <c r="L17" s="20" t="s">
        <v>279</v>
      </c>
      <c r="M17" s="23"/>
      <c r="N17" s="11" t="s">
        <v>219</v>
      </c>
    </row>
    <row r="18" spans="1:14" ht="87.75" customHeight="1" x14ac:dyDescent="0.25">
      <c r="A18" s="8" t="s">
        <v>60</v>
      </c>
      <c r="B18" s="8" t="s">
        <v>91</v>
      </c>
      <c r="F18">
        <v>35</v>
      </c>
      <c r="G18" t="s">
        <v>134</v>
      </c>
      <c r="H18" s="7" t="s">
        <v>194</v>
      </c>
      <c r="I18" s="4" t="s">
        <v>350</v>
      </c>
      <c r="J18">
        <f t="shared" si="0"/>
        <v>171</v>
      </c>
      <c r="K18" s="21" t="s">
        <v>367</v>
      </c>
      <c r="L18" s="77" t="s">
        <v>366</v>
      </c>
      <c r="M18" s="76"/>
      <c r="N18" s="15" t="s">
        <v>408</v>
      </c>
    </row>
    <row r="19" spans="1:14" ht="87.75" customHeight="1" x14ac:dyDescent="0.2">
      <c r="A19" s="8" t="s">
        <v>100</v>
      </c>
      <c r="B19" s="8" t="s">
        <v>95</v>
      </c>
      <c r="F19">
        <v>37</v>
      </c>
      <c r="G19" t="s">
        <v>135</v>
      </c>
      <c r="H19" s="7" t="s">
        <v>194</v>
      </c>
      <c r="I19" s="4" t="s">
        <v>353</v>
      </c>
      <c r="J19">
        <f t="shared" si="0"/>
        <v>193</v>
      </c>
      <c r="K19" s="21" t="s">
        <v>317</v>
      </c>
      <c r="L19" s="20" t="s">
        <v>295</v>
      </c>
      <c r="M19" s="53"/>
      <c r="N19" s="11" t="s">
        <v>222</v>
      </c>
    </row>
    <row r="20" spans="1:14" ht="87.75" customHeight="1" x14ac:dyDescent="0.2">
      <c r="A20" s="8" t="s">
        <v>47</v>
      </c>
      <c r="B20" s="8" t="s">
        <v>74</v>
      </c>
      <c r="F20">
        <v>38</v>
      </c>
      <c r="G20" t="s">
        <v>136</v>
      </c>
      <c r="H20" s="7" t="s">
        <v>194</v>
      </c>
      <c r="I20" s="4" t="s">
        <v>353</v>
      </c>
      <c r="J20">
        <f t="shared" si="0"/>
        <v>193</v>
      </c>
      <c r="K20" s="21" t="s">
        <v>319</v>
      </c>
      <c r="L20" s="20" t="s">
        <v>268</v>
      </c>
      <c r="M20" s="55"/>
      <c r="N20" s="15" t="s">
        <v>408</v>
      </c>
    </row>
    <row r="21" spans="1:14" ht="87.75" customHeight="1" x14ac:dyDescent="0.2">
      <c r="A21" t="s">
        <v>63</v>
      </c>
      <c r="B21" s="8" t="s">
        <v>107</v>
      </c>
      <c r="F21">
        <v>48</v>
      </c>
      <c r="G21" t="s">
        <v>137</v>
      </c>
      <c r="H21" s="7" t="s">
        <v>173</v>
      </c>
      <c r="I21" s="4" t="s">
        <v>346</v>
      </c>
      <c r="J21">
        <f t="shared" si="0"/>
        <v>153</v>
      </c>
      <c r="K21" s="21" t="s">
        <v>321</v>
      </c>
      <c r="L21" s="20" t="s">
        <v>272</v>
      </c>
      <c r="M21" s="58"/>
      <c r="N21" s="11" t="s">
        <v>222</v>
      </c>
    </row>
    <row r="22" spans="1:14" ht="87.75" customHeight="1" x14ac:dyDescent="0.2">
      <c r="A22" s="8" t="s">
        <v>422</v>
      </c>
      <c r="B22" s="8" t="s">
        <v>74</v>
      </c>
      <c r="F22">
        <v>49</v>
      </c>
      <c r="G22" t="s">
        <v>138</v>
      </c>
      <c r="H22" s="7" t="s">
        <v>173</v>
      </c>
      <c r="I22" s="4" t="s">
        <v>355</v>
      </c>
      <c r="J22">
        <f t="shared" si="0"/>
        <v>103</v>
      </c>
      <c r="K22" s="21" t="s">
        <v>320</v>
      </c>
      <c r="L22" s="20" t="s">
        <v>270</v>
      </c>
      <c r="M22" s="56"/>
      <c r="N22" s="15" t="s">
        <v>408</v>
      </c>
    </row>
    <row r="23" spans="1:14" ht="87.75" customHeight="1" x14ac:dyDescent="0.2">
      <c r="F23">
        <v>97</v>
      </c>
      <c r="G23" t="s">
        <v>139</v>
      </c>
      <c r="H23" s="7" t="s">
        <v>190</v>
      </c>
      <c r="I23" s="4" t="s">
        <v>356</v>
      </c>
      <c r="J23">
        <f t="shared" si="0"/>
        <v>147</v>
      </c>
      <c r="K23" s="21" t="s">
        <v>318</v>
      </c>
      <c r="L23" s="20" t="s">
        <v>266</v>
      </c>
      <c r="M23" s="54"/>
      <c r="N23" s="15" t="s">
        <v>408</v>
      </c>
    </row>
    <row r="24" spans="1:14" ht="87.75" customHeight="1" x14ac:dyDescent="0.2">
      <c r="F24">
        <v>98</v>
      </c>
      <c r="G24" t="s">
        <v>140</v>
      </c>
      <c r="H24" s="7" t="s">
        <v>191</v>
      </c>
      <c r="I24" s="4" t="s">
        <v>356</v>
      </c>
      <c r="J24">
        <f t="shared" si="0"/>
        <v>147</v>
      </c>
      <c r="K24" s="21" t="s">
        <v>322</v>
      </c>
      <c r="L24" s="67" t="s">
        <v>274</v>
      </c>
      <c r="M24" s="57"/>
      <c r="N24" s="15" t="s">
        <v>408</v>
      </c>
    </row>
    <row r="25" spans="1:14" ht="139.5" customHeight="1" x14ac:dyDescent="0.2">
      <c r="F25">
        <v>99</v>
      </c>
      <c r="G25" t="s">
        <v>66</v>
      </c>
      <c r="H25" s="7" t="s">
        <v>192</v>
      </c>
      <c r="I25" s="4" t="s">
        <v>356</v>
      </c>
      <c r="J25">
        <f t="shared" si="0"/>
        <v>147</v>
      </c>
      <c r="K25" s="108" t="s">
        <v>397</v>
      </c>
      <c r="L25" s="20" t="s">
        <v>396</v>
      </c>
      <c r="M25" s="109"/>
      <c r="N25" s="15" t="s">
        <v>408</v>
      </c>
    </row>
    <row r="26" spans="1:14" ht="152.25" customHeight="1" x14ac:dyDescent="0.25">
      <c r="F26">
        <v>100</v>
      </c>
      <c r="G26" t="s">
        <v>141</v>
      </c>
      <c r="H26" s="7" t="s">
        <v>193</v>
      </c>
      <c r="I26" s="4" t="s">
        <v>356</v>
      </c>
      <c r="J26">
        <f t="shared" si="0"/>
        <v>147</v>
      </c>
      <c r="K26" s="108" t="s">
        <v>402</v>
      </c>
      <c r="L26" s="77" t="s">
        <v>403</v>
      </c>
      <c r="M26" s="113"/>
      <c r="N26" s="11" t="s">
        <v>224</v>
      </c>
    </row>
    <row r="27" spans="1:14" ht="87.75" customHeight="1" x14ac:dyDescent="0.2">
      <c r="F27">
        <v>51</v>
      </c>
      <c r="G27" t="s">
        <v>142</v>
      </c>
      <c r="H27" s="7" t="s">
        <v>207</v>
      </c>
      <c r="I27" s="4" t="s">
        <v>357</v>
      </c>
      <c r="J27">
        <f t="shared" si="0"/>
        <v>124</v>
      </c>
      <c r="K27" s="21" t="s">
        <v>329</v>
      </c>
      <c r="L27" s="20" t="s">
        <v>243</v>
      </c>
      <c r="M27" s="33"/>
      <c r="N27" s="11" t="s">
        <v>224</v>
      </c>
    </row>
    <row r="28" spans="1:14" ht="87.75" customHeight="1" x14ac:dyDescent="0.2">
      <c r="F28">
        <v>52</v>
      </c>
      <c r="G28" t="s">
        <v>143</v>
      </c>
      <c r="H28" s="7" t="s">
        <v>208</v>
      </c>
      <c r="I28" s="4" t="s">
        <v>358</v>
      </c>
      <c r="J28">
        <f t="shared" si="0"/>
        <v>130</v>
      </c>
      <c r="K28" s="22" t="s">
        <v>328</v>
      </c>
      <c r="L28" s="20" t="s">
        <v>242</v>
      </c>
      <c r="M28" s="32"/>
      <c r="N28" s="11" t="s">
        <v>224</v>
      </c>
    </row>
    <row r="29" spans="1:14" ht="87.75" customHeight="1" x14ac:dyDescent="0.2">
      <c r="F29">
        <v>54</v>
      </c>
      <c r="G29" t="s">
        <v>139</v>
      </c>
      <c r="H29" s="7" t="s">
        <v>172</v>
      </c>
      <c r="I29" s="4" t="s">
        <v>351</v>
      </c>
      <c r="J29">
        <f t="shared" si="0"/>
        <v>150</v>
      </c>
      <c r="K29" s="24" t="s">
        <v>324</v>
      </c>
      <c r="L29" s="20" t="s">
        <v>234</v>
      </c>
      <c r="M29" s="27"/>
      <c r="N29" s="11" t="s">
        <v>222</v>
      </c>
    </row>
    <row r="30" spans="1:14" ht="87.75" customHeight="1" x14ac:dyDescent="0.2">
      <c r="F30">
        <v>55</v>
      </c>
      <c r="G30" t="s">
        <v>140</v>
      </c>
      <c r="H30" s="7" t="s">
        <v>176</v>
      </c>
      <c r="I30" s="4" t="s">
        <v>351</v>
      </c>
      <c r="J30">
        <f t="shared" si="0"/>
        <v>150</v>
      </c>
      <c r="K30" s="21" t="s">
        <v>323</v>
      </c>
      <c r="L30" s="20" t="s">
        <v>236</v>
      </c>
      <c r="M30" s="28"/>
      <c r="N30" s="11" t="s">
        <v>222</v>
      </c>
    </row>
    <row r="31" spans="1:14" ht="87.75" customHeight="1" x14ac:dyDescent="0.2">
      <c r="F31">
        <v>56</v>
      </c>
      <c r="G31" t="s">
        <v>66</v>
      </c>
      <c r="H31" s="7" t="s">
        <v>175</v>
      </c>
      <c r="I31" s="4" t="s">
        <v>351</v>
      </c>
      <c r="J31">
        <f t="shared" si="0"/>
        <v>150</v>
      </c>
      <c r="K31" s="21" t="s">
        <v>334</v>
      </c>
      <c r="L31" s="20" t="s">
        <v>277</v>
      </c>
      <c r="M31" s="60"/>
      <c r="N31" s="11" t="s">
        <v>222</v>
      </c>
    </row>
    <row r="32" spans="1:14" ht="87.75" customHeight="1" thickBot="1" x14ac:dyDescent="0.25">
      <c r="F32">
        <v>57</v>
      </c>
      <c r="G32" t="s">
        <v>141</v>
      </c>
      <c r="H32" s="7" t="s">
        <v>174</v>
      </c>
      <c r="I32" s="4" t="s">
        <v>351</v>
      </c>
      <c r="J32">
        <f t="shared" si="0"/>
        <v>150</v>
      </c>
      <c r="K32" s="21" t="s">
        <v>327</v>
      </c>
      <c r="L32" s="20" t="s">
        <v>240</v>
      </c>
      <c r="M32" s="31"/>
      <c r="N32" s="11" t="s">
        <v>222</v>
      </c>
    </row>
    <row r="33" spans="6:14" ht="142.5" customHeight="1" x14ac:dyDescent="0.2">
      <c r="F33">
        <v>58</v>
      </c>
      <c r="G33" t="s">
        <v>28</v>
      </c>
      <c r="H33" s="7" t="s">
        <v>177</v>
      </c>
      <c r="I33" s="4" t="s">
        <v>354</v>
      </c>
      <c r="J33">
        <f t="shared" si="0"/>
        <v>150</v>
      </c>
      <c r="K33" s="24" t="s">
        <v>326</v>
      </c>
      <c r="L33" s="68" t="s">
        <v>299</v>
      </c>
      <c r="M33" s="30"/>
      <c r="N33" s="11" t="s">
        <v>222</v>
      </c>
    </row>
    <row r="34" spans="6:14" ht="87.75" customHeight="1" x14ac:dyDescent="0.2">
      <c r="F34">
        <v>59</v>
      </c>
      <c r="G34" t="s">
        <v>144</v>
      </c>
      <c r="H34" s="7" t="s">
        <v>177</v>
      </c>
      <c r="I34" s="4" t="s">
        <v>354</v>
      </c>
      <c r="J34">
        <f t="shared" si="0"/>
        <v>150</v>
      </c>
      <c r="K34" s="22" t="s">
        <v>325</v>
      </c>
      <c r="L34" s="78" t="s">
        <v>238</v>
      </c>
      <c r="M34" s="29"/>
      <c r="N34" s="11" t="s">
        <v>222</v>
      </c>
    </row>
    <row r="35" spans="6:14" ht="87.75" customHeight="1" x14ac:dyDescent="0.2">
      <c r="F35">
        <v>61</v>
      </c>
      <c r="G35" t="s">
        <v>145</v>
      </c>
      <c r="H35" s="7" t="s">
        <v>187</v>
      </c>
      <c r="I35" s="4" t="s">
        <v>360</v>
      </c>
      <c r="J35">
        <f t="shared" si="0"/>
        <v>135</v>
      </c>
      <c r="K35" s="21" t="s">
        <v>306</v>
      </c>
      <c r="L35" s="78" t="s">
        <v>253</v>
      </c>
      <c r="M35" s="41"/>
      <c r="N35" s="11" t="s">
        <v>221</v>
      </c>
    </row>
    <row r="36" spans="6:14" ht="87.75" customHeight="1" x14ac:dyDescent="0.2">
      <c r="F36">
        <v>62</v>
      </c>
      <c r="G36" t="s">
        <v>195</v>
      </c>
      <c r="H36" s="7" t="s">
        <v>196</v>
      </c>
      <c r="I36" s="4" t="s">
        <v>360</v>
      </c>
      <c r="J36">
        <f t="shared" si="0"/>
        <v>135</v>
      </c>
      <c r="K36" s="21" t="s">
        <v>307</v>
      </c>
      <c r="L36" s="78" t="s">
        <v>286</v>
      </c>
      <c r="M36" s="42"/>
      <c r="N36" s="11" t="s">
        <v>221</v>
      </c>
    </row>
    <row r="37" spans="6:14" ht="87.75" customHeight="1" x14ac:dyDescent="0.2">
      <c r="F37">
        <v>63</v>
      </c>
      <c r="G37" t="s">
        <v>146</v>
      </c>
      <c r="H37" s="7" t="s">
        <v>197</v>
      </c>
      <c r="I37" s="4" t="s">
        <v>360</v>
      </c>
      <c r="J37">
        <f t="shared" si="0"/>
        <v>135</v>
      </c>
      <c r="K37" s="21" t="s">
        <v>312</v>
      </c>
      <c r="L37" s="78" t="s">
        <v>290</v>
      </c>
      <c r="M37" s="47"/>
      <c r="N37" s="11" t="s">
        <v>221</v>
      </c>
    </row>
    <row r="38" spans="6:14" ht="87.75" customHeight="1" x14ac:dyDescent="0.2">
      <c r="F38">
        <v>65</v>
      </c>
      <c r="G38" t="s">
        <v>147</v>
      </c>
      <c r="H38" s="7" t="s">
        <v>352</v>
      </c>
      <c r="I38" s="4" t="s">
        <v>361</v>
      </c>
      <c r="J38">
        <f t="shared" si="0"/>
        <v>118</v>
      </c>
      <c r="K38" s="21" t="s">
        <v>309</v>
      </c>
      <c r="L38" s="78" t="s">
        <v>255</v>
      </c>
      <c r="M38" s="44"/>
      <c r="N38" s="11" t="s">
        <v>221</v>
      </c>
    </row>
    <row r="39" spans="6:14" ht="87.75" customHeight="1" x14ac:dyDescent="0.2">
      <c r="F39">
        <v>66</v>
      </c>
      <c r="G39" t="s">
        <v>148</v>
      </c>
      <c r="H39" s="7" t="s">
        <v>352</v>
      </c>
      <c r="I39" s="4" t="s">
        <v>361</v>
      </c>
      <c r="J39">
        <f t="shared" si="0"/>
        <v>118</v>
      </c>
      <c r="K39" s="21" t="s">
        <v>311</v>
      </c>
      <c r="L39" s="20" t="s">
        <v>258</v>
      </c>
      <c r="M39" s="46"/>
      <c r="N39" s="11" t="s">
        <v>221</v>
      </c>
    </row>
    <row r="40" spans="6:14" ht="87.75" customHeight="1" x14ac:dyDescent="0.2">
      <c r="F40">
        <v>67</v>
      </c>
      <c r="G40" t="s">
        <v>149</v>
      </c>
      <c r="H40" s="7" t="s">
        <v>185</v>
      </c>
      <c r="I40" s="4" t="s">
        <v>359</v>
      </c>
      <c r="J40">
        <f t="shared" si="0"/>
        <v>198</v>
      </c>
      <c r="K40" s="21" t="s">
        <v>310</v>
      </c>
      <c r="L40" s="20" t="s">
        <v>256</v>
      </c>
      <c r="M40" s="45"/>
      <c r="N40" s="11" t="s">
        <v>221</v>
      </c>
    </row>
    <row r="41" spans="6:14" ht="87.75" customHeight="1" x14ac:dyDescent="0.2">
      <c r="F41">
        <v>68</v>
      </c>
      <c r="G41" t="s">
        <v>150</v>
      </c>
      <c r="H41" s="7" t="s">
        <v>185</v>
      </c>
      <c r="I41" s="4" t="s">
        <v>359</v>
      </c>
      <c r="J41">
        <f t="shared" si="0"/>
        <v>198</v>
      </c>
      <c r="K41" s="21" t="s">
        <v>308</v>
      </c>
      <c r="L41" s="20" t="s">
        <v>288</v>
      </c>
      <c r="M41" s="43"/>
      <c r="N41" s="11" t="s">
        <v>221</v>
      </c>
    </row>
    <row r="42" spans="6:14" ht="87.75" customHeight="1" x14ac:dyDescent="0.2">
      <c r="F42">
        <v>70</v>
      </c>
      <c r="G42" t="s">
        <v>139</v>
      </c>
      <c r="H42" s="7" t="s">
        <v>178</v>
      </c>
      <c r="I42" s="4" t="s">
        <v>359</v>
      </c>
      <c r="J42">
        <f t="shared" si="0"/>
        <v>198</v>
      </c>
      <c r="K42" s="21" t="s">
        <v>302</v>
      </c>
      <c r="L42" s="20" t="s">
        <v>247</v>
      </c>
      <c r="M42" s="35"/>
      <c r="N42" s="11" t="s">
        <v>225</v>
      </c>
    </row>
    <row r="43" spans="6:14" ht="87.75" customHeight="1" x14ac:dyDescent="0.2">
      <c r="F43">
        <v>71</v>
      </c>
      <c r="G43" t="s">
        <v>140</v>
      </c>
      <c r="H43" s="7" t="s">
        <v>179</v>
      </c>
      <c r="I43" s="4" t="s">
        <v>359</v>
      </c>
      <c r="J43">
        <f t="shared" si="0"/>
        <v>198</v>
      </c>
      <c r="K43" s="21" t="s">
        <v>305</v>
      </c>
      <c r="L43" s="20" t="s">
        <v>284</v>
      </c>
      <c r="M43" s="38"/>
      <c r="N43" s="11" t="s">
        <v>225</v>
      </c>
    </row>
    <row r="44" spans="6:14" ht="87.75" customHeight="1" x14ac:dyDescent="0.2">
      <c r="F44">
        <v>72</v>
      </c>
      <c r="G44" t="s">
        <v>66</v>
      </c>
      <c r="H44" s="7" t="s">
        <v>180</v>
      </c>
      <c r="I44" s="4" t="s">
        <v>359</v>
      </c>
      <c r="J44">
        <f t="shared" si="0"/>
        <v>198</v>
      </c>
      <c r="K44" s="21" t="s">
        <v>303</v>
      </c>
      <c r="L44" s="20" t="s">
        <v>250</v>
      </c>
      <c r="M44" s="36"/>
      <c r="N44" s="11" t="s">
        <v>225</v>
      </c>
    </row>
    <row r="45" spans="6:14" ht="87.75" customHeight="1" x14ac:dyDescent="0.2">
      <c r="F45">
        <v>73</v>
      </c>
      <c r="G45" t="s">
        <v>141</v>
      </c>
      <c r="H45" s="7" t="s">
        <v>181</v>
      </c>
      <c r="I45" s="4" t="s">
        <v>359</v>
      </c>
      <c r="J45">
        <f t="shared" si="0"/>
        <v>198</v>
      </c>
      <c r="K45" s="21" t="s">
        <v>304</v>
      </c>
      <c r="L45" s="20" t="s">
        <v>284</v>
      </c>
      <c r="M45" s="37"/>
      <c r="N45" s="11" t="s">
        <v>225</v>
      </c>
    </row>
    <row r="46" spans="6:14" ht="87.75" customHeight="1" x14ac:dyDescent="0.2">
      <c r="F46">
        <v>75</v>
      </c>
      <c r="G46" t="s">
        <v>139</v>
      </c>
      <c r="H46" s="7" t="s">
        <v>182</v>
      </c>
      <c r="I46" s="4" t="s">
        <v>359</v>
      </c>
      <c r="J46">
        <f t="shared" si="0"/>
        <v>198</v>
      </c>
    </row>
    <row r="47" spans="6:14" ht="87.75" customHeight="1" x14ac:dyDescent="0.2">
      <c r="F47">
        <v>76</v>
      </c>
      <c r="G47" t="s">
        <v>140</v>
      </c>
      <c r="H47" s="7" t="s">
        <v>183</v>
      </c>
      <c r="I47" s="4" t="s">
        <v>359</v>
      </c>
      <c r="J47">
        <f t="shared" si="0"/>
        <v>198</v>
      </c>
    </row>
    <row r="48" spans="6:14" ht="87.75" customHeight="1" x14ac:dyDescent="0.2">
      <c r="F48">
        <v>77</v>
      </c>
      <c r="G48" t="s">
        <v>66</v>
      </c>
      <c r="H48" s="7" t="s">
        <v>184</v>
      </c>
      <c r="I48" s="4" t="s">
        <v>359</v>
      </c>
      <c r="J48">
        <f t="shared" si="0"/>
        <v>198</v>
      </c>
    </row>
    <row r="49" spans="6:10" ht="87.75" customHeight="1" x14ac:dyDescent="0.2">
      <c r="F49">
        <v>78</v>
      </c>
      <c r="G49" t="s">
        <v>141</v>
      </c>
      <c r="H49" s="7" t="s">
        <v>185</v>
      </c>
      <c r="I49" s="4" t="s">
        <v>359</v>
      </c>
      <c r="J49">
        <f t="shared" si="0"/>
        <v>198</v>
      </c>
    </row>
    <row r="50" spans="6:10" ht="87.75" customHeight="1" x14ac:dyDescent="0.2">
      <c r="F50">
        <v>81</v>
      </c>
      <c r="G50" t="s">
        <v>151</v>
      </c>
      <c r="H50" s="7" t="s">
        <v>373</v>
      </c>
      <c r="I50" s="7" t="s">
        <v>364</v>
      </c>
      <c r="J50">
        <f t="shared" si="0"/>
        <v>165</v>
      </c>
    </row>
    <row r="51" spans="6:10" ht="87.75" customHeight="1" x14ac:dyDescent="0.2">
      <c r="F51">
        <v>82</v>
      </c>
      <c r="G51" t="s">
        <v>152</v>
      </c>
      <c r="J51">
        <f t="shared" si="0"/>
        <v>0</v>
      </c>
    </row>
    <row r="52" spans="6:10" ht="87.75" customHeight="1" x14ac:dyDescent="0.2">
      <c r="F52">
        <v>83</v>
      </c>
      <c r="G52" t="s">
        <v>153</v>
      </c>
      <c r="H52" s="7" t="s">
        <v>378</v>
      </c>
      <c r="I52" s="4" t="s">
        <v>380</v>
      </c>
      <c r="J52">
        <f t="shared" si="0"/>
        <v>137</v>
      </c>
    </row>
    <row r="53" spans="6:10" ht="201" customHeight="1" x14ac:dyDescent="0.2">
      <c r="F53">
        <v>84</v>
      </c>
      <c r="G53" t="s">
        <v>154</v>
      </c>
      <c r="H53" s="7" t="s">
        <v>377</v>
      </c>
      <c r="I53" s="4" t="s">
        <v>381</v>
      </c>
      <c r="J53">
        <f t="shared" si="0"/>
        <v>154</v>
      </c>
    </row>
    <row r="54" spans="6:10" ht="87.75" customHeight="1" x14ac:dyDescent="0.2">
      <c r="F54">
        <v>85</v>
      </c>
      <c r="G54" t="s">
        <v>155</v>
      </c>
      <c r="H54" s="7" t="s">
        <v>379</v>
      </c>
      <c r="I54" s="4" t="s">
        <v>382</v>
      </c>
      <c r="J54">
        <f t="shared" si="0"/>
        <v>156</v>
      </c>
    </row>
    <row r="55" spans="6:10" ht="87.75" customHeight="1" x14ac:dyDescent="0.2">
      <c r="F55">
        <v>88</v>
      </c>
      <c r="G55" t="s">
        <v>156</v>
      </c>
      <c r="J55">
        <f t="shared" si="0"/>
        <v>0</v>
      </c>
    </row>
    <row r="56" spans="6:10" ht="87.75" customHeight="1" x14ac:dyDescent="0.2">
      <c r="F56">
        <v>89</v>
      </c>
      <c r="G56" t="s">
        <v>157</v>
      </c>
      <c r="J56">
        <f t="shared" si="0"/>
        <v>0</v>
      </c>
    </row>
    <row r="57" spans="6:10" ht="87.75" customHeight="1" x14ac:dyDescent="0.2">
      <c r="F57">
        <v>90</v>
      </c>
      <c r="G57" t="s">
        <v>158</v>
      </c>
      <c r="J57">
        <f t="shared" si="0"/>
        <v>0</v>
      </c>
    </row>
    <row r="58" spans="6:10" ht="87.75" customHeight="1" x14ac:dyDescent="0.2">
      <c r="F58">
        <v>91</v>
      </c>
      <c r="G58" t="s">
        <v>159</v>
      </c>
      <c r="J58">
        <f t="shared" si="0"/>
        <v>0</v>
      </c>
    </row>
    <row r="59" spans="6:10" ht="87.75" customHeight="1" x14ac:dyDescent="0.2">
      <c r="F59">
        <v>92</v>
      </c>
      <c r="G59" t="s">
        <v>160</v>
      </c>
      <c r="J59">
        <f t="shared" si="0"/>
        <v>0</v>
      </c>
    </row>
    <row r="60" spans="6:10" ht="87.75" customHeight="1" x14ac:dyDescent="0.2">
      <c r="F60">
        <v>93</v>
      </c>
      <c r="G60" t="s">
        <v>161</v>
      </c>
      <c r="J60">
        <f t="shared" si="0"/>
        <v>0</v>
      </c>
    </row>
    <row r="61" spans="6:10" ht="35.25" customHeight="1" x14ac:dyDescent="0.2">
      <c r="F61">
        <v>94</v>
      </c>
      <c r="G61" t="s">
        <v>162</v>
      </c>
      <c r="J61">
        <f t="shared" si="0"/>
        <v>0</v>
      </c>
    </row>
    <row r="62" spans="6:10" ht="76.5" customHeight="1" x14ac:dyDescent="0.2">
      <c r="F62">
        <v>95</v>
      </c>
      <c r="G62" t="s">
        <v>163</v>
      </c>
      <c r="J62">
        <f t="shared" si="0"/>
        <v>0</v>
      </c>
    </row>
    <row r="63" spans="6:10" ht="78.75" customHeight="1" x14ac:dyDescent="0.2">
      <c r="F63" s="105">
        <v>101</v>
      </c>
      <c r="G63" t="s">
        <v>376</v>
      </c>
      <c r="H63" s="7" t="s">
        <v>383</v>
      </c>
      <c r="I63" s="4" t="s">
        <v>384</v>
      </c>
    </row>
    <row r="64" spans="6:10" ht="89.25" x14ac:dyDescent="0.2">
      <c r="F64">
        <v>108</v>
      </c>
      <c r="G64" t="s">
        <v>427</v>
      </c>
      <c r="H64" s="7" t="s">
        <v>428</v>
      </c>
      <c r="I64" s="4" t="s">
        <v>430</v>
      </c>
    </row>
    <row r="65" spans="6:9" ht="89.25" x14ac:dyDescent="0.2">
      <c r="F65">
        <v>110</v>
      </c>
      <c r="G65" t="s">
        <v>425</v>
      </c>
      <c r="H65" s="7" t="s">
        <v>429</v>
      </c>
      <c r="I65" s="4" t="s">
        <v>430</v>
      </c>
    </row>
    <row r="66" spans="6:9" ht="127.5" x14ac:dyDescent="0.2">
      <c r="F66">
        <v>118</v>
      </c>
      <c r="G66" t="s">
        <v>998</v>
      </c>
      <c r="H66" s="148" t="s">
        <v>1004</v>
      </c>
      <c r="I66" s="145" t="s">
        <v>1005</v>
      </c>
    </row>
    <row r="67" spans="6:9" ht="102" x14ac:dyDescent="0.2">
      <c r="F67" s="142">
        <v>119</v>
      </c>
      <c r="G67" t="s">
        <v>999</v>
      </c>
      <c r="H67" s="148" t="s">
        <v>169</v>
      </c>
      <c r="I67" s="145" t="s">
        <v>1006</v>
      </c>
    </row>
    <row r="68" spans="6:9" ht="114.75" x14ac:dyDescent="0.2">
      <c r="F68" s="142">
        <v>120</v>
      </c>
      <c r="G68" t="s">
        <v>1000</v>
      </c>
      <c r="H68" s="148" t="s">
        <v>1008</v>
      </c>
      <c r="I68" s="145" t="s">
        <v>1007</v>
      </c>
    </row>
    <row r="69" spans="6:9" ht="102" x14ac:dyDescent="0.2">
      <c r="F69" s="142">
        <v>121</v>
      </c>
      <c r="G69" t="s">
        <v>1001</v>
      </c>
      <c r="H69" s="148" t="s">
        <v>1009</v>
      </c>
      <c r="I69" s="145" t="s">
        <v>1010</v>
      </c>
    </row>
    <row r="70" spans="6:9" ht="89.25" x14ac:dyDescent="0.2">
      <c r="F70" s="142">
        <v>122</v>
      </c>
      <c r="G70" t="s">
        <v>1002</v>
      </c>
      <c r="H70" s="148" t="s">
        <v>1011</v>
      </c>
      <c r="I70" s="145" t="s">
        <v>1012</v>
      </c>
    </row>
    <row r="71" spans="6:9" ht="89.25" x14ac:dyDescent="0.2">
      <c r="F71" s="142">
        <v>123</v>
      </c>
      <c r="G71" t="s">
        <v>1003</v>
      </c>
      <c r="H71" s="148" t="s">
        <v>1013</v>
      </c>
      <c r="I71" s="145" t="s">
        <v>1014</v>
      </c>
    </row>
    <row r="72" spans="6:9" ht="102" x14ac:dyDescent="0.2">
      <c r="F72" s="142">
        <v>125</v>
      </c>
      <c r="G72" t="s">
        <v>1015</v>
      </c>
      <c r="H72" s="148" t="s">
        <v>194</v>
      </c>
      <c r="I72" s="145" t="s">
        <v>350</v>
      </c>
    </row>
    <row r="73" spans="6:9" ht="102" x14ac:dyDescent="0.2">
      <c r="F73" s="142">
        <v>126</v>
      </c>
      <c r="G73" t="s">
        <v>1016</v>
      </c>
      <c r="H73" s="148" t="s">
        <v>1019</v>
      </c>
      <c r="I73" s="145" t="s">
        <v>1020</v>
      </c>
    </row>
    <row r="74" spans="6:9" ht="102" x14ac:dyDescent="0.2">
      <c r="F74">
        <v>127</v>
      </c>
      <c r="G74" t="s">
        <v>1017</v>
      </c>
      <c r="H74" s="148" t="s">
        <v>1018</v>
      </c>
      <c r="I74" s="145" t="s">
        <v>1021</v>
      </c>
    </row>
    <row r="75" spans="6:9" ht="102" x14ac:dyDescent="0.2">
      <c r="F75">
        <v>129</v>
      </c>
      <c r="G75" t="s">
        <v>1022</v>
      </c>
      <c r="H75" s="148" t="s">
        <v>1027</v>
      </c>
      <c r="I75" s="145" t="s">
        <v>1028</v>
      </c>
    </row>
    <row r="76" spans="6:9" ht="89.25" x14ac:dyDescent="0.2">
      <c r="F76">
        <v>130</v>
      </c>
      <c r="G76" t="s">
        <v>1023</v>
      </c>
      <c r="H76" s="148" t="s">
        <v>207</v>
      </c>
      <c r="I76" s="145" t="s">
        <v>357</v>
      </c>
    </row>
    <row r="77" spans="6:9" ht="89.25" x14ac:dyDescent="0.2">
      <c r="F77">
        <v>131</v>
      </c>
      <c r="G77" t="s">
        <v>1024</v>
      </c>
      <c r="H77" s="148" t="s">
        <v>1031</v>
      </c>
      <c r="I77" s="145" t="s">
        <v>1032</v>
      </c>
    </row>
    <row r="78" spans="6:9" ht="102" x14ac:dyDescent="0.2">
      <c r="F78">
        <v>132</v>
      </c>
      <c r="G78" t="s">
        <v>1025</v>
      </c>
      <c r="H78" s="148" t="s">
        <v>1029</v>
      </c>
      <c r="I78" s="145" t="s">
        <v>1030</v>
      </c>
    </row>
    <row r="79" spans="6:9" ht="89.25" x14ac:dyDescent="0.2">
      <c r="F79">
        <v>133</v>
      </c>
      <c r="G79" t="s">
        <v>1026</v>
      </c>
      <c r="H79" s="148" t="s">
        <v>1033</v>
      </c>
      <c r="I79" s="145" t="s">
        <v>1034</v>
      </c>
    </row>
    <row r="80" spans="6:9" ht="89.25" x14ac:dyDescent="0.2">
      <c r="F80">
        <v>114</v>
      </c>
      <c r="G80" t="s">
        <v>1035</v>
      </c>
      <c r="H80" s="148" t="s">
        <v>208</v>
      </c>
      <c r="I80" s="145" t="s">
        <v>358</v>
      </c>
    </row>
    <row r="81" spans="6:9" ht="102" x14ac:dyDescent="0.2">
      <c r="F81">
        <v>111</v>
      </c>
      <c r="G81" t="s">
        <v>1036</v>
      </c>
      <c r="H81" s="148" t="s">
        <v>169</v>
      </c>
      <c r="I81" s="145" t="s">
        <v>342</v>
      </c>
    </row>
    <row r="82" spans="6:9" ht="102" x14ac:dyDescent="0.2">
      <c r="F82">
        <v>112</v>
      </c>
      <c r="G82" t="s">
        <v>806</v>
      </c>
      <c r="H82" s="148" t="s">
        <v>1037</v>
      </c>
      <c r="I82" s="145" t="s">
        <v>1038</v>
      </c>
    </row>
  </sheetData>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Detalle</vt:lpstr>
      <vt:lpstr>Combos</vt:lpstr>
      <vt:lpstr>Unitarios</vt:lpstr>
      <vt:lpstr>Logistica</vt:lpstr>
      <vt:lpstr>Colores</vt:lpstr>
      <vt:lpstr>Descripcion de la marca</vt:lpstr>
      <vt:lpstr>Base de 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 Author</dc:creator>
  <cp:lastModifiedBy>Usuario de Windows</cp:lastModifiedBy>
  <cp:revision>0</cp:revision>
  <dcterms:created xsi:type="dcterms:W3CDTF">2017-09-01T09:32:59Z</dcterms:created>
  <dcterms:modified xsi:type="dcterms:W3CDTF">2018-04-11T23:52:50Z</dcterms:modified>
</cp:coreProperties>
</file>