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GoogleDrive\Santo Stefano\"/>
    </mc:Choice>
  </mc:AlternateContent>
  <bookViews>
    <workbookView xWindow="0" yWindow="0" windowWidth="20520" windowHeight="9468" activeTab="1"/>
  </bookViews>
  <sheets>
    <sheet name="u_istat" sheetId="5" r:id="rId1"/>
    <sheet name="u_prodotti" sheetId="7" r:id="rId2"/>
    <sheet name="u_riparto" sheetId="1" state="hidden" r:id="rId3"/>
    <sheet name="nuclei" sheetId="2" r:id="rId4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A116" i="2" l="1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1" i="1"/>
  <c r="B1" i="1"/>
  <c r="A1" i="1"/>
  <c r="W84" i="7"/>
  <c r="P84" i="7"/>
  <c r="Q84" i="7" s="1"/>
  <c r="F84" i="7"/>
  <c r="E84" i="7"/>
  <c r="D84" i="7"/>
  <c r="C84" i="7"/>
  <c r="W83" i="7"/>
  <c r="P83" i="7"/>
  <c r="Q83" i="7" s="1"/>
  <c r="F83" i="7"/>
  <c r="W82" i="7"/>
  <c r="P82" i="7"/>
  <c r="Q82" i="7" s="1"/>
  <c r="F82" i="7"/>
  <c r="W81" i="7"/>
  <c r="P81" i="7"/>
  <c r="Q81" i="7" s="1"/>
  <c r="F81" i="7"/>
  <c r="W80" i="7"/>
  <c r="P80" i="7"/>
  <c r="Q80" i="7" s="1"/>
  <c r="F80" i="7"/>
  <c r="W79" i="7"/>
  <c r="P79" i="7"/>
  <c r="Q79" i="7" s="1"/>
  <c r="R79" i="7" s="1"/>
  <c r="F79" i="7"/>
  <c r="W78" i="7"/>
  <c r="P78" i="7"/>
  <c r="Q78" i="7" s="1"/>
  <c r="R78" i="7" s="1"/>
  <c r="F78" i="7"/>
  <c r="W77" i="7"/>
  <c r="P77" i="7"/>
  <c r="Q77" i="7" s="1"/>
  <c r="F77" i="7"/>
  <c r="W76" i="7"/>
  <c r="P76" i="7"/>
  <c r="Q76" i="7" s="1"/>
  <c r="R76" i="7" s="1"/>
  <c r="F76" i="7"/>
  <c r="W75" i="7"/>
  <c r="P75" i="7"/>
  <c r="Q75" i="7" s="1"/>
  <c r="R75" i="7" s="1"/>
  <c r="F75" i="7"/>
  <c r="W74" i="7"/>
  <c r="P74" i="7"/>
  <c r="Q74" i="7" s="1"/>
  <c r="R74" i="7" s="1"/>
  <c r="F74" i="7"/>
  <c r="W73" i="7"/>
  <c r="P73" i="7"/>
  <c r="Q73" i="7" s="1"/>
  <c r="R73" i="7" s="1"/>
  <c r="F73" i="7"/>
  <c r="W72" i="7"/>
  <c r="P72" i="7"/>
  <c r="Q72" i="7" s="1"/>
  <c r="R72" i="7" s="1"/>
  <c r="F72" i="7"/>
  <c r="W71" i="7"/>
  <c r="P71" i="7"/>
  <c r="Q71" i="7" s="1"/>
  <c r="R71" i="7" s="1"/>
  <c r="F71" i="7"/>
  <c r="W70" i="7"/>
  <c r="P70" i="7"/>
  <c r="Q70" i="7" s="1"/>
  <c r="R70" i="7" s="1"/>
  <c r="F70" i="7"/>
  <c r="W69" i="7"/>
  <c r="P69" i="7"/>
  <c r="Q69" i="7" s="1"/>
  <c r="R69" i="7" s="1"/>
  <c r="F69" i="7"/>
  <c r="W68" i="7"/>
  <c r="P68" i="7"/>
  <c r="Q68" i="7" s="1"/>
  <c r="R68" i="7" s="1"/>
  <c r="F68" i="7"/>
  <c r="W67" i="7"/>
  <c r="P67" i="7"/>
  <c r="Q67" i="7" s="1"/>
  <c r="R67" i="7" s="1"/>
  <c r="F67" i="7"/>
  <c r="W66" i="7"/>
  <c r="P66" i="7"/>
  <c r="Q66" i="7" s="1"/>
  <c r="R66" i="7" s="1"/>
  <c r="F66" i="7"/>
  <c r="W65" i="7"/>
  <c r="P65" i="7"/>
  <c r="Q65" i="7" s="1"/>
  <c r="F65" i="7"/>
  <c r="W64" i="7"/>
  <c r="P64" i="7"/>
  <c r="Q64" i="7" s="1"/>
  <c r="R64" i="7" s="1"/>
  <c r="F64" i="7"/>
  <c r="W63" i="7"/>
  <c r="P63" i="7"/>
  <c r="Q63" i="7" s="1"/>
  <c r="R63" i="7" s="1"/>
  <c r="F63" i="7"/>
  <c r="W62" i="7"/>
  <c r="P62" i="7"/>
  <c r="Q62" i="7" s="1"/>
  <c r="R62" i="7" s="1"/>
  <c r="F62" i="7"/>
  <c r="E62" i="7"/>
  <c r="D62" i="7"/>
  <c r="C62" i="7"/>
  <c r="W61" i="7"/>
  <c r="P61" i="7"/>
  <c r="Q61" i="7" s="1"/>
  <c r="R61" i="7" s="1"/>
  <c r="F61" i="7"/>
  <c r="E61" i="7"/>
  <c r="D61" i="7"/>
  <c r="C61" i="7"/>
  <c r="W60" i="7"/>
  <c r="P60" i="7"/>
  <c r="Q60" i="7" s="1"/>
  <c r="R60" i="7" s="1"/>
  <c r="F60" i="7"/>
  <c r="W59" i="7"/>
  <c r="P59" i="7"/>
  <c r="Q59" i="7" s="1"/>
  <c r="R59" i="7" s="1"/>
  <c r="F59" i="7"/>
  <c r="E59" i="7"/>
  <c r="D59" i="7"/>
  <c r="C59" i="7"/>
  <c r="W58" i="7"/>
  <c r="P58" i="7"/>
  <c r="Q58" i="7" s="1"/>
  <c r="R58" i="7" s="1"/>
  <c r="F58" i="7"/>
  <c r="E58" i="7"/>
  <c r="D58" i="7"/>
  <c r="C58" i="7"/>
  <c r="W57" i="7"/>
  <c r="P57" i="7"/>
  <c r="Q57" i="7" s="1"/>
  <c r="F57" i="7"/>
  <c r="W56" i="7"/>
  <c r="P56" i="7"/>
  <c r="Q56" i="7" s="1"/>
  <c r="R56" i="7" s="1"/>
  <c r="F56" i="7"/>
  <c r="E56" i="7"/>
  <c r="D56" i="7"/>
  <c r="C56" i="7"/>
  <c r="W55" i="7"/>
  <c r="P55" i="7"/>
  <c r="Q55" i="7" s="1"/>
  <c r="R55" i="7" s="1"/>
  <c r="F55" i="7"/>
  <c r="E55" i="7"/>
  <c r="D55" i="7"/>
  <c r="C55" i="7"/>
  <c r="W54" i="7"/>
  <c r="P54" i="7"/>
  <c r="Q54" i="7" s="1"/>
  <c r="R54" i="7" s="1"/>
  <c r="F54" i="7"/>
  <c r="W53" i="7"/>
  <c r="P53" i="7"/>
  <c r="Q53" i="7" s="1"/>
  <c r="R53" i="7" s="1"/>
  <c r="F53" i="7"/>
  <c r="E53" i="7"/>
  <c r="D53" i="7"/>
  <c r="C53" i="7"/>
  <c r="W52" i="7"/>
  <c r="P52" i="7"/>
  <c r="Q52" i="7" s="1"/>
  <c r="R52" i="7" s="1"/>
  <c r="F52" i="7"/>
  <c r="E52" i="7"/>
  <c r="D52" i="7"/>
  <c r="C52" i="7"/>
  <c r="W51" i="7"/>
  <c r="P51" i="7"/>
  <c r="Q51" i="7" s="1"/>
  <c r="R51" i="7" s="1"/>
  <c r="F51" i="7"/>
  <c r="W50" i="7"/>
  <c r="P50" i="7"/>
  <c r="Q50" i="7" s="1"/>
  <c r="R50" i="7" s="1"/>
  <c r="F50" i="7"/>
  <c r="E50" i="7"/>
  <c r="D50" i="7"/>
  <c r="C50" i="7"/>
  <c r="W49" i="7"/>
  <c r="P49" i="7"/>
  <c r="Q49" i="7" s="1"/>
  <c r="R49" i="7" s="1"/>
  <c r="F49" i="7"/>
  <c r="W48" i="7"/>
  <c r="P48" i="7"/>
  <c r="Q48" i="7" s="1"/>
  <c r="R48" i="7" s="1"/>
  <c r="F48" i="7"/>
  <c r="E48" i="7"/>
  <c r="D48" i="7"/>
  <c r="C48" i="7"/>
  <c r="W47" i="7"/>
  <c r="P47" i="7"/>
  <c r="Q47" i="7" s="1"/>
  <c r="R47" i="7" s="1"/>
  <c r="F47" i="7"/>
  <c r="E47" i="7"/>
  <c r="D47" i="7"/>
  <c r="C47" i="7"/>
  <c r="W46" i="7"/>
  <c r="P46" i="7"/>
  <c r="Q46" i="7" s="1"/>
  <c r="R46" i="7" s="1"/>
  <c r="F46" i="7"/>
  <c r="W45" i="7"/>
  <c r="P45" i="7"/>
  <c r="Q45" i="7" s="1"/>
  <c r="R45" i="7" s="1"/>
  <c r="F45" i="7"/>
  <c r="E45" i="7"/>
  <c r="D45" i="7"/>
  <c r="C45" i="7"/>
  <c r="W44" i="7"/>
  <c r="P44" i="7"/>
  <c r="Q44" i="7" s="1"/>
  <c r="R44" i="7" s="1"/>
  <c r="F44" i="7"/>
  <c r="E44" i="7"/>
  <c r="D44" i="7"/>
  <c r="C44" i="7"/>
  <c r="W43" i="7"/>
  <c r="P43" i="7"/>
  <c r="Q43" i="7" s="1"/>
  <c r="R43" i="7" s="1"/>
  <c r="F43" i="7"/>
  <c r="W42" i="7"/>
  <c r="P42" i="7"/>
  <c r="Q42" i="7" s="1"/>
  <c r="R42" i="7" s="1"/>
  <c r="F42" i="7"/>
  <c r="E42" i="7"/>
  <c r="D42" i="7"/>
  <c r="C42" i="7"/>
  <c r="W41" i="7"/>
  <c r="P41" i="7"/>
  <c r="Q41" i="7" s="1"/>
  <c r="F41" i="7"/>
  <c r="W40" i="7"/>
  <c r="P40" i="7"/>
  <c r="Q40" i="7" s="1"/>
  <c r="R40" i="7" s="1"/>
  <c r="F40" i="7"/>
  <c r="E40" i="7"/>
  <c r="D40" i="7"/>
  <c r="C40" i="7"/>
  <c r="W39" i="7"/>
  <c r="P39" i="7"/>
  <c r="Q39" i="7" s="1"/>
  <c r="R39" i="7" s="1"/>
  <c r="F39" i="7"/>
  <c r="W38" i="7"/>
  <c r="P38" i="7"/>
  <c r="Q38" i="7" s="1"/>
  <c r="R38" i="7" s="1"/>
  <c r="F38" i="7"/>
  <c r="W37" i="7"/>
  <c r="P37" i="7"/>
  <c r="Q37" i="7" s="1"/>
  <c r="R37" i="7" s="1"/>
  <c r="F37" i="7"/>
  <c r="E37" i="7"/>
  <c r="D37" i="7"/>
  <c r="C37" i="7"/>
  <c r="W36" i="7"/>
  <c r="P36" i="7"/>
  <c r="Q36" i="7" s="1"/>
  <c r="R36" i="7" s="1"/>
  <c r="F36" i="7"/>
  <c r="E36" i="7"/>
  <c r="D36" i="7"/>
  <c r="C36" i="7"/>
  <c r="W35" i="7"/>
  <c r="P35" i="7"/>
  <c r="Q35" i="7" s="1"/>
  <c r="R35" i="7" s="1"/>
  <c r="F35" i="7"/>
  <c r="E35" i="7"/>
  <c r="D35" i="7"/>
  <c r="C35" i="7"/>
  <c r="W34" i="7"/>
  <c r="P34" i="7"/>
  <c r="Q34" i="7" s="1"/>
  <c r="R34" i="7" s="1"/>
  <c r="F34" i="7"/>
  <c r="W33" i="7"/>
  <c r="P33" i="7"/>
  <c r="Q33" i="7" s="1"/>
  <c r="F33" i="7"/>
  <c r="W32" i="7"/>
  <c r="P32" i="7"/>
  <c r="Q32" i="7" s="1"/>
  <c r="F32" i="7"/>
  <c r="W31" i="7"/>
  <c r="P31" i="7"/>
  <c r="Q31" i="7" s="1"/>
  <c r="F31" i="7"/>
  <c r="W30" i="7"/>
  <c r="P30" i="7"/>
  <c r="Q30" i="7" s="1"/>
  <c r="F30" i="7"/>
  <c r="W29" i="7"/>
  <c r="P29" i="7"/>
  <c r="Q29" i="7" s="1"/>
  <c r="F29" i="7"/>
  <c r="W28" i="7"/>
  <c r="P28" i="7"/>
  <c r="Q28" i="7" s="1"/>
  <c r="F28" i="7"/>
  <c r="W27" i="7"/>
  <c r="P27" i="7"/>
  <c r="Q27" i="7" s="1"/>
  <c r="R27" i="7" s="1"/>
  <c r="F27" i="7"/>
  <c r="W26" i="7"/>
  <c r="P26" i="7"/>
  <c r="Q26" i="7" s="1"/>
  <c r="F26" i="7"/>
  <c r="W25" i="7"/>
  <c r="P25" i="7"/>
  <c r="Q25" i="7" s="1"/>
  <c r="R25" i="7" s="1"/>
  <c r="M25" i="7"/>
  <c r="F25" i="7"/>
  <c r="E25" i="7"/>
  <c r="D25" i="7"/>
  <c r="C25" i="7"/>
  <c r="W24" i="7"/>
  <c r="P24" i="7"/>
  <c r="Q24" i="7" s="1"/>
  <c r="R24" i="7" s="1"/>
  <c r="M24" i="7"/>
  <c r="F24" i="7"/>
  <c r="E24" i="7"/>
  <c r="D24" i="7"/>
  <c r="C24" i="7"/>
  <c r="W23" i="7"/>
  <c r="P23" i="7"/>
  <c r="Q23" i="7" s="1"/>
  <c r="R23" i="7" s="1"/>
  <c r="M23" i="7"/>
  <c r="F23" i="7"/>
  <c r="E23" i="7"/>
  <c r="D23" i="7"/>
  <c r="C23" i="7"/>
  <c r="W22" i="7"/>
  <c r="P22" i="7"/>
  <c r="Q22" i="7" s="1"/>
  <c r="F22" i="7"/>
  <c r="W21" i="7"/>
  <c r="P21" i="7"/>
  <c r="Q21" i="7" s="1"/>
  <c r="R21" i="7" s="1"/>
  <c r="M21" i="7"/>
  <c r="F21" i="7"/>
  <c r="E21" i="7"/>
  <c r="D21" i="7"/>
  <c r="C21" i="7"/>
  <c r="W20" i="7"/>
  <c r="P20" i="7"/>
  <c r="Q20" i="7" s="1"/>
  <c r="R20" i="7" s="1"/>
  <c r="M20" i="7"/>
  <c r="F20" i="7"/>
  <c r="E20" i="7"/>
  <c r="D20" i="7"/>
  <c r="C20" i="7"/>
  <c r="W19" i="7"/>
  <c r="P19" i="7"/>
  <c r="Q19" i="7" s="1"/>
  <c r="R19" i="7" s="1"/>
  <c r="M19" i="7"/>
  <c r="F19" i="7"/>
  <c r="E19" i="7"/>
  <c r="D19" i="7"/>
  <c r="C19" i="7"/>
  <c r="W18" i="7"/>
  <c r="P18" i="7"/>
  <c r="Q18" i="7" s="1"/>
  <c r="F18" i="7"/>
  <c r="W17" i="7"/>
  <c r="P17" i="7"/>
  <c r="Q17" i="7" s="1"/>
  <c r="F17" i="7"/>
  <c r="W16" i="7"/>
  <c r="P16" i="7"/>
  <c r="Q16" i="7" s="1"/>
  <c r="R16" i="7" s="1"/>
  <c r="F16" i="7"/>
  <c r="E16" i="7"/>
  <c r="D16" i="7"/>
  <c r="C16" i="7"/>
  <c r="W15" i="7"/>
  <c r="P15" i="7"/>
  <c r="Q15" i="7" s="1"/>
  <c r="F15" i="7"/>
  <c r="W14" i="7"/>
  <c r="P14" i="7"/>
  <c r="Q14" i="7" s="1"/>
  <c r="R14" i="7" s="1"/>
  <c r="M14" i="7"/>
  <c r="F14" i="7"/>
  <c r="E14" i="7"/>
  <c r="D14" i="7"/>
  <c r="C14" i="7"/>
  <c r="W13" i="7"/>
  <c r="P13" i="7"/>
  <c r="Q13" i="7" s="1"/>
  <c r="R13" i="7" s="1"/>
  <c r="M13" i="7"/>
  <c r="F13" i="7"/>
  <c r="E13" i="7"/>
  <c r="D13" i="7"/>
  <c r="C13" i="7"/>
  <c r="W12" i="7"/>
  <c r="P12" i="7"/>
  <c r="Q12" i="7" s="1"/>
  <c r="R12" i="7" s="1"/>
  <c r="M12" i="7"/>
  <c r="F12" i="7"/>
  <c r="E12" i="7"/>
  <c r="D12" i="7"/>
  <c r="C12" i="7"/>
  <c r="W11" i="7"/>
  <c r="P11" i="7"/>
  <c r="Q11" i="7" s="1"/>
  <c r="F11" i="7"/>
  <c r="W10" i="7"/>
  <c r="P10" i="7"/>
  <c r="Q10" i="7" s="1"/>
  <c r="R10" i="7" s="1"/>
  <c r="F10" i="7"/>
  <c r="E10" i="7"/>
  <c r="D10" i="7"/>
  <c r="C10" i="7"/>
  <c r="W9" i="7"/>
  <c r="P9" i="7"/>
  <c r="Q9" i="7" s="1"/>
  <c r="F9" i="7"/>
  <c r="W8" i="7"/>
  <c r="P8" i="7"/>
  <c r="Q8" i="7" s="1"/>
  <c r="R8" i="7" s="1"/>
  <c r="F8" i="7"/>
  <c r="E8" i="7"/>
  <c r="D8" i="7"/>
  <c r="C8" i="7"/>
  <c r="W7" i="7"/>
  <c r="O7" i="7"/>
  <c r="P7" i="7" s="1"/>
  <c r="Q7" i="7" s="1"/>
  <c r="F7" i="7"/>
  <c r="W6" i="7"/>
  <c r="P6" i="7"/>
  <c r="Q6" i="7" s="1"/>
  <c r="F6" i="7"/>
  <c r="W5" i="7"/>
  <c r="P5" i="7"/>
  <c r="Q5" i="7" s="1"/>
  <c r="R5" i="7" s="1"/>
  <c r="F5" i="7"/>
  <c r="E5" i="7"/>
  <c r="D5" i="7"/>
  <c r="C5" i="7"/>
  <c r="W4" i="7"/>
  <c r="P4" i="7"/>
  <c r="Q4" i="7" s="1"/>
  <c r="F4" i="7"/>
  <c r="E4" i="7"/>
  <c r="C4" i="7" s="1"/>
  <c r="W2" i="7"/>
  <c r="U2" i="7"/>
  <c r="S2" i="7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E6" i="7" l="1"/>
  <c r="D4" i="7"/>
  <c r="Y2" i="7"/>
  <c r="R11" i="7" s="1"/>
  <c r="R84" i="7" l="1"/>
  <c r="R41" i="7"/>
  <c r="R57" i="7"/>
  <c r="R65" i="7"/>
  <c r="R18" i="7"/>
  <c r="R31" i="7"/>
  <c r="R15" i="7"/>
  <c r="R29" i="7"/>
  <c r="R33" i="7"/>
  <c r="R9" i="7"/>
  <c r="R32" i="7"/>
  <c r="R26" i="7"/>
  <c r="R28" i="7"/>
  <c r="R83" i="7"/>
  <c r="R30" i="7"/>
  <c r="R17" i="7"/>
  <c r="R81" i="7"/>
  <c r="R80" i="7"/>
  <c r="R22" i="7"/>
  <c r="R6" i="7"/>
  <c r="R77" i="7"/>
  <c r="R4" i="7"/>
  <c r="R7" i="7"/>
  <c r="R82" i="7"/>
  <c r="A2" i="1"/>
  <c r="D6" i="7"/>
  <c r="E7" i="7"/>
  <c r="C6" i="7"/>
  <c r="B2" i="1" l="1"/>
  <c r="C2" i="1"/>
  <c r="D7" i="7"/>
  <c r="C7" i="7"/>
  <c r="E9" i="7"/>
  <c r="E11" i="7" s="1"/>
  <c r="C11" i="7" l="1"/>
  <c r="D11" i="7"/>
  <c r="D9" i="7"/>
  <c r="C9" i="7"/>
  <c r="E15" i="7"/>
  <c r="D15" i="7" l="1"/>
  <c r="C15" i="7"/>
  <c r="E17" i="7"/>
  <c r="D17" i="7" l="1"/>
  <c r="C17" i="7"/>
  <c r="E18" i="7"/>
  <c r="D18" i="7" l="1"/>
  <c r="C18" i="7"/>
  <c r="E22" i="7"/>
  <c r="D22" i="7" l="1"/>
  <c r="C22" i="7"/>
  <c r="E26" i="7"/>
  <c r="C26" i="7" l="1"/>
  <c r="D26" i="7"/>
  <c r="E27" i="7"/>
  <c r="D27" i="7" l="1"/>
  <c r="C27" i="7"/>
  <c r="E28" i="7"/>
  <c r="D28" i="7" l="1"/>
  <c r="C28" i="7"/>
  <c r="E29" i="7"/>
  <c r="D29" i="7" l="1"/>
  <c r="C29" i="7"/>
  <c r="E30" i="7"/>
  <c r="C30" i="7" l="1"/>
  <c r="D30" i="7"/>
  <c r="E31" i="7"/>
  <c r="D31" i="7" l="1"/>
  <c r="C31" i="7"/>
  <c r="E32" i="7"/>
  <c r="C32" i="7" l="1"/>
  <c r="D32" i="7"/>
  <c r="E33" i="7"/>
  <c r="D33" i="7" l="1"/>
  <c r="C33" i="7"/>
  <c r="E34" i="7"/>
  <c r="D34" i="7" l="1"/>
  <c r="C34" i="7"/>
  <c r="E38" i="7"/>
  <c r="D38" i="7" l="1"/>
  <c r="C38" i="7"/>
  <c r="E39" i="7"/>
  <c r="C39" i="7" l="1"/>
  <c r="D39" i="7"/>
  <c r="E41" i="7"/>
  <c r="D41" i="7" l="1"/>
  <c r="C41" i="7"/>
  <c r="E43" i="7"/>
  <c r="C43" i="7" l="1"/>
  <c r="D43" i="7"/>
  <c r="E46" i="7"/>
  <c r="C46" i="7" l="1"/>
  <c r="D46" i="7"/>
  <c r="E49" i="7"/>
  <c r="C49" i="7" l="1"/>
  <c r="D49" i="7"/>
  <c r="E51" i="7"/>
  <c r="D51" i="7" l="1"/>
  <c r="C51" i="7"/>
  <c r="E54" i="7"/>
  <c r="C54" i="7" l="1"/>
  <c r="D54" i="7"/>
  <c r="E57" i="7"/>
  <c r="C57" i="7" l="1"/>
  <c r="D57" i="7"/>
  <c r="E60" i="7"/>
  <c r="D60" i="7" l="1"/>
  <c r="C60" i="7"/>
  <c r="E63" i="7"/>
  <c r="D63" i="7" l="1"/>
  <c r="C63" i="7"/>
  <c r="E64" i="7"/>
  <c r="D64" i="7" l="1"/>
  <c r="C64" i="7"/>
  <c r="E65" i="7"/>
  <c r="C65" i="7" l="1"/>
  <c r="D65" i="7"/>
  <c r="E66" i="7"/>
  <c r="C66" i="7" l="1"/>
  <c r="D66" i="7"/>
  <c r="E67" i="7"/>
  <c r="D67" i="7" l="1"/>
  <c r="C67" i="7"/>
  <c r="E68" i="7"/>
  <c r="D68" i="7" l="1"/>
  <c r="C68" i="7"/>
  <c r="E69" i="7"/>
  <c r="C69" i="7" l="1"/>
  <c r="D69" i="7"/>
  <c r="E70" i="7"/>
  <c r="C70" i="7" l="1"/>
  <c r="D70" i="7"/>
  <c r="E71" i="7"/>
  <c r="D71" i="7" l="1"/>
  <c r="C71" i="7"/>
  <c r="E72" i="7"/>
  <c r="D72" i="7" l="1"/>
  <c r="C72" i="7"/>
  <c r="E73" i="7"/>
  <c r="C73" i="7" l="1"/>
  <c r="D73" i="7"/>
  <c r="E74" i="7"/>
  <c r="C74" i="7" l="1"/>
  <c r="D74" i="7"/>
  <c r="E75" i="7"/>
  <c r="D75" i="7" l="1"/>
  <c r="C75" i="7"/>
  <c r="E76" i="7"/>
  <c r="D76" i="7" l="1"/>
  <c r="C76" i="7"/>
  <c r="E77" i="7"/>
  <c r="C77" i="7" l="1"/>
  <c r="D77" i="7"/>
  <c r="E78" i="7"/>
  <c r="C78" i="7" l="1"/>
  <c r="D78" i="7"/>
  <c r="E79" i="7"/>
  <c r="D79" i="7" l="1"/>
  <c r="C79" i="7"/>
  <c r="E80" i="7"/>
  <c r="D80" i="7" l="1"/>
  <c r="C80" i="7"/>
  <c r="E81" i="7"/>
  <c r="C81" i="7" l="1"/>
  <c r="D81" i="7"/>
  <c r="E82" i="7"/>
  <c r="C82" i="7" l="1"/>
  <c r="D82" i="7"/>
  <c r="E83" i="7"/>
  <c r="D83" i="7" l="1"/>
  <c r="C83" i="7"/>
</calcChain>
</file>

<file path=xl/comments1.xml><?xml version="1.0" encoding="utf-8"?>
<comments xmlns="http://schemas.openxmlformats.org/spreadsheetml/2006/main">
  <authors>
    <author>Davide Cosio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s=secco
f=fresco</t>
        </r>
      </text>
    </comment>
  </commentList>
</comments>
</file>

<file path=xl/comments2.xml><?xml version="1.0" encoding="utf-8"?>
<comments xmlns="http://schemas.openxmlformats.org/spreadsheetml/2006/main">
  <authors>
    <author>Davide Cosio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ID Macro Categoria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ID Maco Categoria Utility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ID Macro Prodotto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ID Macro Prodotto Utility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ID Prodotto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unità di misura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<sst xmlns="http://schemas.openxmlformats.org/spreadsheetml/2006/main" count="589" uniqueCount="147">
  <si>
    <t>KG</t>
  </si>
  <si>
    <t>prodotto</t>
  </si>
  <si>
    <t>unità</t>
  </si>
  <si>
    <t>Prodotto</t>
  </si>
  <si>
    <t>min</t>
  </si>
  <si>
    <t>media</t>
  </si>
  <si>
    <t>max</t>
  </si>
  <si>
    <t>Macro_categoria</t>
  </si>
  <si>
    <t>f</t>
  </si>
  <si>
    <t>s/f</t>
  </si>
  <si>
    <t>s</t>
  </si>
  <si>
    <t>prezzo_rif</t>
  </si>
  <si>
    <t>peso/conf</t>
  </si>
  <si>
    <t>prezzo</t>
  </si>
  <si>
    <t xml:space="preserve">Riso </t>
  </si>
  <si>
    <t xml:space="preserve">Farina di frumento </t>
  </si>
  <si>
    <t xml:space="preserve">Pasta di semola di grano duro </t>
  </si>
  <si>
    <t xml:space="preserve">Biscotti </t>
  </si>
  <si>
    <t xml:space="preserve">Tonno in scatola </t>
  </si>
  <si>
    <t xml:space="preserve">Latte scremato a lunga conservazione </t>
  </si>
  <si>
    <t xml:space="preserve">Olio extra vergine di oliva </t>
  </si>
  <si>
    <t xml:space="preserve">Legumi </t>
  </si>
  <si>
    <t xml:space="preserve">Pomodori pelati </t>
  </si>
  <si>
    <t xml:space="preserve">Zucchero </t>
  </si>
  <si>
    <t xml:space="preserve">Succo di frutta </t>
  </si>
  <si>
    <t xml:space="preserve">Bibita </t>
  </si>
  <si>
    <t xml:space="preserve">Dado </t>
  </si>
  <si>
    <t xml:space="preserve">Omogeneizzati </t>
  </si>
  <si>
    <t xml:space="preserve">Salsa </t>
  </si>
  <si>
    <t xml:space="preserve">Sale </t>
  </si>
  <si>
    <t xml:space="preserve">Snack </t>
  </si>
  <si>
    <t>gr</t>
  </si>
  <si>
    <t>cl</t>
  </si>
  <si>
    <t>ml</t>
  </si>
  <si>
    <t>u.m.</t>
  </si>
  <si>
    <t xml:space="preserve">Pane fresco </t>
  </si>
  <si>
    <t xml:space="preserve">Pane a fette </t>
  </si>
  <si>
    <t xml:space="preserve">Merenda preconfezionata </t>
  </si>
  <si>
    <t xml:space="preserve">Pasta senza glutine </t>
  </si>
  <si>
    <t xml:space="preserve">Cereali per colazione </t>
  </si>
  <si>
    <t xml:space="preserve">Carne fresca bovino adulto, primo taglio </t>
  </si>
  <si>
    <t xml:space="preserve">Carne fresca suina con osso </t>
  </si>
  <si>
    <t xml:space="preserve">Petto di pollo </t>
  </si>
  <si>
    <t xml:space="preserve">Prosciutto cotto </t>
  </si>
  <si>
    <t xml:space="preserve">Prosciutto crudo </t>
  </si>
  <si>
    <t xml:space="preserve">Pancetta in confezione </t>
  </si>
  <si>
    <t xml:space="preserve">Latte intero fresco </t>
  </si>
  <si>
    <t xml:space="preserve">Latte intero alta qualità </t>
  </si>
  <si>
    <t xml:space="preserve">Latte scremato alta digeribilità </t>
  </si>
  <si>
    <t xml:space="preserve">Latte in polvere </t>
  </si>
  <si>
    <t xml:space="preserve">Yogurt </t>
  </si>
  <si>
    <t xml:space="preserve">Parmigiano Reggiano </t>
  </si>
  <si>
    <t xml:space="preserve">Stracchino o crescenza </t>
  </si>
  <si>
    <t xml:space="preserve">Fior di latte </t>
  </si>
  <si>
    <t xml:space="preserve">Bevande vegetali </t>
  </si>
  <si>
    <t xml:space="preserve">Uova di gallina </t>
  </si>
  <si>
    <t xml:space="preserve">Burro </t>
  </si>
  <si>
    <t xml:space="preserve">Olio di semi di girasole </t>
  </si>
  <si>
    <t xml:space="preserve">Piselli surgelati </t>
  </si>
  <si>
    <t xml:space="preserve">Spinaci surgelati </t>
  </si>
  <si>
    <t xml:space="preserve">Insalata in confezione </t>
  </si>
  <si>
    <t xml:space="preserve">Passata di pomodoro </t>
  </si>
  <si>
    <t xml:space="preserve">Patate surgelate </t>
  </si>
  <si>
    <t xml:space="preserve">Miele </t>
  </si>
  <si>
    <t xml:space="preserve">Cioccolato in tavolette </t>
  </si>
  <si>
    <t xml:space="preserve">Vaschetta di gelato </t>
  </si>
  <si>
    <t xml:space="preserve">Aceto di vino </t>
  </si>
  <si>
    <t xml:space="preserve">Bastoncini di pesce surgelati </t>
  </si>
  <si>
    <t xml:space="preserve">Caffè tostato </t>
  </si>
  <si>
    <t xml:space="preserve">Tè </t>
  </si>
  <si>
    <t xml:space="preserve">Acqua minerale </t>
  </si>
  <si>
    <t xml:space="preserve">Bevanda gassata </t>
  </si>
  <si>
    <t xml:space="preserve">Vino da tavola </t>
  </si>
  <si>
    <t xml:space="preserve">Vino spumante </t>
  </si>
  <si>
    <t xml:space="preserve">Birra </t>
  </si>
  <si>
    <t>pz</t>
  </si>
  <si>
    <t>Macro_prodotto</t>
  </si>
  <si>
    <t>Riso</t>
  </si>
  <si>
    <t xml:space="preserve">Yogurt da bere </t>
  </si>
  <si>
    <t xml:space="preserve">Mozzarella </t>
  </si>
  <si>
    <t xml:space="preserve">Formaggio </t>
  </si>
  <si>
    <t xml:space="preserve">Panna </t>
  </si>
  <si>
    <t xml:space="preserve">Pasta fresca </t>
  </si>
  <si>
    <t xml:space="preserve">Pasta ripiena </t>
  </si>
  <si>
    <t xml:space="preserve">Gnocchi </t>
  </si>
  <si>
    <t xml:space="preserve">Semolino </t>
  </si>
  <si>
    <t xml:space="preserve">Canederli </t>
  </si>
  <si>
    <t xml:space="preserve">Merendine </t>
  </si>
  <si>
    <t xml:space="preserve">Zuppa </t>
  </si>
  <si>
    <t xml:space="preserve">Wurstel </t>
  </si>
  <si>
    <t xml:space="preserve">Salumi vari </t>
  </si>
  <si>
    <t xml:space="preserve">Marmellata </t>
  </si>
  <si>
    <t xml:space="preserve">Dolciumi </t>
  </si>
  <si>
    <t xml:space="preserve">Rosticceria </t>
  </si>
  <si>
    <t>quantità</t>
  </si>
  <si>
    <t>u_macro</t>
  </si>
  <si>
    <t>IDP</t>
  </si>
  <si>
    <t>IDMP</t>
  </si>
  <si>
    <t>IDMPU</t>
  </si>
  <si>
    <t>L</t>
  </si>
  <si>
    <t>PZ</t>
  </si>
  <si>
    <t>margine</t>
  </si>
  <si>
    <t>famiglia</t>
  </si>
  <si>
    <t>n</t>
  </si>
  <si>
    <t>PPM
(Punti per Mese)</t>
  </si>
  <si>
    <t>neonato
(0-2)</t>
  </si>
  <si>
    <t>bambino
(3-17)</t>
  </si>
  <si>
    <t>adulto
(&gt;17)</t>
  </si>
  <si>
    <t>% n</t>
  </si>
  <si>
    <t>% b</t>
  </si>
  <si>
    <t>€/p.c. n</t>
  </si>
  <si>
    <t>€/p.c. b</t>
  </si>
  <si>
    <t>% a</t>
  </si>
  <si>
    <t>€/p.c. a</t>
  </si>
  <si>
    <t>IDMC</t>
  </si>
  <si>
    <t>IDMCU</t>
  </si>
  <si>
    <t>Macro_Cat1</t>
  </si>
  <si>
    <t>Macro_Cat2</t>
  </si>
  <si>
    <t>Macro_Cat3</t>
  </si>
  <si>
    <t>Macro_Cat4</t>
  </si>
  <si>
    <t>% margine</t>
  </si>
  <si>
    <t>ID</t>
  </si>
  <si>
    <t>neonati (0-2)</t>
  </si>
  <si>
    <t>bambini (3-17)</t>
  </si>
  <si>
    <t>adulti (&gt;17)</t>
  </si>
  <si>
    <t>Carne in scatola</t>
  </si>
  <si>
    <t>Tortellini</t>
  </si>
  <si>
    <t>Cioccolato</t>
  </si>
  <si>
    <t>Crackers</t>
  </si>
  <si>
    <t>Farina</t>
  </si>
  <si>
    <t>Primi piatti</t>
  </si>
  <si>
    <t>Prodotti colazione</t>
  </si>
  <si>
    <t>Prodotti in scatola</t>
  </si>
  <si>
    <t>Condimenti</t>
  </si>
  <si>
    <t>Sughi</t>
  </si>
  <si>
    <t>Bevande</t>
  </si>
  <si>
    <t>Prodotti infanzia</t>
  </si>
  <si>
    <t>Varie</t>
  </si>
  <si>
    <t>Pane</t>
  </si>
  <si>
    <t>Latte</t>
  </si>
  <si>
    <t>Formaggi</t>
  </si>
  <si>
    <t>Prodotti frigo</t>
  </si>
  <si>
    <t>Verdure</t>
  </si>
  <si>
    <t>Affettati e salumi</t>
  </si>
  <si>
    <t>Olio di semi</t>
  </si>
  <si>
    <t>TOTALE</t>
  </si>
  <si>
    <t>Q/p.c.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</si>
</sst>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#,##0.00\ &quot;€&quot;"/>
    <numFmt numFmtId="165" formatCode="0.0%"/>
    <numFmt numFmtId="166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6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9" fontId="0" fillId="0" borderId="0" xfId="2" applyFon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9" fontId="0" fillId="3" borderId="7" xfId="2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</cellXfs>
  <cellStyles count="3">
    <cellStyle name="Normale" xfId="0" builtinId="0"/>
    <cellStyle name="Percentuale" xfId="2" builtinId="5"/>
    <cellStyle name="Valuta" xfId="1" builtinId="4"/>
  </cellStyles>
  <dxfs count="52">
    <dxf>
      <numFmt numFmtId="2" formatCode="0.00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\ &quot;€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  <border>
        <left/>
        <right/>
        <bottom style="thin">
          <color theme="0" tint="-4.9989318521683403E-2"/>
        </bottom>
        <vertical style="thick">
          <color theme="0"/>
        </vertical>
        <horizontal style="thin">
          <color theme="0" tint="-4.9989318521683403E-2"/>
        </horizontal>
      </border>
    </dxf>
    <dxf>
      <border>
        <left/>
        <right/>
        <bottom style="thin">
          <color theme="0" tint="-4.9989318521683403E-2"/>
        </bottom>
        <vertical style="thick">
          <color theme="0"/>
        </vertical>
        <horizontal style="thin">
          <color theme="0" tint="-4.9989318521683403E-2"/>
        </horizontal>
      </border>
    </dxf>
    <dxf>
      <font>
        <b/>
        <i val="0"/>
        <color theme="0"/>
      </font>
      <fill>
        <patternFill>
          <bgColor theme="1" tint="0.34998626667073579"/>
        </patternFill>
      </fill>
      <border>
        <left/>
        <right/>
        <vertical style="thick">
          <color theme="0"/>
        </vertical>
      </border>
    </dxf>
  </dxfs>
  <tableStyles count="1" defaultTableStyle="TableStyleMedium2" defaultPivotStyle="PivotStyleLight16">
    <tableStyle name="Stile tabella 1" pivot="0" count="3">
      <tableStyleElement type="headerRow" dxfId="51"/>
      <tableStyleElement type="firstRowStripe" dxfId="50"/>
      <tableStyleElement type="secondRowStripe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la1" displayName="Tabella1" ref="A1:H51" totalsRowShown="0" headerRowDxfId="48" dataDxfId="47">
  <autoFilter ref="A1:H51"/>
  <tableColumns count="8">
    <tableColumn id="3" name="Prodotto" dataDxfId="46"/>
    <tableColumn id="10" name="peso/conf" dataDxfId="45"/>
    <tableColumn id="9" name="u.m." dataDxfId="44"/>
    <tableColumn id="4" name="s/f" dataDxfId="43"/>
    <tableColumn id="5" name="min" dataDxfId="42"/>
    <tableColumn id="6" name="media" dataDxfId="41"/>
    <tableColumn id="7" name="max" dataDxfId="40"/>
    <tableColumn id="8" name="prezzo_rif" dataDxfId="39">
      <calculatedColumnFormula>MROUND(Tabella1[[#This Row],[media]],0.5)</calculatedColumnFormula>
    </tableColumn>
  </tableColumns>
  <tableStyleInfo name="Stile tabella 1" showFirstColumn="0" showLastColumn="0" showRowStripes="1" showColumnStripes="0"/>
</table>
</file>

<file path=xl/tables/table2.xml><?xml version="1.0" encoding="utf-8"?>
<table xmlns="http://schemas.openxmlformats.org/spreadsheetml/2006/main" id="2" name="Tabella2" displayName="Tabella2" ref="A3:X84" totalsRowShown="0" headerRowDxfId="38" dataDxfId="37">
  <autoFilter ref="A3:X84">
    <filterColumn colId="2">
      <filters>
        <filter val="M-1"/>
        <filter val="M-10"/>
        <filter val="M-11"/>
        <filter val="M-12"/>
        <filter val="M-13"/>
        <filter val="M-14"/>
        <filter val="M-15"/>
        <filter val="M-16"/>
        <filter val="M-17"/>
        <filter val="M-18"/>
        <filter val="M-19"/>
        <filter val="M-2"/>
        <filter val="M-20"/>
        <filter val="M-21"/>
        <filter val="M-22"/>
        <filter val="M-23"/>
        <filter val="M-24"/>
        <filter val="M-25"/>
        <filter val="M-26"/>
        <filter val="M-27"/>
        <filter val="M-28"/>
        <filter val="M-29"/>
        <filter val="M-3"/>
        <filter val="M-30"/>
        <filter val="M-31"/>
        <filter val="M-32"/>
        <filter val="M-33"/>
        <filter val="M-34"/>
        <filter val="M-35"/>
        <filter val="M-36"/>
        <filter val="M-37"/>
        <filter val="M-38"/>
        <filter val="M-39"/>
        <filter val="M-4"/>
        <filter val="M-40"/>
        <filter val="M-41"/>
        <filter val="M-42"/>
        <filter val="M-43"/>
        <filter val="M-44"/>
        <filter val="M-45"/>
        <filter val="M-5"/>
        <filter val="M-6"/>
        <filter val="M-7"/>
        <filter val="M-8"/>
        <filter val="M-9"/>
      </filters>
    </filterColumn>
  </autoFilter>
  <tableColumns count="24">
    <tableColumn id="1" name="IDMC" dataDxfId="36"/>
    <tableColumn id="27" name="IDMCU" dataDxfId="35"/>
    <tableColumn id="26" name="IDMP" dataDxfId="34">
      <calculatedColumnFormula>IF(Tabella2[[#This Row],[Macro_prodotto]]&lt;&gt;"",CONCATENATE("M-",Tabella2[[#This Row],[u_macro]]),A3)</calculatedColumnFormula>
    </tableColumn>
    <tableColumn id="12" name="IDMPU" dataDxfId="33">
      <calculatedColumnFormula>IF(Tabella2[[#This Row],[Macro_prodotto]]&lt;&gt;"",CONCATENATE("M-",Tabella2[[#This Row],[u_macro]]),"")</calculatedColumnFormula>
    </tableColumn>
    <tableColumn id="11" name="u_macro" dataDxfId="32">
      <calculatedColumnFormula>IF(Tabella2[[#This Row],[Macro_prodotto]]="","",(COUNT(E$3:E3))+1)</calculatedColumnFormula>
    </tableColumn>
    <tableColumn id="2" name="IDP" dataDxfId="31">
      <calculatedColumnFormula>IF((ROW(A3))&lt;10,CONCATENATE("p-00",(ROW(A3))),IF(AND((ROW(A3))&gt;=10,(ROW(A3))&lt;100),CONCATENATE("p-0",(ROW(A3))),CONCATENATE("p-",(ROW(A3)))))</calculatedColumnFormula>
    </tableColumn>
    <tableColumn id="3" name="Macro_prodotto" dataDxfId="30"/>
    <tableColumn id="25" name="Macro_categoria" dataDxfId="29"/>
    <tableColumn id="4" name="prodotto" dataDxfId="28"/>
    <tableColumn id="5" name="s/f" dataDxfId="27"/>
    <tableColumn id="6" name="peso/conf" dataDxfId="26"/>
    <tableColumn id="7" name="u.m." dataDxfId="25"/>
    <tableColumn id="8" name="prezzo" dataDxfId="24" dataCellStyle="Valuta"/>
    <tableColumn id="9" name="unità" dataDxfId="23"/>
    <tableColumn id="10" name="quantità" dataDxfId="22"/>
    <tableColumn id="14" name="margine" dataDxfId="21">
      <calculatedColumnFormula>IF(Tabella2[[#This Row],[quantità]]="","",Tabella2[[#This Row],[quantità]]-Tabella2[[#This Row],[quantità]]*P$2)</calculatedColumnFormula>
    </tableColumn>
    <tableColumn id="13" name="media" dataDxfId="20">
      <calculatedColumnFormula>IF(Tabella2[[#This Row],[margine]]="","",Tabella2[[#This Row],[margine]]/12)</calculatedColumnFormula>
    </tableColumn>
    <tableColumn id="24" name="Q/p.c." dataDxfId="4">
      <calculatedColumnFormula>IF(Tabella2[[#This Row],[media]]="","",Tabella2[[#This Row],[media]]/Y$2)</calculatedColumnFormula>
    </tableColumn>
    <tableColumn id="15" name="% n" dataDxfId="19" dataCellStyle="Percentuale"/>
    <tableColumn id="17" name="€/p.c. n" dataDxfId="3">
      <calculatedColumnFormula>IF(Tabella2[[#This Row],[Q/p.c.]]="","",Tabella2[[#This Row],[prezzo]]*(Tabella2[[#This Row],[Q/p.c.]])*Tabella2[[#This Row],[% n]])</calculatedColumnFormula>
    </tableColumn>
    <tableColumn id="18" name="% b" dataDxfId="18" dataCellStyle="Percentuale"/>
    <tableColumn id="20" name="€/p.c. b" dataDxfId="2">
      <calculatedColumnFormula>IF(Tabella2[[#This Row],[Q/p.c.]]="","",Tabella2[[#This Row],[prezzo]]*(Tabella2[[#This Row],[Q/p.c.]])*Tabella2[[#This Row],[% b]])</calculatedColumnFormula>
    </tableColumn>
    <tableColumn id="21" name="% a" dataDxfId="17" dataCellStyle="Percentuale">
      <calculatedColumnFormula>1-(Tabella2[[#This Row],[% n]]+Tabella2[[#This Row],[% b]])</calculatedColumnFormula>
    </tableColumn>
    <tableColumn id="23" name="€/p.c. a" dataDxfId="1">
      <calculatedColumnFormula>IF(Tabella2[[#This Row],[Q/p.c.]]="","",Tabella2[[#This Row],[prezzo]]*(Tabella2[[#This Row],[Q/p.c.]])*Tabella2[[#This Row],[% a]])</calculatedColumnFormula>
    </tableColumn>
  </tableColumns>
  <tableStyleInfo name="Stile tabella 1" showFirstColumn="0" showLastColumn="0" showRowStripes="1" showColumnStripes="0"/>
</table>
</file>

<file path=xl/tables/table3.xml><?xml version="1.0" encoding="utf-8"?>
<table xmlns="http://schemas.openxmlformats.org/spreadsheetml/2006/main" id="4" name="Tabella4" displayName="Tabella4" ref="A1:K116" totalsRowShown="0" headerRowDxfId="16" dataDxfId="15">
  <autoFilter ref="A1:K116"/>
  <tableColumns count="11">
    <tableColumn id="1" name="n" dataDxfId="14">
      <calculatedColumnFormula>ROW(A1)</calculatedColumnFormula>
    </tableColumn>
    <tableColumn id="11" name="ID" dataDxfId="13"/>
    <tableColumn id="2" name="famiglia" dataDxfId="12"/>
    <tableColumn id="3" name="neonati (0-2)" dataDxfId="11"/>
    <tableColumn id="4" name="bambini (3-17)" dataDxfId="10"/>
    <tableColumn id="5" name="adulti (&gt;17)" dataDxfId="9"/>
    <tableColumn id="6" name="Macro_Cat1" dataDxfId="8"/>
    <tableColumn id="7" name="Macro_Cat2" dataDxfId="7"/>
    <tableColumn id="8" name="Macro_Cat3" dataDxfId="6"/>
    <tableColumn id="9" name="Macro_Cat4" dataDxfId="5"/>
    <tableColumn id="10" name="PPM_x000a_(Punti per Mese)" dataDxfId="0">
      <calculatedColumnFormula>MROUND((SUM(Tabella4[neonati (0-2)]*u_riparto!A$2,Tabella4[bambini (3-17)]*u_riparto!B$2,Tabella4[adulti (&gt;17)]*u_riparto!C$2)),1)</calculatedColumnFormula>
    </tableColumn>
  </tableColumns>
  <tableStyleInfo name="Stile tabella 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1"/>
  <sheetViews>
    <sheetView workbookViewId="0">
      <selection activeCell="H8" sqref="H8"/>
    </sheetView>
  </sheetViews>
  <sheetFormatPr defaultColWidth="8.88671875" defaultRowHeight="14.4" x14ac:dyDescent="0.3"/>
  <cols>
    <col min="1" max="1" width="43.109375" style="2" bestFit="1" customWidth="1"/>
    <col min="2" max="2" width="14.109375" style="4" bestFit="1" customWidth="1"/>
    <col min="3" max="3" width="9.33203125" style="4" bestFit="1" customWidth="1"/>
    <col min="4" max="4" width="7.77734375" style="4" bestFit="1" customWidth="1"/>
    <col min="5" max="5" width="8.6640625" style="5" bestFit="1" customWidth="1"/>
    <col min="6" max="6" width="10.6640625" style="9" bestFit="1" customWidth="1"/>
    <col min="7" max="7" width="9" style="5" bestFit="1" customWidth="1"/>
    <col min="8" max="8" width="13.6640625" style="11" bestFit="1" customWidth="1"/>
    <col min="9" max="16384" width="8.88671875" style="4"/>
  </cols>
  <sheetData>
    <row r="1" spans="1:8" x14ac:dyDescent="0.3">
      <c r="A1" s="4" t="s">
        <v>3</v>
      </c>
      <c r="B1" s="4" t="s">
        <v>12</v>
      </c>
      <c r="C1" s="4" t="s">
        <v>34</v>
      </c>
      <c r="D1" s="4" t="s">
        <v>9</v>
      </c>
      <c r="E1" s="5" t="s">
        <v>4</v>
      </c>
      <c r="F1" s="10" t="s">
        <v>5</v>
      </c>
      <c r="G1" s="5" t="s">
        <v>6</v>
      </c>
      <c r="H1" s="12" t="s">
        <v>11</v>
      </c>
    </row>
    <row r="2" spans="1:8" x14ac:dyDescent="0.3">
      <c r="A2" s="2" t="s">
        <v>14</v>
      </c>
      <c r="B2" s="4">
        <v>1000</v>
      </c>
      <c r="C2" s="4" t="s">
        <v>31</v>
      </c>
      <c r="D2" s="4" t="s">
        <v>10</v>
      </c>
      <c r="E2" s="5">
        <v>1.39</v>
      </c>
      <c r="F2" s="9">
        <v>2.5</v>
      </c>
      <c r="G2" s="5">
        <v>4</v>
      </c>
      <c r="H2" s="11">
        <f>MROUND(Tabella1[[#This Row],[media]],0.5)</f>
        <v>2.5</v>
      </c>
    </row>
    <row r="3" spans="1:8" x14ac:dyDescent="0.3">
      <c r="A3" s="2" t="s">
        <v>15</v>
      </c>
      <c r="B3" s="4">
        <v>1000</v>
      </c>
      <c r="C3" s="4" t="s">
        <v>31</v>
      </c>
      <c r="D3" s="4" t="s">
        <v>10</v>
      </c>
      <c r="E3" s="5">
        <v>0.35</v>
      </c>
      <c r="F3" s="9">
        <v>0.78</v>
      </c>
      <c r="G3" s="5">
        <v>1.55</v>
      </c>
      <c r="H3" s="11">
        <f>MROUND(Tabella1[[#This Row],[media]],0.5)</f>
        <v>1</v>
      </c>
    </row>
    <row r="4" spans="1:8" x14ac:dyDescent="0.3">
      <c r="A4" s="2" t="s">
        <v>35</v>
      </c>
      <c r="B4" s="4">
        <v>1000</v>
      </c>
      <c r="C4" s="4" t="s">
        <v>31</v>
      </c>
      <c r="D4" s="4" t="s">
        <v>8</v>
      </c>
      <c r="E4" s="5">
        <v>1.39</v>
      </c>
      <c r="F4" s="9">
        <v>4.62</v>
      </c>
      <c r="G4" s="5">
        <v>6</v>
      </c>
      <c r="H4" s="11">
        <f>MROUND(Tabella1[[#This Row],[media]],0.5)</f>
        <v>4.5</v>
      </c>
    </row>
    <row r="5" spans="1:8" x14ac:dyDescent="0.3">
      <c r="A5" s="2" t="s">
        <v>36</v>
      </c>
      <c r="B5" s="4">
        <v>300</v>
      </c>
      <c r="C5" s="4" t="s">
        <v>31</v>
      </c>
      <c r="D5" s="4" t="s">
        <v>8</v>
      </c>
      <c r="E5" s="5">
        <v>0.32</v>
      </c>
      <c r="F5" s="9">
        <v>0.71</v>
      </c>
      <c r="G5" s="5">
        <v>1.26</v>
      </c>
      <c r="H5" s="11">
        <f>MROUND(Tabella1[[#This Row],[media]],0.5)</f>
        <v>0.5</v>
      </c>
    </row>
    <row r="6" spans="1:8" x14ac:dyDescent="0.3">
      <c r="A6" s="2" t="s">
        <v>17</v>
      </c>
      <c r="B6" s="4">
        <v>1000</v>
      </c>
      <c r="C6" s="4" t="s">
        <v>31</v>
      </c>
      <c r="D6" s="4" t="s">
        <v>10</v>
      </c>
      <c r="E6" s="5">
        <v>1.1299999999999999</v>
      </c>
      <c r="F6" s="9">
        <v>3.06</v>
      </c>
      <c r="G6" s="5">
        <v>6.63</v>
      </c>
      <c r="H6" s="11">
        <f>MROUND(Tabella1[[#This Row],[media]],0.5)</f>
        <v>3</v>
      </c>
    </row>
    <row r="7" spans="1:8" x14ac:dyDescent="0.3">
      <c r="A7" s="2" t="s">
        <v>37</v>
      </c>
      <c r="B7" s="4">
        <v>1000</v>
      </c>
      <c r="C7" s="4" t="s">
        <v>31</v>
      </c>
      <c r="D7" s="4" t="s">
        <v>10</v>
      </c>
      <c r="E7" s="5">
        <v>3.97</v>
      </c>
      <c r="F7" s="9">
        <v>6.61</v>
      </c>
      <c r="G7" s="5">
        <v>11.33</v>
      </c>
      <c r="H7" s="11">
        <f>MROUND(Tabella1[[#This Row],[media]],0.5)</f>
        <v>6.5</v>
      </c>
    </row>
    <row r="8" spans="1:8" x14ac:dyDescent="0.3">
      <c r="A8" s="2" t="s">
        <v>16</v>
      </c>
      <c r="B8" s="4">
        <v>1000</v>
      </c>
      <c r="C8" s="4" t="s">
        <v>31</v>
      </c>
      <c r="D8" s="4" t="s">
        <v>10</v>
      </c>
      <c r="E8" s="5">
        <v>0.84</v>
      </c>
      <c r="F8" s="9">
        <v>1.75</v>
      </c>
      <c r="G8" s="5">
        <v>3</v>
      </c>
      <c r="H8" s="11">
        <f>MROUND(Tabella1[[#This Row],[media]],0.5)</f>
        <v>2</v>
      </c>
    </row>
    <row r="9" spans="1:8" x14ac:dyDescent="0.3">
      <c r="A9" s="2" t="s">
        <v>38</v>
      </c>
      <c r="B9" s="4">
        <v>1000</v>
      </c>
      <c r="C9" s="4" t="s">
        <v>31</v>
      </c>
      <c r="D9" s="4" t="s">
        <v>10</v>
      </c>
      <c r="E9" s="5">
        <v>2.4</v>
      </c>
      <c r="F9" s="9">
        <v>4.9000000000000004</v>
      </c>
      <c r="G9" s="5">
        <v>8.58</v>
      </c>
      <c r="H9" s="11">
        <f>MROUND(Tabella1[[#This Row],[media]],0.5)</f>
        <v>5</v>
      </c>
    </row>
    <row r="10" spans="1:8" x14ac:dyDescent="0.3">
      <c r="A10" s="2" t="s">
        <v>39</v>
      </c>
      <c r="B10" s="4">
        <v>1000</v>
      </c>
      <c r="C10" s="4" t="s">
        <v>31</v>
      </c>
      <c r="D10" s="4" t="s">
        <v>10</v>
      </c>
      <c r="E10" s="5">
        <v>2.38</v>
      </c>
      <c r="F10" s="9">
        <v>6.45</v>
      </c>
      <c r="G10" s="5">
        <v>12</v>
      </c>
      <c r="H10" s="11">
        <f>MROUND(Tabella1[[#This Row],[media]],0.5)</f>
        <v>6.5</v>
      </c>
    </row>
    <row r="11" spans="1:8" x14ac:dyDescent="0.3">
      <c r="A11" s="2" t="s">
        <v>40</v>
      </c>
      <c r="B11" s="4">
        <v>1000</v>
      </c>
      <c r="C11" s="4" t="s">
        <v>31</v>
      </c>
      <c r="D11" s="4" t="s">
        <v>8</v>
      </c>
      <c r="E11" s="5">
        <v>15.5</v>
      </c>
      <c r="F11" s="9">
        <v>19.38</v>
      </c>
      <c r="G11" s="5">
        <v>30.5</v>
      </c>
      <c r="H11" s="11">
        <f>MROUND(Tabella1[[#This Row],[media]],0.5)</f>
        <v>19.5</v>
      </c>
    </row>
    <row r="12" spans="1:8" x14ac:dyDescent="0.3">
      <c r="A12" s="2" t="s">
        <v>41</v>
      </c>
      <c r="B12" s="4">
        <v>1000</v>
      </c>
      <c r="C12" s="4" t="s">
        <v>31</v>
      </c>
      <c r="D12" s="4" t="s">
        <v>8</v>
      </c>
      <c r="E12" s="5">
        <v>5.9</v>
      </c>
      <c r="F12" s="9">
        <v>7.94</v>
      </c>
      <c r="G12" s="5">
        <v>12</v>
      </c>
      <c r="H12" s="11">
        <f>MROUND(Tabella1[[#This Row],[media]],0.5)</f>
        <v>8</v>
      </c>
    </row>
    <row r="13" spans="1:8" x14ac:dyDescent="0.3">
      <c r="A13" s="2" t="s">
        <v>42</v>
      </c>
      <c r="B13" s="4">
        <v>1000</v>
      </c>
      <c r="C13" s="4" t="s">
        <v>31</v>
      </c>
      <c r="D13" s="4" t="s">
        <v>8</v>
      </c>
      <c r="E13" s="5">
        <v>8.59</v>
      </c>
      <c r="F13" s="9">
        <v>10.91</v>
      </c>
      <c r="G13" s="5">
        <v>14.45</v>
      </c>
      <c r="H13" s="11">
        <f>MROUND(Tabella1[[#This Row],[media]],0.5)</f>
        <v>11</v>
      </c>
    </row>
    <row r="14" spans="1:8" x14ac:dyDescent="0.3">
      <c r="A14" s="2" t="s">
        <v>43</v>
      </c>
      <c r="B14" s="4">
        <v>1000</v>
      </c>
      <c r="C14" s="4" t="s">
        <v>31</v>
      </c>
      <c r="D14" s="4" t="s">
        <v>8</v>
      </c>
      <c r="E14" s="5">
        <v>15.5</v>
      </c>
      <c r="F14" s="9">
        <v>19.48</v>
      </c>
      <c r="G14" s="5">
        <v>26.5</v>
      </c>
      <c r="H14" s="11">
        <f>MROUND(Tabella1[[#This Row],[media]],0.5)</f>
        <v>19.5</v>
      </c>
    </row>
    <row r="15" spans="1:8" x14ac:dyDescent="0.3">
      <c r="A15" s="2" t="s">
        <v>44</v>
      </c>
      <c r="B15" s="4">
        <v>1000</v>
      </c>
      <c r="C15" s="4" t="s">
        <v>31</v>
      </c>
      <c r="D15" s="4" t="s">
        <v>8</v>
      </c>
      <c r="E15" s="5">
        <v>25.9</v>
      </c>
      <c r="F15" s="9">
        <v>30.26</v>
      </c>
      <c r="G15" s="5">
        <v>38</v>
      </c>
      <c r="H15" s="11">
        <f>MROUND(Tabella1[[#This Row],[media]],0.5)</f>
        <v>30.5</v>
      </c>
    </row>
    <row r="16" spans="1:8" x14ac:dyDescent="0.3">
      <c r="A16" s="2" t="s">
        <v>45</v>
      </c>
      <c r="B16" s="4">
        <v>1000</v>
      </c>
      <c r="C16" s="4" t="s">
        <v>31</v>
      </c>
      <c r="D16" s="4" t="s">
        <v>8</v>
      </c>
      <c r="E16" s="5">
        <v>4.95</v>
      </c>
      <c r="F16" s="9">
        <v>11.8</v>
      </c>
      <c r="G16" s="5">
        <v>27.9</v>
      </c>
      <c r="H16" s="11">
        <f>MROUND(Tabella1[[#This Row],[media]],0.5)</f>
        <v>12</v>
      </c>
    </row>
    <row r="17" spans="1:8" x14ac:dyDescent="0.3">
      <c r="A17" s="2" t="s">
        <v>18</v>
      </c>
      <c r="B17" s="4">
        <v>1000</v>
      </c>
      <c r="C17" s="4" t="s">
        <v>31</v>
      </c>
      <c r="D17" s="4" t="s">
        <v>10</v>
      </c>
      <c r="E17" s="5">
        <v>11.49</v>
      </c>
      <c r="F17" s="9">
        <v>18.37</v>
      </c>
      <c r="G17" s="5">
        <v>30.19</v>
      </c>
      <c r="H17" s="11">
        <f>MROUND(Tabella1[[#This Row],[media]],0.5)</f>
        <v>18.5</v>
      </c>
    </row>
    <row r="18" spans="1:8" x14ac:dyDescent="0.3">
      <c r="A18" s="2" t="s">
        <v>46</v>
      </c>
      <c r="B18" s="4">
        <v>100</v>
      </c>
      <c r="C18" s="4" t="s">
        <v>32</v>
      </c>
      <c r="D18" s="4" t="s">
        <v>8</v>
      </c>
      <c r="E18" s="5">
        <v>0.79</v>
      </c>
      <c r="F18" s="9">
        <v>1.2</v>
      </c>
      <c r="G18" s="5">
        <v>1.35</v>
      </c>
      <c r="H18" s="11">
        <f>MROUND(Tabella1[[#This Row],[media]],0.5)</f>
        <v>1</v>
      </c>
    </row>
    <row r="19" spans="1:8" x14ac:dyDescent="0.3">
      <c r="A19" s="2" t="s">
        <v>47</v>
      </c>
      <c r="B19" s="4">
        <v>100</v>
      </c>
      <c r="C19" s="4" t="s">
        <v>32</v>
      </c>
      <c r="D19" s="4" t="s">
        <v>8</v>
      </c>
      <c r="E19" s="5">
        <v>0.99</v>
      </c>
      <c r="F19" s="9">
        <v>1.32</v>
      </c>
      <c r="G19" s="5">
        <v>1.39</v>
      </c>
      <c r="H19" s="11">
        <f>MROUND(Tabella1[[#This Row],[media]],0.5)</f>
        <v>1.5</v>
      </c>
    </row>
    <row r="20" spans="1:8" x14ac:dyDescent="0.3">
      <c r="A20" s="2" t="s">
        <v>48</v>
      </c>
      <c r="B20" s="4">
        <v>100</v>
      </c>
      <c r="C20" s="4" t="s">
        <v>32</v>
      </c>
      <c r="D20" s="4" t="s">
        <v>8</v>
      </c>
      <c r="E20" s="5">
        <v>1.19</v>
      </c>
      <c r="F20" s="9">
        <v>1.62</v>
      </c>
      <c r="G20" s="5">
        <v>2.48</v>
      </c>
      <c r="H20" s="11">
        <f>MROUND(Tabella1[[#This Row],[media]],0.5)</f>
        <v>1.5</v>
      </c>
    </row>
    <row r="21" spans="1:8" x14ac:dyDescent="0.3">
      <c r="A21" s="2" t="s">
        <v>19</v>
      </c>
      <c r="B21" s="4">
        <v>100</v>
      </c>
      <c r="C21" s="4" t="s">
        <v>32</v>
      </c>
      <c r="D21" s="4" t="s">
        <v>10</v>
      </c>
      <c r="E21" s="5">
        <v>0.59</v>
      </c>
      <c r="F21" s="9">
        <v>0.83</v>
      </c>
      <c r="G21" s="5">
        <v>1.35</v>
      </c>
      <c r="H21" s="11">
        <f>MROUND(Tabella1[[#This Row],[media]],0.5)</f>
        <v>1</v>
      </c>
    </row>
    <row r="22" spans="1:8" x14ac:dyDescent="0.3">
      <c r="A22" s="2" t="s">
        <v>49</v>
      </c>
      <c r="B22" s="4">
        <v>1000</v>
      </c>
      <c r="C22" s="4" t="s">
        <v>31</v>
      </c>
      <c r="D22" s="4" t="s">
        <v>10</v>
      </c>
      <c r="E22" s="5">
        <v>12.49</v>
      </c>
      <c r="F22" s="9">
        <v>18.23</v>
      </c>
      <c r="G22" s="5">
        <v>30.86</v>
      </c>
      <c r="H22" s="11">
        <f>MROUND(Tabella1[[#This Row],[media]],0.5)</f>
        <v>18</v>
      </c>
    </row>
    <row r="23" spans="1:8" x14ac:dyDescent="0.3">
      <c r="A23" s="2" t="s">
        <v>50</v>
      </c>
      <c r="B23" s="4">
        <v>125</v>
      </c>
      <c r="C23" s="4" t="s">
        <v>31</v>
      </c>
      <c r="D23" s="4" t="s">
        <v>8</v>
      </c>
      <c r="E23" s="5">
        <v>0.18</v>
      </c>
      <c r="F23" s="9">
        <v>0.42</v>
      </c>
      <c r="G23" s="5">
        <v>0.56000000000000005</v>
      </c>
      <c r="H23" s="11">
        <f>MROUND(Tabella1[[#This Row],[media]],0.5)</f>
        <v>0.5</v>
      </c>
    </row>
    <row r="24" spans="1:8" x14ac:dyDescent="0.3">
      <c r="A24" s="2" t="s">
        <v>51</v>
      </c>
      <c r="B24" s="4">
        <v>1000</v>
      </c>
      <c r="C24" s="4" t="s">
        <v>31</v>
      </c>
      <c r="D24" s="4" t="s">
        <v>8</v>
      </c>
      <c r="E24" s="5">
        <v>12.99</v>
      </c>
      <c r="F24" s="9">
        <v>19.14</v>
      </c>
      <c r="G24" s="5">
        <v>26.9</v>
      </c>
      <c r="H24" s="11">
        <f>MROUND(Tabella1[[#This Row],[media]],0.5)</f>
        <v>19</v>
      </c>
    </row>
    <row r="25" spans="1:8" x14ac:dyDescent="0.3">
      <c r="A25" s="2" t="s">
        <v>52</v>
      </c>
      <c r="B25" s="4">
        <v>1000</v>
      </c>
      <c r="C25" s="4" t="s">
        <v>31</v>
      </c>
      <c r="D25" s="4" t="s">
        <v>8</v>
      </c>
      <c r="E25" s="5">
        <v>5.59</v>
      </c>
      <c r="F25" s="9">
        <v>11.11</v>
      </c>
      <c r="G25" s="5">
        <v>18.399999999999999</v>
      </c>
      <c r="H25" s="11">
        <f>MROUND(Tabella1[[#This Row],[media]],0.5)</f>
        <v>11</v>
      </c>
    </row>
    <row r="26" spans="1:8" x14ac:dyDescent="0.3">
      <c r="A26" s="2" t="s">
        <v>53</v>
      </c>
      <c r="B26" s="4">
        <v>1000</v>
      </c>
      <c r="C26" s="4" t="s">
        <v>31</v>
      </c>
      <c r="D26" s="4" t="s">
        <v>8</v>
      </c>
      <c r="E26" s="5">
        <v>3.95</v>
      </c>
      <c r="F26" s="9">
        <v>8.85</v>
      </c>
      <c r="G26" s="5">
        <v>16.399999999999999</v>
      </c>
      <c r="H26" s="11">
        <f>MROUND(Tabella1[[#This Row],[media]],0.5)</f>
        <v>9</v>
      </c>
    </row>
    <row r="27" spans="1:8" x14ac:dyDescent="0.3">
      <c r="A27" s="2" t="s">
        <v>54</v>
      </c>
      <c r="B27" s="4">
        <v>1000</v>
      </c>
      <c r="C27" s="4" t="s">
        <v>33</v>
      </c>
      <c r="D27" s="4" t="s">
        <v>10</v>
      </c>
      <c r="E27" s="5">
        <v>0.99</v>
      </c>
      <c r="F27" s="9">
        <v>1.78</v>
      </c>
      <c r="G27" s="5">
        <v>2.7</v>
      </c>
      <c r="H27" s="11">
        <f>MROUND(Tabella1[[#This Row],[media]],0.5)</f>
        <v>2</v>
      </c>
    </row>
    <row r="28" spans="1:8" x14ac:dyDescent="0.3">
      <c r="A28" s="2" t="s">
        <v>55</v>
      </c>
      <c r="B28" s="4">
        <v>6</v>
      </c>
      <c r="C28" s="4" t="s">
        <v>75</v>
      </c>
      <c r="D28" s="4" t="s">
        <v>8</v>
      </c>
      <c r="E28" s="5">
        <v>1.0900000000000001</v>
      </c>
      <c r="F28" s="9">
        <v>2.19</v>
      </c>
      <c r="G28" s="5">
        <v>3.7</v>
      </c>
      <c r="H28" s="11">
        <f>MROUND(Tabella1[[#This Row],[media]],0.5)</f>
        <v>2</v>
      </c>
    </row>
    <row r="29" spans="1:8" x14ac:dyDescent="0.3">
      <c r="A29" s="2" t="s">
        <v>56</v>
      </c>
      <c r="B29" s="4">
        <v>1000</v>
      </c>
      <c r="C29" s="4" t="s">
        <v>31</v>
      </c>
      <c r="D29" s="4" t="s">
        <v>8</v>
      </c>
      <c r="E29" s="5">
        <v>7.4</v>
      </c>
      <c r="F29" s="9">
        <v>9.6300000000000008</v>
      </c>
      <c r="G29" s="5">
        <v>12</v>
      </c>
      <c r="H29" s="11">
        <f>MROUND(Tabella1[[#This Row],[media]],0.5)</f>
        <v>9.5</v>
      </c>
    </row>
    <row r="30" spans="1:8" x14ac:dyDescent="0.3">
      <c r="A30" s="2" t="s">
        <v>20</v>
      </c>
      <c r="B30" s="4">
        <v>100</v>
      </c>
      <c r="C30" s="4" t="s">
        <v>32</v>
      </c>
      <c r="D30" s="4" t="s">
        <v>10</v>
      </c>
      <c r="E30" s="5">
        <v>4.29</v>
      </c>
      <c r="F30" s="9">
        <v>6.05</v>
      </c>
      <c r="G30" s="5">
        <v>8.5</v>
      </c>
      <c r="H30" s="11">
        <f>MROUND(Tabella1[[#This Row],[media]],0.5)</f>
        <v>6</v>
      </c>
    </row>
    <row r="31" spans="1:8" x14ac:dyDescent="0.3">
      <c r="A31" s="2" t="s">
        <v>57</v>
      </c>
      <c r="B31" s="4">
        <v>100</v>
      </c>
      <c r="C31" s="4" t="s">
        <v>32</v>
      </c>
      <c r="D31" s="4" t="s">
        <v>10</v>
      </c>
      <c r="E31" s="5">
        <v>1.29</v>
      </c>
      <c r="F31" s="9">
        <v>1.06</v>
      </c>
      <c r="G31" s="5">
        <v>2.4</v>
      </c>
      <c r="H31" s="11">
        <f>MROUND(Tabella1[[#This Row],[media]],0.5)</f>
        <v>1</v>
      </c>
    </row>
    <row r="32" spans="1:8" x14ac:dyDescent="0.3">
      <c r="A32" s="2" t="s">
        <v>58</v>
      </c>
      <c r="B32" s="4">
        <v>1000</v>
      </c>
      <c r="C32" s="4" t="s">
        <v>31</v>
      </c>
      <c r="D32" s="4" t="s">
        <v>10</v>
      </c>
      <c r="E32" s="5">
        <v>1.49</v>
      </c>
      <c r="F32" s="9">
        <v>3.38</v>
      </c>
      <c r="G32" s="5">
        <v>10.33</v>
      </c>
      <c r="H32" s="11">
        <f>MROUND(Tabella1[[#This Row],[media]],0.5)</f>
        <v>3.5</v>
      </c>
    </row>
    <row r="33" spans="1:8" x14ac:dyDescent="0.3">
      <c r="A33" s="2" t="s">
        <v>59</v>
      </c>
      <c r="B33" s="4">
        <v>1000</v>
      </c>
      <c r="C33" s="4" t="s">
        <v>31</v>
      </c>
      <c r="D33" s="4" t="s">
        <v>10</v>
      </c>
      <c r="E33" s="5">
        <v>1.48</v>
      </c>
      <c r="F33" s="9">
        <v>2.81</v>
      </c>
      <c r="G33" s="5">
        <v>6.4</v>
      </c>
      <c r="H33" s="11">
        <f>MROUND(Tabella1[[#This Row],[media]],0.5)</f>
        <v>3</v>
      </c>
    </row>
    <row r="34" spans="1:8" x14ac:dyDescent="0.3">
      <c r="A34" s="2" t="s">
        <v>60</v>
      </c>
      <c r="B34" s="4">
        <v>1000</v>
      </c>
      <c r="C34" s="4" t="s">
        <v>31</v>
      </c>
      <c r="D34" s="4" t="s">
        <v>8</v>
      </c>
      <c r="E34" s="5">
        <v>4.45</v>
      </c>
      <c r="F34" s="9">
        <v>7.71</v>
      </c>
      <c r="G34" s="5">
        <v>12</v>
      </c>
      <c r="H34" s="11">
        <f>MROUND(Tabella1[[#This Row],[media]],0.5)</f>
        <v>7.5</v>
      </c>
    </row>
    <row r="35" spans="1:8" x14ac:dyDescent="0.3">
      <c r="A35" s="2" t="s">
        <v>22</v>
      </c>
      <c r="B35" s="4">
        <v>1000</v>
      </c>
      <c r="C35" s="4" t="s">
        <v>31</v>
      </c>
      <c r="D35" s="4" t="s">
        <v>10</v>
      </c>
      <c r="E35" s="5">
        <v>0.88</v>
      </c>
      <c r="F35" s="9">
        <v>1.87</v>
      </c>
      <c r="G35" s="5">
        <v>4.2</v>
      </c>
      <c r="H35" s="11">
        <f>MROUND(Tabella1[[#This Row],[media]],0.5)</f>
        <v>2</v>
      </c>
    </row>
    <row r="36" spans="1:8" x14ac:dyDescent="0.3">
      <c r="A36" s="2" t="s">
        <v>61</v>
      </c>
      <c r="B36" s="4">
        <v>1000</v>
      </c>
      <c r="C36" s="4" t="s">
        <v>31</v>
      </c>
      <c r="D36" s="4" t="s">
        <v>10</v>
      </c>
      <c r="E36" s="5">
        <v>0.7</v>
      </c>
      <c r="F36" s="9">
        <v>1.81</v>
      </c>
      <c r="G36" s="5">
        <v>4.75</v>
      </c>
      <c r="H36" s="11">
        <f>MROUND(Tabella1[[#This Row],[media]],0.5)</f>
        <v>2</v>
      </c>
    </row>
    <row r="37" spans="1:8" x14ac:dyDescent="0.3">
      <c r="A37" s="2" t="s">
        <v>62</v>
      </c>
      <c r="B37" s="4">
        <v>1000</v>
      </c>
      <c r="C37" s="4" t="s">
        <v>31</v>
      </c>
      <c r="D37" s="4" t="s">
        <v>10</v>
      </c>
      <c r="E37" s="5">
        <v>0.88</v>
      </c>
      <c r="F37" s="9">
        <v>2.19</v>
      </c>
      <c r="G37" s="5">
        <v>5.1100000000000003</v>
      </c>
      <c r="H37" s="11">
        <f>MROUND(Tabella1[[#This Row],[media]],0.5)</f>
        <v>2</v>
      </c>
    </row>
    <row r="38" spans="1:8" x14ac:dyDescent="0.3">
      <c r="A38" s="2" t="s">
        <v>23</v>
      </c>
      <c r="B38" s="4">
        <v>1000</v>
      </c>
      <c r="C38" s="4" t="s">
        <v>31</v>
      </c>
      <c r="D38" s="4" t="s">
        <v>10</v>
      </c>
      <c r="E38" s="5">
        <v>0.65</v>
      </c>
      <c r="F38" s="9">
        <v>1.23</v>
      </c>
      <c r="G38" s="5">
        <v>1.8</v>
      </c>
      <c r="H38" s="11">
        <f>MROUND(Tabella1[[#This Row],[media]],0.5)</f>
        <v>1</v>
      </c>
    </row>
    <row r="39" spans="1:8" x14ac:dyDescent="0.3">
      <c r="A39" s="2" t="s">
        <v>63</v>
      </c>
      <c r="B39" s="4">
        <v>1000</v>
      </c>
      <c r="C39" s="4" t="s">
        <v>31</v>
      </c>
      <c r="D39" s="4" t="s">
        <v>10</v>
      </c>
      <c r="E39" s="5">
        <v>7.7</v>
      </c>
      <c r="F39" s="9">
        <v>10.66</v>
      </c>
      <c r="G39" s="5">
        <v>14.4</v>
      </c>
      <c r="H39" s="11">
        <f>MROUND(Tabella1[[#This Row],[media]],0.5)</f>
        <v>10.5</v>
      </c>
    </row>
    <row r="40" spans="1:8" x14ac:dyDescent="0.3">
      <c r="A40" s="2" t="s">
        <v>64</v>
      </c>
      <c r="B40" s="4">
        <v>100</v>
      </c>
      <c r="C40" s="4" t="s">
        <v>31</v>
      </c>
      <c r="D40" s="4" t="s">
        <v>10</v>
      </c>
      <c r="E40" s="5">
        <v>0.49</v>
      </c>
      <c r="F40" s="9">
        <v>1.1299999999999999</v>
      </c>
      <c r="G40" s="5">
        <v>2.9</v>
      </c>
      <c r="H40" s="11">
        <f>MROUND(Tabella1[[#This Row],[media]],0.5)</f>
        <v>1</v>
      </c>
    </row>
    <row r="41" spans="1:8" x14ac:dyDescent="0.3">
      <c r="A41" s="2" t="s">
        <v>65</v>
      </c>
      <c r="B41" s="4">
        <v>1000</v>
      </c>
      <c r="C41" s="4" t="s">
        <v>31</v>
      </c>
      <c r="D41" s="4" t="s">
        <v>8</v>
      </c>
      <c r="E41" s="5">
        <v>4.38</v>
      </c>
      <c r="F41" s="9">
        <v>7.04</v>
      </c>
      <c r="G41" s="5">
        <v>11.8</v>
      </c>
      <c r="H41" s="11">
        <f>MROUND(Tabella1[[#This Row],[media]],0.5)</f>
        <v>7</v>
      </c>
    </row>
    <row r="42" spans="1:8" x14ac:dyDescent="0.3">
      <c r="A42" s="2" t="s">
        <v>66</v>
      </c>
      <c r="B42" s="4">
        <v>100</v>
      </c>
      <c r="C42" s="4" t="s">
        <v>32</v>
      </c>
      <c r="D42" s="4" t="s">
        <v>10</v>
      </c>
      <c r="E42" s="5">
        <v>0.69</v>
      </c>
      <c r="F42" s="9">
        <v>1.39</v>
      </c>
      <c r="G42" s="5">
        <v>3.9</v>
      </c>
      <c r="H42" s="11">
        <f>MROUND(Tabella1[[#This Row],[media]],0.5)</f>
        <v>1.5</v>
      </c>
    </row>
    <row r="43" spans="1:8" x14ac:dyDescent="0.3">
      <c r="A43" s="2" t="s">
        <v>67</v>
      </c>
      <c r="B43" s="4">
        <v>1000</v>
      </c>
      <c r="C43" s="4" t="s">
        <v>31</v>
      </c>
      <c r="D43" s="4" t="s">
        <v>10</v>
      </c>
      <c r="E43" s="5">
        <v>4.42</v>
      </c>
      <c r="F43" s="9">
        <v>9.36</v>
      </c>
      <c r="G43" s="5">
        <v>20</v>
      </c>
      <c r="H43" s="11">
        <f>MROUND(Tabella1[[#This Row],[media]],0.5)</f>
        <v>9.5</v>
      </c>
    </row>
    <row r="44" spans="1:8" x14ac:dyDescent="0.3">
      <c r="A44" s="2" t="s">
        <v>68</v>
      </c>
      <c r="B44" s="4">
        <v>1000</v>
      </c>
      <c r="C44" s="4" t="s">
        <v>31</v>
      </c>
      <c r="D44" s="4" t="s">
        <v>10</v>
      </c>
      <c r="E44" s="5">
        <v>5.16</v>
      </c>
      <c r="F44" s="9">
        <v>11.71</v>
      </c>
      <c r="G44" s="5">
        <v>21.2</v>
      </c>
      <c r="H44" s="11">
        <f>MROUND(Tabella1[[#This Row],[media]],0.5)</f>
        <v>11.5</v>
      </c>
    </row>
    <row r="45" spans="1:8" x14ac:dyDescent="0.3">
      <c r="A45" s="2" t="s">
        <v>69</v>
      </c>
      <c r="B45" s="4">
        <v>25</v>
      </c>
      <c r="C45" s="4" t="s">
        <v>75</v>
      </c>
      <c r="D45" s="4" t="s">
        <v>10</v>
      </c>
      <c r="E45" s="5">
        <v>0.56000000000000005</v>
      </c>
      <c r="F45" s="9">
        <v>1.86</v>
      </c>
      <c r="G45" s="5">
        <v>4.58</v>
      </c>
      <c r="H45" s="11">
        <f>MROUND(Tabella1[[#This Row],[media]],0.5)</f>
        <v>2</v>
      </c>
    </row>
    <row r="46" spans="1:8" x14ac:dyDescent="0.3">
      <c r="A46" s="2" t="s">
        <v>70</v>
      </c>
      <c r="B46" s="4">
        <v>900</v>
      </c>
      <c r="C46" s="4" t="s">
        <v>32</v>
      </c>
      <c r="D46" s="4" t="s">
        <v>10</v>
      </c>
      <c r="E46" s="5">
        <v>0.84</v>
      </c>
      <c r="F46" s="9">
        <v>1.94</v>
      </c>
      <c r="G46" s="5">
        <v>6</v>
      </c>
      <c r="H46" s="11">
        <f>MROUND(Tabella1[[#This Row],[media]],0.5)</f>
        <v>2</v>
      </c>
    </row>
    <row r="47" spans="1:8" x14ac:dyDescent="0.3">
      <c r="A47" s="2" t="s">
        <v>71</v>
      </c>
      <c r="B47" s="4">
        <v>100</v>
      </c>
      <c r="C47" s="4" t="s">
        <v>32</v>
      </c>
      <c r="D47" s="4" t="s">
        <v>10</v>
      </c>
      <c r="E47" s="5">
        <v>0.38</v>
      </c>
      <c r="F47" s="9">
        <v>0.95</v>
      </c>
      <c r="G47" s="5">
        <v>1.73</v>
      </c>
      <c r="H47" s="11">
        <f>MROUND(Tabella1[[#This Row],[media]],0.5)</f>
        <v>1</v>
      </c>
    </row>
    <row r="48" spans="1:8" x14ac:dyDescent="0.3">
      <c r="A48" s="2" t="s">
        <v>24</v>
      </c>
      <c r="B48" s="4">
        <v>100</v>
      </c>
      <c r="C48" s="4" t="s">
        <v>32</v>
      </c>
      <c r="D48" s="4" t="s">
        <v>10</v>
      </c>
      <c r="E48" s="5">
        <v>0.66</v>
      </c>
      <c r="F48" s="9">
        <v>1.1000000000000001</v>
      </c>
      <c r="G48" s="5">
        <v>1.69</v>
      </c>
      <c r="H48" s="11">
        <f>MROUND(Tabella1[[#This Row],[media]],0.5)</f>
        <v>1</v>
      </c>
    </row>
    <row r="49" spans="1:8" x14ac:dyDescent="0.3">
      <c r="A49" s="2" t="s">
        <v>72</v>
      </c>
      <c r="B49" s="4">
        <v>100</v>
      </c>
      <c r="C49" s="4" t="s">
        <v>32</v>
      </c>
      <c r="D49" s="4" t="s">
        <v>10</v>
      </c>
      <c r="E49" s="5">
        <v>1.59</v>
      </c>
      <c r="F49" s="9">
        <v>2.46</v>
      </c>
      <c r="G49" s="5">
        <v>4.29</v>
      </c>
      <c r="H49" s="11">
        <f>MROUND(Tabella1[[#This Row],[media]],0.5)</f>
        <v>2.5</v>
      </c>
    </row>
    <row r="50" spans="1:8" x14ac:dyDescent="0.3">
      <c r="A50" s="2" t="s">
        <v>73</v>
      </c>
      <c r="B50" s="4">
        <v>75</v>
      </c>
      <c r="C50" s="4" t="s">
        <v>32</v>
      </c>
      <c r="D50" s="4" t="s">
        <v>10</v>
      </c>
      <c r="E50" s="5">
        <v>3.69</v>
      </c>
      <c r="F50" s="9">
        <v>6.88</v>
      </c>
      <c r="G50" s="5">
        <v>26.5</v>
      </c>
      <c r="H50" s="11">
        <f>MROUND(Tabella1[[#This Row],[media]],0.5)</f>
        <v>7</v>
      </c>
    </row>
    <row r="51" spans="1:8" x14ac:dyDescent="0.3">
      <c r="A51" s="2" t="s">
        <v>74</v>
      </c>
      <c r="B51" s="4">
        <v>100</v>
      </c>
      <c r="C51" s="4" t="s">
        <v>32</v>
      </c>
      <c r="D51" s="4" t="s">
        <v>10</v>
      </c>
      <c r="E51" s="5">
        <v>1.58</v>
      </c>
      <c r="F51" s="9">
        <v>2.68</v>
      </c>
      <c r="G51" s="5">
        <v>4.55</v>
      </c>
      <c r="H51" s="11">
        <f>MROUND(Tabella1[[#This Row],[media]],0.5)</f>
        <v>2.5</v>
      </c>
    </row>
  </sheetData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Y84"/>
  <sheetViews>
    <sheetView showGridLines="0" tabSelected="1" topLeftCell="O1" workbookViewId="0">
      <selection activeCell="X87" sqref="X87"/>
    </sheetView>
  </sheetViews>
  <sheetFormatPr defaultColWidth="14.44140625" defaultRowHeight="14.4" outlineLevelRow="1" outlineLevelCol="1" x14ac:dyDescent="0.3"/>
  <cols>
    <col min="1" max="4" width="10.109375" style="7" hidden="1" customWidth="1" outlineLevel="1"/>
    <col min="5" max="5" width="16.21875" style="7" hidden="1" customWidth="1" outlineLevel="1"/>
    <col min="6" max="6" width="8.33203125" style="7" bestFit="1" customWidth="1" collapsed="1"/>
    <col min="7" max="7" width="32.6640625" style="8" hidden="1" customWidth="1" outlineLevel="1"/>
    <col min="8" max="8" width="32.6640625" style="8" hidden="1" customWidth="1" outlineLevel="1" collapsed="1"/>
    <col min="9" max="9" width="32.6640625" style="8" bestFit="1" customWidth="1" collapsed="1"/>
    <col min="10" max="10" width="7.77734375" style="7" customWidth="1"/>
    <col min="11" max="11" width="14.109375" style="4" customWidth="1"/>
    <col min="12" max="12" width="9.33203125" style="4" customWidth="1"/>
    <col min="13" max="13" width="10.88671875" style="13" customWidth="1"/>
    <col min="14" max="16" width="14.44140625" style="8" customWidth="1"/>
    <col min="17" max="18" width="14.44140625" style="14" customWidth="1"/>
    <col min="19" max="19" width="14.44140625" style="19"/>
    <col min="20" max="20" width="14.44140625" style="8"/>
    <col min="21" max="21" width="14.44140625" style="19"/>
    <col min="22" max="22" width="14.44140625" style="8"/>
    <col min="23" max="23" width="14.44140625" style="19"/>
    <col min="24" max="16384" width="14.44140625" style="8"/>
  </cols>
  <sheetData>
    <row r="1" spans="1:25" ht="39" customHeight="1" thickTop="1" thickBot="1" x14ac:dyDescent="0.35">
      <c r="K1" s="7"/>
      <c r="L1" s="7"/>
      <c r="P1" s="22" t="s">
        <v>120</v>
      </c>
      <c r="Q1" s="21"/>
      <c r="R1" s="21"/>
      <c r="S1" s="31" t="s">
        <v>105</v>
      </c>
      <c r="T1" s="31"/>
      <c r="U1" s="31" t="s">
        <v>106</v>
      </c>
      <c r="V1" s="31"/>
      <c r="W1" s="31" t="s">
        <v>107</v>
      </c>
      <c r="X1" s="32"/>
      <c r="Y1" s="29" t="s">
        <v>145</v>
      </c>
    </row>
    <row r="2" spans="1:25" ht="15.6" outlineLevel="1" thickTop="1" thickBot="1" x14ac:dyDescent="0.35">
      <c r="A2" s="25"/>
      <c r="B2" s="25"/>
      <c r="C2" s="25"/>
      <c r="D2" s="25"/>
      <c r="E2" s="25"/>
      <c r="F2" s="25"/>
      <c r="G2" s="20"/>
      <c r="H2" s="20"/>
      <c r="I2" s="20"/>
      <c r="J2" s="25"/>
      <c r="K2" s="25"/>
      <c r="L2" s="25"/>
      <c r="M2" s="26"/>
      <c r="N2" s="20"/>
      <c r="O2" s="20"/>
      <c r="P2" s="23">
        <v>0.05</v>
      </c>
      <c r="Q2" s="24"/>
      <c r="R2" s="24"/>
      <c r="S2" s="33">
        <f>SUM(nuclei!D2:D500)</f>
        <v>20</v>
      </c>
      <c r="T2" s="33"/>
      <c r="U2" s="33">
        <f>SUM(nuclei!E2:E500)</f>
        <v>74</v>
      </c>
      <c r="V2" s="33"/>
      <c r="W2" s="33">
        <f>SUM(nuclei!F2:F500)</f>
        <v>298</v>
      </c>
      <c r="X2" s="34"/>
      <c r="Y2" s="30">
        <f>SUM(S2:X2)</f>
        <v>392</v>
      </c>
    </row>
    <row r="3" spans="1:25" ht="15" thickTop="1" x14ac:dyDescent="0.3">
      <c r="A3" s="7" t="s">
        <v>114</v>
      </c>
      <c r="B3" s="7" t="s">
        <v>115</v>
      </c>
      <c r="C3" s="7" t="s">
        <v>97</v>
      </c>
      <c r="D3" s="7" t="s">
        <v>98</v>
      </c>
      <c r="E3" s="7" t="s">
        <v>95</v>
      </c>
      <c r="F3" s="7" t="s">
        <v>96</v>
      </c>
      <c r="G3" s="4" t="s">
        <v>76</v>
      </c>
      <c r="H3" s="7" t="s">
        <v>7</v>
      </c>
      <c r="I3" s="4" t="s">
        <v>1</v>
      </c>
      <c r="J3" s="7" t="s">
        <v>9</v>
      </c>
      <c r="K3" s="4" t="s">
        <v>12</v>
      </c>
      <c r="L3" s="4" t="s">
        <v>34</v>
      </c>
      <c r="M3" s="13" t="s">
        <v>13</v>
      </c>
      <c r="N3" s="7" t="s">
        <v>2</v>
      </c>
      <c r="O3" s="7" t="s">
        <v>94</v>
      </c>
      <c r="P3" s="7" t="s">
        <v>101</v>
      </c>
      <c r="Q3" s="3" t="s">
        <v>5</v>
      </c>
      <c r="R3" s="3" t="s">
        <v>146</v>
      </c>
      <c r="S3" s="18" t="s">
        <v>108</v>
      </c>
      <c r="T3" s="7" t="s">
        <v>110</v>
      </c>
      <c r="U3" s="18" t="s">
        <v>109</v>
      </c>
      <c r="V3" s="7" t="s">
        <v>111</v>
      </c>
      <c r="W3" s="18" t="s">
        <v>112</v>
      </c>
      <c r="X3" s="7" t="s">
        <v>113</v>
      </c>
    </row>
    <row r="4" spans="1:25" x14ac:dyDescent="0.3">
      <c r="C4" s="7" t="str">
        <f>IF(Tabella2[[#This Row],[Macro_prodotto]]&lt;&gt;"",CONCATENATE("M-",Tabella2[[#This Row],[u_macro]]),A3)</f>
        <v>M-1</v>
      </c>
      <c r="D4" s="7" t="str">
        <f>IF(Tabella2[[#This Row],[Macro_prodotto]]&lt;&gt;"",CONCATENATE("M-",Tabella2[[#This Row],[u_macro]]),"")</f>
        <v>M-1</v>
      </c>
      <c r="E4" s="7">
        <f>IF(Tabella2[[#This Row],[Macro_prodotto]]="","",(COUNT(E$3:E3))+1)</f>
        <v>1</v>
      </c>
      <c r="F4" s="7" t="str">
        <f t="shared" ref="F4:F35" si="0">IF((ROW(A3))&lt;10,CONCATENATE("p-00",(ROW(A3))),IF(AND((ROW(A3))&gt;=10,(ROW(A3))&lt;100),CONCATENATE("p-0",(ROW(A3))),CONCATENATE("p-",(ROW(A3)))))</f>
        <v>p-003</v>
      </c>
      <c r="G4" s="8" t="s">
        <v>77</v>
      </c>
      <c r="H4" s="8" t="s">
        <v>77</v>
      </c>
      <c r="I4" s="8" t="s">
        <v>14</v>
      </c>
      <c r="J4" s="7" t="s">
        <v>10</v>
      </c>
      <c r="K4" s="4">
        <v>1000</v>
      </c>
      <c r="L4" s="4" t="s">
        <v>31</v>
      </c>
      <c r="M4" s="13">
        <v>1.8</v>
      </c>
      <c r="N4" s="7" t="s">
        <v>0</v>
      </c>
      <c r="O4" s="7">
        <v>1210</v>
      </c>
      <c r="P4" s="7">
        <f>IF(Tabella2[[#This Row],[quantità]]="","",Tabella2[[#This Row],[quantità]]-Tabella2[[#This Row],[quantità]]*P$2)</f>
        <v>1149.5</v>
      </c>
      <c r="Q4" s="3">
        <f>IF(Tabella2[[#This Row],[margine]]="","",Tabella2[[#This Row],[margine]]/12)</f>
        <v>95.791666666666671</v>
      </c>
      <c r="R4" s="3">
        <f>IF(Tabella2[[#This Row],[media]]="","",Tabella2[[#This Row],[media]]/Y$2)</f>
        <v>0.24436649659863946</v>
      </c>
      <c r="S4" s="18">
        <v>0</v>
      </c>
      <c r="T4" s="5">
        <f>IF(Tabella2[[#This Row],[Q/p.c.]]="","",Tabella2[[#This Row],[prezzo]]*(Tabella2[[#This Row],[Q/p.c.]])*Tabella2[[#This Row],[% n]])</f>
        <v>0</v>
      </c>
      <c r="U4" s="18">
        <v>0.3</v>
      </c>
      <c r="V4" s="5">
        <f>IF(Tabella2[[#This Row],[Q/p.c.]]="","",Tabella2[[#This Row],[prezzo]]*(Tabella2[[#This Row],[Q/p.c.]])*Tabella2[[#This Row],[% b]])</f>
        <v>0.1319579081632653</v>
      </c>
      <c r="W4" s="18">
        <f>1-(Tabella2[[#This Row],[% n]]+Tabella2[[#This Row],[% b]])</f>
        <v>0.7</v>
      </c>
      <c r="X4" s="5">
        <f>IF(Tabella2[[#This Row],[Q/p.c.]]="","",Tabella2[[#This Row],[prezzo]]*(Tabella2[[#This Row],[Q/p.c.]])*Tabella2[[#This Row],[% a]])</f>
        <v>0.30790178571428573</v>
      </c>
    </row>
    <row r="5" spans="1:25" hidden="1" outlineLevel="1" x14ac:dyDescent="0.3">
      <c r="C5" s="7">
        <f>IF(Tabella2[[#This Row],[Macro_prodotto]]&lt;&gt;"",CONCATENATE("M-",Tabella2[[#This Row],[u_macro]]),A4)</f>
        <v>0</v>
      </c>
      <c r="D5" s="7" t="str">
        <f>IF(Tabella2[[#This Row],[Macro_prodotto]]&lt;&gt;"",CONCATENATE("M-",Tabella2[[#This Row],[u_macro]]),"")</f>
        <v/>
      </c>
      <c r="E5" s="7" t="str">
        <f>IF(Tabella2[[#This Row],[Macro_prodotto]]="","",(COUNT(E$3:E4))+1)</f>
        <v/>
      </c>
      <c r="F5" s="7" t="str">
        <f t="shared" si="0"/>
        <v>p-004</v>
      </c>
      <c r="I5" s="8" t="s">
        <v>14</v>
      </c>
      <c r="J5" s="7" t="s">
        <v>10</v>
      </c>
      <c r="K5" s="4">
        <v>500</v>
      </c>
      <c r="L5" s="4" t="s">
        <v>31</v>
      </c>
      <c r="M5" s="13">
        <v>1.25</v>
      </c>
      <c r="N5" s="7"/>
      <c r="O5" s="7"/>
      <c r="P5" s="7" t="str">
        <f>IF(Tabella2[[#This Row],[quantità]]="","",Tabella2[[#This Row],[quantità]]-Tabella2[[#This Row],[quantità]]*P$2)</f>
        <v/>
      </c>
      <c r="Q5" s="3" t="str">
        <f>IF(Tabella2[[#This Row],[margine]]="","",Tabella2[[#This Row],[margine]]/12)</f>
        <v/>
      </c>
      <c r="R5" s="3" t="str">
        <f>IF(Tabella2[[#This Row],[media]]="","",Tabella2[[#This Row],[media]]/Y$2)</f>
        <v/>
      </c>
      <c r="S5" s="18"/>
      <c r="T5" s="5" t="str">
        <f>IF(Tabella2[[#This Row],[Q/p.c.]]="","",Tabella2[[#This Row],[prezzo]]*(Tabella2[[#This Row],[Q/p.c.]])*Tabella2[[#This Row],[% n]])</f>
        <v/>
      </c>
      <c r="U5" s="18"/>
      <c r="V5" s="5" t="str">
        <f>IF(Tabella2[[#This Row],[Q/p.c.]]="","",Tabella2[[#This Row],[prezzo]]*(Tabella2[[#This Row],[Q/p.c.]])*Tabella2[[#This Row],[% b]])</f>
        <v/>
      </c>
      <c r="W5" s="18">
        <f>1-(Tabella2[[#This Row],[% n]]+Tabella2[[#This Row],[% b]])</f>
        <v>1</v>
      </c>
      <c r="X5" s="5" t="str">
        <f>IF(Tabella2[[#This Row],[Q/p.c.]]="","",Tabella2[[#This Row],[prezzo]]*(Tabella2[[#This Row],[Q/p.c.]])*Tabella2[[#This Row],[% a]])</f>
        <v/>
      </c>
    </row>
    <row r="6" spans="1:25" collapsed="1" x14ac:dyDescent="0.3">
      <c r="C6" s="7" t="str">
        <f>IF(Tabella2[[#This Row],[Macro_prodotto]]&lt;&gt;"",CONCATENATE("M-",Tabella2[[#This Row],[u_macro]]),A5)</f>
        <v>M-2</v>
      </c>
      <c r="D6" s="7" t="str">
        <f>IF(Tabella2[[#This Row],[Macro_prodotto]]&lt;&gt;"",CONCATENATE("M-",Tabella2[[#This Row],[u_macro]]),"")</f>
        <v>M-2</v>
      </c>
      <c r="E6" s="7">
        <f>IF(Tabella2[[#This Row],[Macro_prodotto]]="","",(COUNT(E$3:E5))+1)</f>
        <v>2</v>
      </c>
      <c r="F6" s="7" t="str">
        <f t="shared" si="0"/>
        <v>p-005</v>
      </c>
      <c r="G6" s="8" t="s">
        <v>15</v>
      </c>
      <c r="H6" s="8" t="s">
        <v>129</v>
      </c>
      <c r="I6" s="8" t="s">
        <v>15</v>
      </c>
      <c r="J6" s="7" t="s">
        <v>10</v>
      </c>
      <c r="K6" s="4">
        <v>1000</v>
      </c>
      <c r="L6" s="4" t="s">
        <v>31</v>
      </c>
      <c r="M6" s="13">
        <v>0.6</v>
      </c>
      <c r="N6" s="7" t="s">
        <v>0</v>
      </c>
      <c r="O6" s="7">
        <v>2540</v>
      </c>
      <c r="P6" s="7">
        <f>IF(Tabella2[[#This Row],[quantità]]="","",Tabella2[[#This Row],[quantità]]-Tabella2[[#This Row],[quantità]]*P$2)</f>
        <v>2413</v>
      </c>
      <c r="Q6" s="3">
        <f>IF(Tabella2[[#This Row],[margine]]="","",Tabella2[[#This Row],[margine]]/12)</f>
        <v>201.08333333333334</v>
      </c>
      <c r="R6" s="3">
        <f>IF(Tabella2[[#This Row],[media]]="","",Tabella2[[#This Row],[media]]/Y$2)</f>
        <v>0.51296768707482998</v>
      </c>
      <c r="S6" s="18">
        <v>0</v>
      </c>
      <c r="T6" s="5">
        <f>IF(Tabella2[[#This Row],[Q/p.c.]]="","",Tabella2[[#This Row],[prezzo]]*(Tabella2[[#This Row],[Q/p.c.]])*Tabella2[[#This Row],[% n]])</f>
        <v>0</v>
      </c>
      <c r="U6" s="18">
        <v>0.3</v>
      </c>
      <c r="V6" s="5">
        <f>IF(Tabella2[[#This Row],[Q/p.c.]]="","",Tabella2[[#This Row],[prezzo]]*(Tabella2[[#This Row],[Q/p.c.]])*Tabella2[[#This Row],[% b]])</f>
        <v>9.2334183673469392E-2</v>
      </c>
      <c r="W6" s="18">
        <f>1-(Tabella2[[#This Row],[% n]]+Tabella2[[#This Row],[% b]])</f>
        <v>0.7</v>
      </c>
      <c r="X6" s="5">
        <f>IF(Tabella2[[#This Row],[Q/p.c.]]="","",Tabella2[[#This Row],[prezzo]]*(Tabella2[[#This Row],[Q/p.c.]])*Tabella2[[#This Row],[% a]])</f>
        <v>0.21544642857142859</v>
      </c>
    </row>
    <row r="7" spans="1:25" x14ac:dyDescent="0.3">
      <c r="C7" s="7" t="str">
        <f>IF(Tabella2[[#This Row],[Macro_prodotto]]&lt;&gt;"",CONCATENATE("M-",Tabella2[[#This Row],[u_macro]]),A6)</f>
        <v>M-3</v>
      </c>
      <c r="D7" s="7" t="str">
        <f>IF(Tabella2[[#This Row],[Macro_prodotto]]&lt;&gt;"",CONCATENATE("M-",Tabella2[[#This Row],[u_macro]]),"")</f>
        <v>M-3</v>
      </c>
      <c r="E7" s="7">
        <f>IF(Tabella2[[#This Row],[Macro_prodotto]]="","",(COUNT(E$3:E6))+1)</f>
        <v>3</v>
      </c>
      <c r="F7" s="7" t="str">
        <f t="shared" si="0"/>
        <v>p-006</v>
      </c>
      <c r="G7" s="8" t="s">
        <v>16</v>
      </c>
      <c r="H7" s="8" t="s">
        <v>130</v>
      </c>
      <c r="I7" s="8" t="s">
        <v>16</v>
      </c>
      <c r="J7" s="7" t="s">
        <v>10</v>
      </c>
      <c r="K7" s="4">
        <v>1000</v>
      </c>
      <c r="L7" s="4" t="s">
        <v>31</v>
      </c>
      <c r="M7" s="13">
        <v>1.5</v>
      </c>
      <c r="N7" s="7" t="s">
        <v>0</v>
      </c>
      <c r="O7" s="7">
        <f>7694/2</f>
        <v>3847</v>
      </c>
      <c r="P7" s="7">
        <f>IF(Tabella2[[#This Row],[quantità]]="","",Tabella2[[#This Row],[quantità]]-Tabella2[[#This Row],[quantità]]*P$2)</f>
        <v>3654.65</v>
      </c>
      <c r="Q7" s="3">
        <f>IF(Tabella2[[#This Row],[margine]]="","",Tabella2[[#This Row],[margine]]/12)</f>
        <v>304.55416666666667</v>
      </c>
      <c r="R7" s="3">
        <f>IF(Tabella2[[#This Row],[media]]="","",Tabella2[[#This Row],[media]]/Y$2)</f>
        <v>0.77692389455782318</v>
      </c>
      <c r="S7" s="18">
        <v>0.15</v>
      </c>
      <c r="T7" s="5">
        <f>IF(Tabella2[[#This Row],[Q/p.c.]]="","",Tabella2[[#This Row],[prezzo]]*(Tabella2[[#This Row],[Q/p.c.]])*Tabella2[[#This Row],[% n]])</f>
        <v>0.1748078762755102</v>
      </c>
      <c r="U7" s="18">
        <v>0.3</v>
      </c>
      <c r="V7" s="5">
        <f>IF(Tabella2[[#This Row],[Q/p.c.]]="","",Tabella2[[#This Row],[prezzo]]*(Tabella2[[#This Row],[Q/p.c.]])*Tabella2[[#This Row],[% b]])</f>
        <v>0.3496157525510204</v>
      </c>
      <c r="W7" s="18">
        <f>1-(Tabella2[[#This Row],[% n]]+Tabella2[[#This Row],[% b]])</f>
        <v>0.55000000000000004</v>
      </c>
      <c r="X7" s="5">
        <f>IF(Tabella2[[#This Row],[Q/p.c.]]="","",Tabella2[[#This Row],[prezzo]]*(Tabella2[[#This Row],[Q/p.c.]])*Tabella2[[#This Row],[% a]])</f>
        <v>0.64096221301020406</v>
      </c>
    </row>
    <row r="8" spans="1:25" hidden="1" outlineLevel="1" x14ac:dyDescent="0.3">
      <c r="C8" s="7">
        <f>IF(Tabella2[[#This Row],[Macro_prodotto]]&lt;&gt;"",CONCATENATE("M-",Tabella2[[#This Row],[u_macro]]),A7)</f>
        <v>0</v>
      </c>
      <c r="D8" s="7" t="str">
        <f>IF(Tabella2[[#This Row],[Macro_prodotto]]&lt;&gt;"",CONCATENATE("M-",Tabella2[[#This Row],[u_macro]]),"")</f>
        <v/>
      </c>
      <c r="E8" s="7" t="str">
        <f>IF(Tabella2[[#This Row],[Macro_prodotto]]="","",(COUNT(E$3:E7))+1)</f>
        <v/>
      </c>
      <c r="F8" s="7" t="str">
        <f t="shared" si="0"/>
        <v>p-007</v>
      </c>
      <c r="I8" s="8" t="s">
        <v>16</v>
      </c>
      <c r="J8" s="7" t="s">
        <v>10</v>
      </c>
      <c r="K8" s="4">
        <v>500</v>
      </c>
      <c r="L8" s="4" t="s">
        <v>31</v>
      </c>
      <c r="M8" s="13">
        <v>1.5</v>
      </c>
      <c r="N8" s="7"/>
      <c r="O8" s="7"/>
      <c r="P8" s="7" t="str">
        <f>IF(Tabella2[[#This Row],[quantità]]="","",Tabella2[[#This Row],[quantità]]-Tabella2[[#This Row],[quantità]]*P$2)</f>
        <v/>
      </c>
      <c r="Q8" s="3" t="str">
        <f>IF(Tabella2[[#This Row],[margine]]="","",Tabella2[[#This Row],[margine]]/12)</f>
        <v/>
      </c>
      <c r="R8" s="3" t="str">
        <f>IF(Tabella2[[#This Row],[media]]="","",Tabella2[[#This Row],[media]]/Y$2)</f>
        <v/>
      </c>
      <c r="S8" s="18"/>
      <c r="T8" s="5" t="str">
        <f>IF(Tabella2[[#This Row],[Q/p.c.]]="","",Tabella2[[#This Row],[prezzo]]*(Tabella2[[#This Row],[Q/p.c.]])*Tabella2[[#This Row],[% n]])</f>
        <v/>
      </c>
      <c r="U8" s="18"/>
      <c r="V8" s="5" t="str">
        <f>IF(Tabella2[[#This Row],[Q/p.c.]]="","",Tabella2[[#This Row],[prezzo]]*(Tabella2[[#This Row],[Q/p.c.]])*Tabella2[[#This Row],[% b]])</f>
        <v/>
      </c>
      <c r="W8" s="18">
        <f>1-(Tabella2[[#This Row],[% n]]+Tabella2[[#This Row],[% b]])</f>
        <v>1</v>
      </c>
      <c r="X8" s="5" t="str">
        <f>IF(Tabella2[[#This Row],[Q/p.c.]]="","",Tabella2[[#This Row],[prezzo]]*(Tabella2[[#This Row],[Q/p.c.]])*Tabella2[[#This Row],[% a]])</f>
        <v/>
      </c>
    </row>
    <row r="9" spans="1:25" collapsed="1" x14ac:dyDescent="0.3">
      <c r="C9" s="7" t="str">
        <f>IF(Tabella2[[#This Row],[Macro_prodotto]]&lt;&gt;"",CONCATENATE("M-",Tabella2[[#This Row],[u_macro]]),A8)</f>
        <v>M-4</v>
      </c>
      <c r="D9" s="7" t="str">
        <f>IF(Tabella2[[#This Row],[Macro_prodotto]]&lt;&gt;"",CONCATENATE("M-",Tabella2[[#This Row],[u_macro]]),"")</f>
        <v>M-4</v>
      </c>
      <c r="E9" s="7">
        <f>IF(Tabella2[[#This Row],[Macro_prodotto]]="","",(COUNT(E$3:E8))+1)</f>
        <v>4</v>
      </c>
      <c r="F9" s="7" t="str">
        <f t="shared" si="0"/>
        <v>p-008</v>
      </c>
      <c r="G9" s="8" t="s">
        <v>17</v>
      </c>
      <c r="H9" s="8" t="s">
        <v>131</v>
      </c>
      <c r="I9" s="8" t="s">
        <v>17</v>
      </c>
      <c r="J9" s="7" t="s">
        <v>10</v>
      </c>
      <c r="K9" s="4">
        <v>1000</v>
      </c>
      <c r="L9" s="4" t="s">
        <v>31</v>
      </c>
      <c r="M9" s="13">
        <v>1.5</v>
      </c>
      <c r="N9" s="7" t="s">
        <v>0</v>
      </c>
      <c r="O9" s="7">
        <v>899</v>
      </c>
      <c r="P9" s="7">
        <f>IF(Tabella2[[#This Row],[quantità]]="","",Tabella2[[#This Row],[quantità]]-Tabella2[[#This Row],[quantità]]*P$2)</f>
        <v>854.05</v>
      </c>
      <c r="Q9" s="3">
        <f>IF(Tabella2[[#This Row],[margine]]="","",Tabella2[[#This Row],[margine]]/12)</f>
        <v>71.170833333333334</v>
      </c>
      <c r="R9" s="3">
        <f>IF(Tabella2[[#This Row],[media]]="","",Tabella2[[#This Row],[media]]/Y$2)</f>
        <v>0.18155824829931974</v>
      </c>
      <c r="S9" s="18">
        <v>0.2</v>
      </c>
      <c r="T9" s="5">
        <f>IF(Tabella2[[#This Row],[Q/p.c.]]="","",Tabella2[[#This Row],[prezzo]]*(Tabella2[[#This Row],[Q/p.c.]])*Tabella2[[#This Row],[% n]])</f>
        <v>5.4467474489795921E-2</v>
      </c>
      <c r="U9" s="18">
        <v>0.3</v>
      </c>
      <c r="V9" s="5">
        <f>IF(Tabella2[[#This Row],[Q/p.c.]]="","",Tabella2[[#This Row],[prezzo]]*(Tabella2[[#This Row],[Q/p.c.]])*Tabella2[[#This Row],[% b]])</f>
        <v>8.1701211734693871E-2</v>
      </c>
      <c r="W9" s="18">
        <f>1-(Tabella2[[#This Row],[% n]]+Tabella2[[#This Row],[% b]])</f>
        <v>0.5</v>
      </c>
      <c r="X9" s="5">
        <f>IF(Tabella2[[#This Row],[Q/p.c.]]="","",Tabella2[[#This Row],[prezzo]]*(Tabella2[[#This Row],[Q/p.c.]])*Tabella2[[#This Row],[% a]])</f>
        <v>0.1361686862244898</v>
      </c>
    </row>
    <row r="10" spans="1:25" hidden="1" outlineLevel="1" x14ac:dyDescent="0.3">
      <c r="C10" s="7">
        <f>IF(Tabella2[[#This Row],[Macro_prodotto]]&lt;&gt;"",CONCATENATE("M-",Tabella2[[#This Row],[u_macro]]),A9)</f>
        <v>0</v>
      </c>
      <c r="D10" s="7" t="str">
        <f>IF(Tabella2[[#This Row],[Macro_prodotto]]&lt;&gt;"",CONCATENATE("M-",Tabella2[[#This Row],[u_macro]]),"")</f>
        <v/>
      </c>
      <c r="E10" s="7" t="str">
        <f>IF(Tabella2[[#This Row],[Macro_prodotto]]="","",(COUNT(E$3:E9))+1)</f>
        <v/>
      </c>
      <c r="F10" s="7" t="str">
        <f t="shared" si="0"/>
        <v>p-009</v>
      </c>
      <c r="I10" s="8" t="s">
        <v>17</v>
      </c>
      <c r="J10" s="7" t="s">
        <v>10</v>
      </c>
      <c r="K10" s="4">
        <v>500</v>
      </c>
      <c r="L10" s="4" t="s">
        <v>31</v>
      </c>
      <c r="M10" s="13">
        <v>1.5</v>
      </c>
      <c r="N10" s="7"/>
      <c r="O10" s="7"/>
      <c r="P10" s="7" t="str">
        <f>IF(Tabella2[[#This Row],[quantità]]="","",Tabella2[[#This Row],[quantità]]-Tabella2[[#This Row],[quantità]]*P$2)</f>
        <v/>
      </c>
      <c r="Q10" s="3" t="str">
        <f>IF(Tabella2[[#This Row],[margine]]="","",Tabella2[[#This Row],[margine]]/12)</f>
        <v/>
      </c>
      <c r="R10" s="3" t="str">
        <f>IF(Tabella2[[#This Row],[media]]="","",Tabella2[[#This Row],[media]]/Y$2)</f>
        <v/>
      </c>
      <c r="S10" s="18"/>
      <c r="T10" s="5" t="str">
        <f>IF(Tabella2[[#This Row],[Q/p.c.]]="","",Tabella2[[#This Row],[prezzo]]*(Tabella2[[#This Row],[Q/p.c.]])*Tabella2[[#This Row],[% n]])</f>
        <v/>
      </c>
      <c r="U10" s="18"/>
      <c r="V10" s="5" t="str">
        <f>IF(Tabella2[[#This Row],[Q/p.c.]]="","",Tabella2[[#This Row],[prezzo]]*(Tabella2[[#This Row],[Q/p.c.]])*Tabella2[[#This Row],[% b]])</f>
        <v/>
      </c>
      <c r="W10" s="18">
        <f>1-(Tabella2[[#This Row],[% n]]+Tabella2[[#This Row],[% b]])</f>
        <v>1</v>
      </c>
      <c r="X10" s="5" t="str">
        <f>IF(Tabella2[[#This Row],[Q/p.c.]]="","",Tabella2[[#This Row],[prezzo]]*(Tabella2[[#This Row],[Q/p.c.]])*Tabella2[[#This Row],[% a]])</f>
        <v/>
      </c>
    </row>
    <row r="11" spans="1:25" collapsed="1" x14ac:dyDescent="0.3">
      <c r="C11" s="7" t="str">
        <f>IF(Tabella2[[#This Row],[Macro_prodotto]]&lt;&gt;"",CONCATENATE("M-",Tabella2[[#This Row],[u_macro]]),A10)</f>
        <v>M-5</v>
      </c>
      <c r="D11" s="7" t="str">
        <f>IF(Tabella2[[#This Row],[Macro_prodotto]]&lt;&gt;"",CONCATENATE("M-",Tabella2[[#This Row],[u_macro]]),"")</f>
        <v>M-5</v>
      </c>
      <c r="E11" s="7">
        <f>IF(Tabella2[[#This Row],[Macro_prodotto]]="","",(COUNT(E$3:E10))+1)</f>
        <v>5</v>
      </c>
      <c r="F11" s="7" t="str">
        <f t="shared" si="0"/>
        <v>p-010</v>
      </c>
      <c r="G11" s="8" t="s">
        <v>18</v>
      </c>
      <c r="H11" s="8" t="s">
        <v>132</v>
      </c>
      <c r="I11" s="8" t="s">
        <v>18</v>
      </c>
      <c r="J11" s="7" t="s">
        <v>10</v>
      </c>
      <c r="K11" s="4">
        <v>1000</v>
      </c>
      <c r="L11" s="4" t="s">
        <v>31</v>
      </c>
      <c r="M11" s="13">
        <v>10</v>
      </c>
      <c r="N11" s="15" t="s">
        <v>0</v>
      </c>
      <c r="O11" s="7">
        <v>62</v>
      </c>
      <c r="P11" s="7">
        <f>IF(Tabella2[[#This Row],[quantità]]="","",Tabella2[[#This Row],[quantità]]-Tabella2[[#This Row],[quantità]]*P$2)</f>
        <v>58.9</v>
      </c>
      <c r="Q11" s="3">
        <f>IF(Tabella2[[#This Row],[margine]]="","",Tabella2[[#This Row],[margine]]/12)</f>
        <v>4.9083333333333332</v>
      </c>
      <c r="R11" s="3">
        <f>IF(Tabella2[[#This Row],[media]]="","",Tabella2[[#This Row],[media]]/Y$2)</f>
        <v>1.2521258503401361E-2</v>
      </c>
      <c r="S11" s="18">
        <v>0</v>
      </c>
      <c r="T11" s="5">
        <f>IF(Tabella2[[#This Row],[Q/p.c.]]="","",Tabella2[[#This Row],[prezzo]]*(Tabella2[[#This Row],[Q/p.c.]])*Tabella2[[#This Row],[% n]])</f>
        <v>0</v>
      </c>
      <c r="U11" s="18">
        <v>0.3</v>
      </c>
      <c r="V11" s="5">
        <f>IF(Tabella2[[#This Row],[Q/p.c.]]="","",Tabella2[[#This Row],[prezzo]]*(Tabella2[[#This Row],[Q/p.c.]])*Tabella2[[#This Row],[% b]])</f>
        <v>3.7563775510204081E-2</v>
      </c>
      <c r="W11" s="18">
        <f>1-(Tabella2[[#This Row],[% n]]+Tabella2[[#This Row],[% b]])</f>
        <v>0.7</v>
      </c>
      <c r="X11" s="5">
        <f>IF(Tabella2[[#This Row],[Q/p.c.]]="","",Tabella2[[#This Row],[prezzo]]*(Tabella2[[#This Row],[Q/p.c.]])*Tabella2[[#This Row],[% a]])</f>
        <v>8.7648809523809518E-2</v>
      </c>
    </row>
    <row r="12" spans="1:25" hidden="1" outlineLevel="1" x14ac:dyDescent="0.3">
      <c r="C12" s="7">
        <f>IF(Tabella2[[#This Row],[Macro_prodotto]]&lt;&gt;"",CONCATENATE("M-",Tabella2[[#This Row],[u_macro]]),A11)</f>
        <v>0</v>
      </c>
      <c r="D12" s="7" t="str">
        <f>IF(Tabella2[[#This Row],[Macro_prodotto]]&lt;&gt;"",CONCATENATE("M-",Tabella2[[#This Row],[u_macro]]),"")</f>
        <v/>
      </c>
      <c r="E12" s="7" t="str">
        <f>IF(Tabella2[[#This Row],[Macro_prodotto]]="","",(COUNT(E$3:E11))+1)</f>
        <v/>
      </c>
      <c r="F12" s="7" t="str">
        <f t="shared" si="0"/>
        <v>p-011</v>
      </c>
      <c r="I12" s="8" t="s">
        <v>18</v>
      </c>
      <c r="J12" s="7" t="s">
        <v>10</v>
      </c>
      <c r="K12" s="4">
        <v>300</v>
      </c>
      <c r="L12" s="4" t="s">
        <v>31</v>
      </c>
      <c r="M12" s="13">
        <f>MROUND((M$11*(K12/K$11)),0.05)</f>
        <v>3</v>
      </c>
      <c r="N12" s="16"/>
      <c r="O12" s="17"/>
      <c r="P12" s="17" t="str">
        <f>IF(Tabella2[[#This Row],[quantità]]="","",Tabella2[[#This Row],[quantità]]-Tabella2[[#This Row],[quantità]]*P$2)</f>
        <v/>
      </c>
      <c r="Q12" s="3" t="str">
        <f>IF(Tabella2[[#This Row],[margine]]="","",Tabella2[[#This Row],[margine]]/12)</f>
        <v/>
      </c>
      <c r="R12" s="3" t="str">
        <f>IF(Tabella2[[#This Row],[media]]="","",Tabella2[[#This Row],[media]]/Y$2)</f>
        <v/>
      </c>
      <c r="S12" s="18"/>
      <c r="T12" s="5" t="str">
        <f>IF(Tabella2[[#This Row],[Q/p.c.]]="","",Tabella2[[#This Row],[prezzo]]*(Tabella2[[#This Row],[Q/p.c.]])*Tabella2[[#This Row],[% n]])</f>
        <v/>
      </c>
      <c r="U12" s="18"/>
      <c r="V12" s="5" t="str">
        <f>IF(Tabella2[[#This Row],[Q/p.c.]]="","",Tabella2[[#This Row],[prezzo]]*(Tabella2[[#This Row],[Q/p.c.]])*Tabella2[[#This Row],[% b]])</f>
        <v/>
      </c>
      <c r="W12" s="18">
        <f>1-(Tabella2[[#This Row],[% n]]+Tabella2[[#This Row],[% b]])</f>
        <v>1</v>
      </c>
      <c r="X12" s="5" t="str">
        <f>IF(Tabella2[[#This Row],[Q/p.c.]]="","",Tabella2[[#This Row],[prezzo]]*(Tabella2[[#This Row],[Q/p.c.]])*Tabella2[[#This Row],[% a]])</f>
        <v/>
      </c>
    </row>
    <row r="13" spans="1:25" hidden="1" outlineLevel="1" x14ac:dyDescent="0.3">
      <c r="C13" s="7">
        <f>IF(Tabella2[[#This Row],[Macro_prodotto]]&lt;&gt;"",CONCATENATE("M-",Tabella2[[#This Row],[u_macro]]),A12)</f>
        <v>0</v>
      </c>
      <c r="D13" s="7" t="str">
        <f>IF(Tabella2[[#This Row],[Macro_prodotto]]&lt;&gt;"",CONCATENATE("M-",Tabella2[[#This Row],[u_macro]]),"")</f>
        <v/>
      </c>
      <c r="E13" s="7" t="str">
        <f>IF(Tabella2[[#This Row],[Macro_prodotto]]="","",(COUNT(E$3:E12))+1)</f>
        <v/>
      </c>
      <c r="F13" s="7" t="str">
        <f t="shared" si="0"/>
        <v>p-012</v>
      </c>
      <c r="I13" s="8" t="s">
        <v>18</v>
      </c>
      <c r="J13" s="7" t="s">
        <v>10</v>
      </c>
      <c r="K13" s="4">
        <v>160</v>
      </c>
      <c r="L13" s="4" t="s">
        <v>31</v>
      </c>
      <c r="M13" s="13">
        <f>MROUND((M$11*(K13/K$11)),0.05)</f>
        <v>1.6</v>
      </c>
      <c r="N13" s="15"/>
      <c r="O13" s="5"/>
      <c r="P13" s="5" t="str">
        <f>IF(Tabella2[[#This Row],[quantità]]="","",Tabella2[[#This Row],[quantità]]-Tabella2[[#This Row],[quantità]]*P$2)</f>
        <v/>
      </c>
      <c r="Q13" s="5" t="str">
        <f>IF(Tabella2[[#This Row],[margine]]="","",Tabella2[[#This Row],[margine]]/12)</f>
        <v/>
      </c>
      <c r="R13" s="5" t="str">
        <f>IF(Tabella2[[#This Row],[media]]="","",Tabella2[[#This Row],[media]]/Y$2)</f>
        <v/>
      </c>
      <c r="S13" s="18"/>
      <c r="T13" s="5" t="str">
        <f>IF(Tabella2[[#This Row],[Q/p.c.]]="","",Tabella2[[#This Row],[prezzo]]*(Tabella2[[#This Row],[Q/p.c.]])*Tabella2[[#This Row],[% n]])</f>
        <v/>
      </c>
      <c r="U13" s="18"/>
      <c r="V13" s="5" t="str">
        <f>IF(Tabella2[[#This Row],[Q/p.c.]]="","",Tabella2[[#This Row],[prezzo]]*(Tabella2[[#This Row],[Q/p.c.]])*Tabella2[[#This Row],[% b]])</f>
        <v/>
      </c>
      <c r="W13" s="18">
        <f>1-(Tabella2[[#This Row],[% n]]+Tabella2[[#This Row],[% b]])</f>
        <v>1</v>
      </c>
      <c r="X13" s="5" t="str">
        <f>IF(Tabella2[[#This Row],[Q/p.c.]]="","",Tabella2[[#This Row],[prezzo]]*(Tabella2[[#This Row],[Q/p.c.]])*Tabella2[[#This Row],[% a]])</f>
        <v/>
      </c>
    </row>
    <row r="14" spans="1:25" hidden="1" outlineLevel="1" x14ac:dyDescent="0.3">
      <c r="C14" s="7">
        <f>IF(Tabella2[[#This Row],[Macro_prodotto]]&lt;&gt;"",CONCATENATE("M-",Tabella2[[#This Row],[u_macro]]),A13)</f>
        <v>0</v>
      </c>
      <c r="D14" s="7" t="str">
        <f>IF(Tabella2[[#This Row],[Macro_prodotto]]&lt;&gt;"",CONCATENATE("M-",Tabella2[[#This Row],[u_macro]]),"")</f>
        <v/>
      </c>
      <c r="E14" s="7" t="str">
        <f>IF(Tabella2[[#This Row],[Macro_prodotto]]="","",(COUNT(E$3:E13))+1)</f>
        <v/>
      </c>
      <c r="F14" s="7" t="str">
        <f t="shared" si="0"/>
        <v>p-013</v>
      </c>
      <c r="I14" s="8" t="s">
        <v>18</v>
      </c>
      <c r="J14" s="7" t="s">
        <v>10</v>
      </c>
      <c r="K14" s="4">
        <v>80</v>
      </c>
      <c r="L14" s="4" t="s">
        <v>31</v>
      </c>
      <c r="M14" s="13">
        <f>MROUND((M$11*(K14/K$11)),0.05)</f>
        <v>0.8</v>
      </c>
      <c r="N14" s="7"/>
      <c r="O14" s="7"/>
      <c r="P14" s="7" t="str">
        <f>IF(Tabella2[[#This Row],[quantità]]="","",Tabella2[[#This Row],[quantità]]-Tabella2[[#This Row],[quantità]]*P$2)</f>
        <v/>
      </c>
      <c r="Q14" s="3" t="str">
        <f>IF(Tabella2[[#This Row],[margine]]="","",Tabella2[[#This Row],[margine]]/12)</f>
        <v/>
      </c>
      <c r="R14" s="3" t="str">
        <f>IF(Tabella2[[#This Row],[media]]="","",Tabella2[[#This Row],[media]]/Y$2)</f>
        <v/>
      </c>
      <c r="S14" s="18"/>
      <c r="T14" s="5" t="str">
        <f>IF(Tabella2[[#This Row],[Q/p.c.]]="","",Tabella2[[#This Row],[prezzo]]*(Tabella2[[#This Row],[Q/p.c.]])*Tabella2[[#This Row],[% n]])</f>
        <v/>
      </c>
      <c r="U14" s="18"/>
      <c r="V14" s="5" t="str">
        <f>IF(Tabella2[[#This Row],[Q/p.c.]]="","",Tabella2[[#This Row],[prezzo]]*(Tabella2[[#This Row],[Q/p.c.]])*Tabella2[[#This Row],[% b]])</f>
        <v/>
      </c>
      <c r="W14" s="18">
        <f>1-(Tabella2[[#This Row],[% n]]+Tabella2[[#This Row],[% b]])</f>
        <v>1</v>
      </c>
      <c r="X14" s="5" t="str">
        <f>IF(Tabella2[[#This Row],[Q/p.c.]]="","",Tabella2[[#This Row],[prezzo]]*(Tabella2[[#This Row],[Q/p.c.]])*Tabella2[[#This Row],[% a]])</f>
        <v/>
      </c>
    </row>
    <row r="15" spans="1:25" collapsed="1" x14ac:dyDescent="0.3">
      <c r="C15" s="7" t="str">
        <f>IF(Tabella2[[#This Row],[Macro_prodotto]]&lt;&gt;"",CONCATENATE("M-",Tabella2[[#This Row],[u_macro]]),A14)</f>
        <v>M-6</v>
      </c>
      <c r="D15" s="7" t="str">
        <f>IF(Tabella2[[#This Row],[Macro_prodotto]]&lt;&gt;"",CONCATENATE("M-",Tabella2[[#This Row],[u_macro]]),"")</f>
        <v>M-6</v>
      </c>
      <c r="E15" s="7">
        <f>IF(Tabella2[[#This Row],[Macro_prodotto]]="","",(COUNT(E$3:E14))+1)</f>
        <v>6</v>
      </c>
      <c r="F15" s="7" t="str">
        <f t="shared" si="0"/>
        <v>p-014</v>
      </c>
      <c r="G15" s="8" t="s">
        <v>19</v>
      </c>
      <c r="H15" s="8" t="s">
        <v>139</v>
      </c>
      <c r="I15" s="8" t="s">
        <v>19</v>
      </c>
      <c r="J15" s="7" t="s">
        <v>10</v>
      </c>
      <c r="K15" s="4">
        <v>100</v>
      </c>
      <c r="L15" s="4" t="s">
        <v>32</v>
      </c>
      <c r="M15" s="13">
        <v>0.85</v>
      </c>
      <c r="N15" s="7" t="s">
        <v>99</v>
      </c>
      <c r="O15" s="7">
        <v>4180</v>
      </c>
      <c r="P15" s="7">
        <f>IF(Tabella2[[#This Row],[quantità]]="","",Tabella2[[#This Row],[quantità]]-Tabella2[[#This Row],[quantità]]*P$2)</f>
        <v>3971</v>
      </c>
      <c r="Q15" s="3">
        <f>IF(Tabella2[[#This Row],[margine]]="","",Tabella2[[#This Row],[margine]]/12)</f>
        <v>330.91666666666669</v>
      </c>
      <c r="R15" s="3">
        <f>IF(Tabella2[[#This Row],[media]]="","",Tabella2[[#This Row],[media]]/Y$2)</f>
        <v>0.84417517006802723</v>
      </c>
      <c r="S15" s="18">
        <v>0.1</v>
      </c>
      <c r="T15" s="5">
        <f>IF(Tabella2[[#This Row],[Q/p.c.]]="","",Tabella2[[#This Row],[prezzo]]*(Tabella2[[#This Row],[Q/p.c.]])*Tabella2[[#This Row],[% n]])</f>
        <v>7.1754889455782317E-2</v>
      </c>
      <c r="U15" s="18">
        <v>0.4</v>
      </c>
      <c r="V15" s="5">
        <f>IF(Tabella2[[#This Row],[Q/p.c.]]="","",Tabella2[[#This Row],[prezzo]]*(Tabella2[[#This Row],[Q/p.c.]])*Tabella2[[#This Row],[% b]])</f>
        <v>0.28701955782312927</v>
      </c>
      <c r="W15" s="18">
        <f>1-(Tabella2[[#This Row],[% n]]+Tabella2[[#This Row],[% b]])</f>
        <v>0.5</v>
      </c>
      <c r="X15" s="5">
        <f>IF(Tabella2[[#This Row],[Q/p.c.]]="","",Tabella2[[#This Row],[prezzo]]*(Tabella2[[#This Row],[Q/p.c.]])*Tabella2[[#This Row],[% a]])</f>
        <v>0.35877444727891156</v>
      </c>
    </row>
    <row r="16" spans="1:25" hidden="1" outlineLevel="1" x14ac:dyDescent="0.3">
      <c r="C16" s="7">
        <f>IF(Tabella2[[#This Row],[Macro_prodotto]]&lt;&gt;"",CONCATENATE("M-",Tabella2[[#This Row],[u_macro]]),A15)</f>
        <v>0</v>
      </c>
      <c r="D16" s="7" t="str">
        <f>IF(Tabella2[[#This Row],[Macro_prodotto]]&lt;&gt;"",CONCATENATE("M-",Tabella2[[#This Row],[u_macro]]),"")</f>
        <v/>
      </c>
      <c r="E16" s="7" t="str">
        <f>IF(Tabella2[[#This Row],[Macro_prodotto]]="","",(COUNT(E$3:E15))+1)</f>
        <v/>
      </c>
      <c r="F16" s="7" t="str">
        <f t="shared" si="0"/>
        <v>p-015</v>
      </c>
      <c r="I16" s="8" t="s">
        <v>19</v>
      </c>
      <c r="J16" s="7" t="s">
        <v>10</v>
      </c>
      <c r="K16" s="4">
        <v>50</v>
      </c>
      <c r="L16" s="4" t="s">
        <v>32</v>
      </c>
      <c r="M16" s="13">
        <v>0.4</v>
      </c>
      <c r="N16" s="7"/>
      <c r="O16" s="7"/>
      <c r="P16" s="7" t="str">
        <f>IF(Tabella2[[#This Row],[quantità]]="","",Tabella2[[#This Row],[quantità]]-Tabella2[[#This Row],[quantità]]*P$2)</f>
        <v/>
      </c>
      <c r="Q16" s="3" t="str">
        <f>IF(Tabella2[[#This Row],[margine]]="","",Tabella2[[#This Row],[margine]]/12)</f>
        <v/>
      </c>
      <c r="R16" s="3" t="str">
        <f>IF(Tabella2[[#This Row],[media]]="","",Tabella2[[#This Row],[media]]/Y$2)</f>
        <v/>
      </c>
      <c r="S16" s="18"/>
      <c r="T16" s="5" t="str">
        <f>IF(Tabella2[[#This Row],[Q/p.c.]]="","",Tabella2[[#This Row],[prezzo]]*(Tabella2[[#This Row],[Q/p.c.]])*Tabella2[[#This Row],[% n]])</f>
        <v/>
      </c>
      <c r="U16" s="18"/>
      <c r="V16" s="5" t="str">
        <f>IF(Tabella2[[#This Row],[Q/p.c.]]="","",Tabella2[[#This Row],[prezzo]]*(Tabella2[[#This Row],[Q/p.c.]])*Tabella2[[#This Row],[% b]])</f>
        <v/>
      </c>
      <c r="W16" s="18">
        <f>1-(Tabella2[[#This Row],[% n]]+Tabella2[[#This Row],[% b]])</f>
        <v>1</v>
      </c>
      <c r="X16" s="5" t="str">
        <f>IF(Tabella2[[#This Row],[Q/p.c.]]="","",Tabella2[[#This Row],[prezzo]]*(Tabella2[[#This Row],[Q/p.c.]])*Tabella2[[#This Row],[% a]])</f>
        <v/>
      </c>
    </row>
    <row r="17" spans="3:24" collapsed="1" x14ac:dyDescent="0.3">
      <c r="C17" s="7" t="str">
        <f>IF(Tabella2[[#This Row],[Macro_prodotto]]&lt;&gt;"",CONCATENATE("M-",Tabella2[[#This Row],[u_macro]]),A16)</f>
        <v>M-7</v>
      </c>
      <c r="D17" s="7" t="str">
        <f>IF(Tabella2[[#This Row],[Macro_prodotto]]&lt;&gt;"",CONCATENATE("M-",Tabella2[[#This Row],[u_macro]]),"")</f>
        <v>M-7</v>
      </c>
      <c r="E17" s="7">
        <f>IF(Tabella2[[#This Row],[Macro_prodotto]]="","",(COUNT(E$3:E16))+1)</f>
        <v>7</v>
      </c>
      <c r="F17" s="7" t="str">
        <f t="shared" si="0"/>
        <v>p-016</v>
      </c>
      <c r="G17" s="8" t="s">
        <v>20</v>
      </c>
      <c r="H17" s="8" t="s">
        <v>133</v>
      </c>
      <c r="I17" s="8" t="s">
        <v>20</v>
      </c>
      <c r="J17" s="7" t="s">
        <v>10</v>
      </c>
      <c r="K17" s="4">
        <v>100</v>
      </c>
      <c r="L17" s="4" t="s">
        <v>32</v>
      </c>
      <c r="M17" s="13">
        <v>6</v>
      </c>
      <c r="N17" s="7" t="s">
        <v>99</v>
      </c>
      <c r="O17" s="7">
        <v>50</v>
      </c>
      <c r="P17" s="7">
        <f>IF(Tabella2[[#This Row],[quantità]]="","",Tabella2[[#This Row],[quantità]]-Tabella2[[#This Row],[quantità]]*P$2)</f>
        <v>47.5</v>
      </c>
      <c r="Q17" s="3">
        <f>IF(Tabella2[[#This Row],[margine]]="","",Tabella2[[#This Row],[margine]]/12)</f>
        <v>3.9583333333333335</v>
      </c>
      <c r="R17" s="3">
        <f>IF(Tabella2[[#This Row],[media]]="","",Tabella2[[#This Row],[media]]/Y$2)</f>
        <v>1.0097789115646259E-2</v>
      </c>
      <c r="S17" s="18">
        <v>0</v>
      </c>
      <c r="T17" s="5">
        <f>IF(Tabella2[[#This Row],[Q/p.c.]]="","",Tabella2[[#This Row],[prezzo]]*(Tabella2[[#This Row],[Q/p.c.]])*Tabella2[[#This Row],[% n]])</f>
        <v>0</v>
      </c>
      <c r="U17" s="18">
        <v>0.3</v>
      </c>
      <c r="V17" s="5">
        <f>IF(Tabella2[[#This Row],[Q/p.c.]]="","",Tabella2[[#This Row],[prezzo]]*(Tabella2[[#This Row],[Q/p.c.]])*Tabella2[[#This Row],[% b]])</f>
        <v>1.8176020408163265E-2</v>
      </c>
      <c r="W17" s="18">
        <f>1-(Tabella2[[#This Row],[% n]]+Tabella2[[#This Row],[% b]])</f>
        <v>0.7</v>
      </c>
      <c r="X17" s="5">
        <f>IF(Tabella2[[#This Row],[Q/p.c.]]="","",Tabella2[[#This Row],[prezzo]]*(Tabella2[[#This Row],[Q/p.c.]])*Tabella2[[#This Row],[% a]])</f>
        <v>4.2410714285714288E-2</v>
      </c>
    </row>
    <row r="18" spans="3:24" x14ac:dyDescent="0.3">
      <c r="C18" s="7" t="str">
        <f>IF(Tabella2[[#This Row],[Macro_prodotto]]&lt;&gt;"",CONCATENATE("M-",Tabella2[[#This Row],[u_macro]]),A17)</f>
        <v>M-8</v>
      </c>
      <c r="D18" s="7" t="str">
        <f>IF(Tabella2[[#This Row],[Macro_prodotto]]&lt;&gt;"",CONCATENATE("M-",Tabella2[[#This Row],[u_macro]]),"")</f>
        <v>M-8</v>
      </c>
      <c r="E18" s="7">
        <f>IF(Tabella2[[#This Row],[Macro_prodotto]]="","",(COUNT(E$3:E17))+1)</f>
        <v>8</v>
      </c>
      <c r="F18" s="7" t="str">
        <f t="shared" si="0"/>
        <v>p-017</v>
      </c>
      <c r="G18" s="8" t="s">
        <v>21</v>
      </c>
      <c r="H18" s="8" t="s">
        <v>132</v>
      </c>
      <c r="I18" s="8" t="s">
        <v>21</v>
      </c>
      <c r="J18" s="7" t="s">
        <v>10</v>
      </c>
      <c r="K18" s="4">
        <v>1000</v>
      </c>
      <c r="L18" s="4" t="s">
        <v>31</v>
      </c>
      <c r="M18" s="13">
        <v>1.5</v>
      </c>
      <c r="N18" s="7" t="s">
        <v>0</v>
      </c>
      <c r="O18" s="7">
        <v>1844</v>
      </c>
      <c r="P18" s="7">
        <f>IF(Tabella2[[#This Row],[quantità]]="","",Tabella2[[#This Row],[quantità]]-Tabella2[[#This Row],[quantità]]*P$2)</f>
        <v>1751.8</v>
      </c>
      <c r="Q18" s="3">
        <f>IF(Tabella2[[#This Row],[margine]]="","",Tabella2[[#This Row],[margine]]/12)</f>
        <v>145.98333333333332</v>
      </c>
      <c r="R18" s="3">
        <f>IF(Tabella2[[#This Row],[media]]="","",Tabella2[[#This Row],[media]]/Y$2)</f>
        <v>0.37240646258503396</v>
      </c>
      <c r="S18" s="18">
        <v>0</v>
      </c>
      <c r="T18" s="5">
        <f>IF(Tabella2[[#This Row],[Q/p.c.]]="","",Tabella2[[#This Row],[prezzo]]*(Tabella2[[#This Row],[Q/p.c.]])*Tabella2[[#This Row],[% n]])</f>
        <v>0</v>
      </c>
      <c r="U18" s="18">
        <v>0.4</v>
      </c>
      <c r="V18" s="5">
        <f>IF(Tabella2[[#This Row],[Q/p.c.]]="","",Tabella2[[#This Row],[prezzo]]*(Tabella2[[#This Row],[Q/p.c.]])*Tabella2[[#This Row],[% b]])</f>
        <v>0.22344387755102035</v>
      </c>
      <c r="W18" s="18">
        <f>1-(Tabella2[[#This Row],[% n]]+Tabella2[[#This Row],[% b]])</f>
        <v>0.6</v>
      </c>
      <c r="X18" s="5">
        <f>IF(Tabella2[[#This Row],[Q/p.c.]]="","",Tabella2[[#This Row],[prezzo]]*(Tabella2[[#This Row],[Q/p.c.]])*Tabella2[[#This Row],[% a]])</f>
        <v>0.33516581632653053</v>
      </c>
    </row>
    <row r="19" spans="3:24" hidden="1" outlineLevel="1" x14ac:dyDescent="0.3">
      <c r="C19" s="7">
        <f>IF(Tabella2[[#This Row],[Macro_prodotto]]&lt;&gt;"",CONCATENATE("M-",Tabella2[[#This Row],[u_macro]]),A18)</f>
        <v>0</v>
      </c>
      <c r="D19" s="7" t="str">
        <f>IF(Tabella2[[#This Row],[Macro_prodotto]]&lt;&gt;"",CONCATENATE("M-",Tabella2[[#This Row],[u_macro]]),"")</f>
        <v/>
      </c>
      <c r="E19" s="7" t="str">
        <f>IF(Tabella2[[#This Row],[Macro_prodotto]]="","",(COUNT(E$3:E18))+1)</f>
        <v/>
      </c>
      <c r="F19" s="7" t="str">
        <f t="shared" si="0"/>
        <v>p-018</v>
      </c>
      <c r="I19" s="8" t="s">
        <v>21</v>
      </c>
      <c r="J19" s="7" t="s">
        <v>10</v>
      </c>
      <c r="K19" s="7">
        <v>800</v>
      </c>
      <c r="L19" s="4" t="s">
        <v>31</v>
      </c>
      <c r="M19" s="13">
        <f>MROUND((M$18*(K19/K$18)),0.05)</f>
        <v>1.2000000000000002</v>
      </c>
      <c r="N19" s="7"/>
      <c r="O19" s="7"/>
      <c r="P19" s="7" t="str">
        <f>IF(Tabella2[[#This Row],[quantità]]="","",Tabella2[[#This Row],[quantità]]-Tabella2[[#This Row],[quantità]]*P$2)</f>
        <v/>
      </c>
      <c r="Q19" s="3" t="str">
        <f>IF(Tabella2[[#This Row],[margine]]="","",Tabella2[[#This Row],[margine]]/12)</f>
        <v/>
      </c>
      <c r="R19" s="3" t="str">
        <f>IF(Tabella2[[#This Row],[media]]="","",Tabella2[[#This Row],[media]]/Y$2)</f>
        <v/>
      </c>
      <c r="S19" s="18"/>
      <c r="T19" s="5" t="str">
        <f>IF(Tabella2[[#This Row],[Q/p.c.]]="","",Tabella2[[#This Row],[prezzo]]*(Tabella2[[#This Row],[Q/p.c.]])*Tabella2[[#This Row],[% n]])</f>
        <v/>
      </c>
      <c r="U19" s="18"/>
      <c r="V19" s="5" t="str">
        <f>IF(Tabella2[[#This Row],[Q/p.c.]]="","",Tabella2[[#This Row],[prezzo]]*(Tabella2[[#This Row],[Q/p.c.]])*Tabella2[[#This Row],[% b]])</f>
        <v/>
      </c>
      <c r="W19" s="18">
        <f>1-(Tabella2[[#This Row],[% n]]+Tabella2[[#This Row],[% b]])</f>
        <v>1</v>
      </c>
      <c r="X19" s="5" t="str">
        <f>IF(Tabella2[[#This Row],[Q/p.c.]]="","",Tabella2[[#This Row],[prezzo]]*(Tabella2[[#This Row],[Q/p.c.]])*Tabella2[[#This Row],[% a]])</f>
        <v/>
      </c>
    </row>
    <row r="20" spans="3:24" hidden="1" outlineLevel="1" x14ac:dyDescent="0.3">
      <c r="C20" s="7">
        <f>IF(Tabella2[[#This Row],[Macro_prodotto]]&lt;&gt;"",CONCATENATE("M-",Tabella2[[#This Row],[u_macro]]),A19)</f>
        <v>0</v>
      </c>
      <c r="D20" s="7" t="str">
        <f>IF(Tabella2[[#This Row],[Macro_prodotto]]&lt;&gt;"",CONCATENATE("M-",Tabella2[[#This Row],[u_macro]]),"")</f>
        <v/>
      </c>
      <c r="E20" s="7" t="str">
        <f>IF(Tabella2[[#This Row],[Macro_prodotto]]="","",(COUNT(E$3:E19))+1)</f>
        <v/>
      </c>
      <c r="F20" s="7" t="str">
        <f t="shared" si="0"/>
        <v>p-019</v>
      </c>
      <c r="I20" s="8" t="s">
        <v>21</v>
      </c>
      <c r="J20" s="7" t="s">
        <v>10</v>
      </c>
      <c r="K20" s="7">
        <v>400</v>
      </c>
      <c r="L20" s="4" t="s">
        <v>31</v>
      </c>
      <c r="M20" s="13">
        <f>MROUND((M$18*(K20/K$18)),0.05)</f>
        <v>0.60000000000000009</v>
      </c>
      <c r="N20" s="7"/>
      <c r="O20" s="7"/>
      <c r="P20" s="7" t="str">
        <f>IF(Tabella2[[#This Row],[quantità]]="","",Tabella2[[#This Row],[quantità]]-Tabella2[[#This Row],[quantità]]*P$2)</f>
        <v/>
      </c>
      <c r="Q20" s="3" t="str">
        <f>IF(Tabella2[[#This Row],[margine]]="","",Tabella2[[#This Row],[margine]]/12)</f>
        <v/>
      </c>
      <c r="R20" s="3" t="str">
        <f>IF(Tabella2[[#This Row],[media]]="","",Tabella2[[#This Row],[media]]/Y$2)</f>
        <v/>
      </c>
      <c r="S20" s="18"/>
      <c r="T20" s="5" t="str">
        <f>IF(Tabella2[[#This Row],[Q/p.c.]]="","",Tabella2[[#This Row],[prezzo]]*(Tabella2[[#This Row],[Q/p.c.]])*Tabella2[[#This Row],[% n]])</f>
        <v/>
      </c>
      <c r="U20" s="18"/>
      <c r="V20" s="5" t="str">
        <f>IF(Tabella2[[#This Row],[Q/p.c.]]="","",Tabella2[[#This Row],[prezzo]]*(Tabella2[[#This Row],[Q/p.c.]])*Tabella2[[#This Row],[% b]])</f>
        <v/>
      </c>
      <c r="W20" s="18">
        <f>1-(Tabella2[[#This Row],[% n]]+Tabella2[[#This Row],[% b]])</f>
        <v>1</v>
      </c>
      <c r="X20" s="5" t="str">
        <f>IF(Tabella2[[#This Row],[Q/p.c.]]="","",Tabella2[[#This Row],[prezzo]]*(Tabella2[[#This Row],[Q/p.c.]])*Tabella2[[#This Row],[% a]])</f>
        <v/>
      </c>
    </row>
    <row r="21" spans="3:24" hidden="1" outlineLevel="1" x14ac:dyDescent="0.3">
      <c r="C21" s="7">
        <f>IF(Tabella2[[#This Row],[Macro_prodotto]]&lt;&gt;"",CONCATENATE("M-",Tabella2[[#This Row],[u_macro]]),A20)</f>
        <v>0</v>
      </c>
      <c r="D21" s="7" t="str">
        <f>IF(Tabella2[[#This Row],[Macro_prodotto]]&lt;&gt;"",CONCATENATE("M-",Tabella2[[#This Row],[u_macro]]),"")</f>
        <v/>
      </c>
      <c r="E21" s="7" t="str">
        <f>IF(Tabella2[[#This Row],[Macro_prodotto]]="","",(COUNT(E$3:E20))+1)</f>
        <v/>
      </c>
      <c r="F21" s="7" t="str">
        <f t="shared" si="0"/>
        <v>p-020</v>
      </c>
      <c r="I21" s="8" t="s">
        <v>21</v>
      </c>
      <c r="J21" s="7" t="s">
        <v>10</v>
      </c>
      <c r="K21" s="7">
        <v>220</v>
      </c>
      <c r="L21" s="4" t="s">
        <v>31</v>
      </c>
      <c r="M21" s="13">
        <f>MROUND((M$18*(K21/K$18)),0.05)</f>
        <v>0.35000000000000003</v>
      </c>
      <c r="N21" s="7"/>
      <c r="O21" s="7"/>
      <c r="P21" s="7" t="str">
        <f>IF(Tabella2[[#This Row],[quantità]]="","",Tabella2[[#This Row],[quantità]]-Tabella2[[#This Row],[quantità]]*P$2)</f>
        <v/>
      </c>
      <c r="Q21" s="3" t="str">
        <f>IF(Tabella2[[#This Row],[margine]]="","",Tabella2[[#This Row],[margine]]/12)</f>
        <v/>
      </c>
      <c r="R21" s="3" t="str">
        <f>IF(Tabella2[[#This Row],[media]]="","",Tabella2[[#This Row],[media]]/Y$2)</f>
        <v/>
      </c>
      <c r="S21" s="18"/>
      <c r="T21" s="5" t="str">
        <f>IF(Tabella2[[#This Row],[Q/p.c.]]="","",Tabella2[[#This Row],[prezzo]]*(Tabella2[[#This Row],[Q/p.c.]])*Tabella2[[#This Row],[% n]])</f>
        <v/>
      </c>
      <c r="U21" s="18"/>
      <c r="V21" s="5" t="str">
        <f>IF(Tabella2[[#This Row],[Q/p.c.]]="","",Tabella2[[#This Row],[prezzo]]*(Tabella2[[#This Row],[Q/p.c.]])*Tabella2[[#This Row],[% b]])</f>
        <v/>
      </c>
      <c r="W21" s="18">
        <f>1-(Tabella2[[#This Row],[% n]]+Tabella2[[#This Row],[% b]])</f>
        <v>1</v>
      </c>
      <c r="X21" s="5" t="str">
        <f>IF(Tabella2[[#This Row],[Q/p.c.]]="","",Tabella2[[#This Row],[prezzo]]*(Tabella2[[#This Row],[Q/p.c.]])*Tabella2[[#This Row],[% a]])</f>
        <v/>
      </c>
    </row>
    <row r="22" spans="3:24" collapsed="1" x14ac:dyDescent="0.3">
      <c r="C22" s="7" t="str">
        <f>IF(Tabella2[[#This Row],[Macro_prodotto]]&lt;&gt;"",CONCATENATE("M-",Tabella2[[#This Row],[u_macro]]),A21)</f>
        <v>M-9</v>
      </c>
      <c r="D22" s="7" t="str">
        <f>IF(Tabella2[[#This Row],[Macro_prodotto]]&lt;&gt;"",CONCATENATE("M-",Tabella2[[#This Row],[u_macro]]),"")</f>
        <v>M-9</v>
      </c>
      <c r="E22" s="7">
        <f>IF(Tabella2[[#This Row],[Macro_prodotto]]="","",(COUNT(E$3:E21))+1)</f>
        <v>9</v>
      </c>
      <c r="F22" s="7" t="str">
        <f t="shared" si="0"/>
        <v>p-021</v>
      </c>
      <c r="G22" s="8" t="s">
        <v>22</v>
      </c>
      <c r="H22" s="8" t="s">
        <v>134</v>
      </c>
      <c r="I22" s="8" t="s">
        <v>22</v>
      </c>
      <c r="J22" s="7" t="s">
        <v>10</v>
      </c>
      <c r="K22" s="4">
        <v>1000</v>
      </c>
      <c r="L22" s="4" t="s">
        <v>31</v>
      </c>
      <c r="M22" s="13">
        <v>1.3</v>
      </c>
      <c r="N22" s="7" t="s">
        <v>0</v>
      </c>
      <c r="O22" s="7">
        <v>2014</v>
      </c>
      <c r="P22" s="7">
        <f>IF(Tabella2[[#This Row],[quantità]]="","",Tabella2[[#This Row],[quantità]]-Tabella2[[#This Row],[quantità]]*P$2)</f>
        <v>1913.3</v>
      </c>
      <c r="Q22" s="3">
        <f>IF(Tabella2[[#This Row],[margine]]="","",Tabella2[[#This Row],[margine]]/12)</f>
        <v>159.44166666666666</v>
      </c>
      <c r="R22" s="3">
        <f>IF(Tabella2[[#This Row],[media]]="","",Tabella2[[#This Row],[media]]/Y$2)</f>
        <v>0.40673894557823126</v>
      </c>
      <c r="S22" s="18">
        <v>0</v>
      </c>
      <c r="T22" s="5">
        <f>IF(Tabella2[[#This Row],[Q/p.c.]]="","",Tabella2[[#This Row],[prezzo]]*(Tabella2[[#This Row],[Q/p.c.]])*Tabella2[[#This Row],[% n]])</f>
        <v>0</v>
      </c>
      <c r="U22" s="18">
        <v>0.4</v>
      </c>
      <c r="V22" s="5">
        <f>IF(Tabella2[[#This Row],[Q/p.c.]]="","",Tabella2[[#This Row],[prezzo]]*(Tabella2[[#This Row],[Q/p.c.]])*Tabella2[[#This Row],[% b]])</f>
        <v>0.21150425170068027</v>
      </c>
      <c r="W22" s="18">
        <f>1-(Tabella2[[#This Row],[% n]]+Tabella2[[#This Row],[% b]])</f>
        <v>0.6</v>
      </c>
      <c r="X22" s="5">
        <f>IF(Tabella2[[#This Row],[Q/p.c.]]="","",Tabella2[[#This Row],[prezzo]]*(Tabella2[[#This Row],[Q/p.c.]])*Tabella2[[#This Row],[% a]])</f>
        <v>0.31725637755102037</v>
      </c>
    </row>
    <row r="23" spans="3:24" hidden="1" outlineLevel="1" x14ac:dyDescent="0.3">
      <c r="C23" s="7">
        <f>IF(Tabella2[[#This Row],[Macro_prodotto]]&lt;&gt;"",CONCATENATE("M-",Tabella2[[#This Row],[u_macro]]),A22)</f>
        <v>0</v>
      </c>
      <c r="D23" s="7" t="str">
        <f>IF(Tabella2[[#This Row],[Macro_prodotto]]&lt;&gt;"",CONCATENATE("M-",Tabella2[[#This Row],[u_macro]]),"")</f>
        <v/>
      </c>
      <c r="E23" s="7" t="str">
        <f>IF(Tabella2[[#This Row],[Macro_prodotto]]="","",(COUNT(E$3:E22))+1)</f>
        <v/>
      </c>
      <c r="F23" s="7" t="str">
        <f t="shared" si="0"/>
        <v>p-022</v>
      </c>
      <c r="I23" s="8" t="s">
        <v>22</v>
      </c>
      <c r="J23" s="7" t="s">
        <v>10</v>
      </c>
      <c r="K23" s="4">
        <v>800</v>
      </c>
      <c r="L23" s="4" t="s">
        <v>31</v>
      </c>
      <c r="M23" s="13">
        <f>MROUND((M$22*(K23/K$22)),0.05)</f>
        <v>1.05</v>
      </c>
      <c r="N23" s="7"/>
      <c r="O23" s="7"/>
      <c r="P23" s="7" t="str">
        <f>IF(Tabella2[[#This Row],[quantità]]="","",Tabella2[[#This Row],[quantità]]-Tabella2[[#This Row],[quantità]]*P$2)</f>
        <v/>
      </c>
      <c r="Q23" s="3" t="str">
        <f>IF(Tabella2[[#This Row],[margine]]="","",Tabella2[[#This Row],[margine]]/12)</f>
        <v/>
      </c>
      <c r="R23" s="3" t="str">
        <f>IF(Tabella2[[#This Row],[media]]="","",Tabella2[[#This Row],[media]]/Y$2)</f>
        <v/>
      </c>
      <c r="S23" s="18"/>
      <c r="T23" s="5" t="str">
        <f>IF(Tabella2[[#This Row],[Q/p.c.]]="","",Tabella2[[#This Row],[prezzo]]*(Tabella2[[#This Row],[Q/p.c.]])*Tabella2[[#This Row],[% n]])</f>
        <v/>
      </c>
      <c r="U23" s="18"/>
      <c r="V23" s="5" t="str">
        <f>IF(Tabella2[[#This Row],[Q/p.c.]]="","",Tabella2[[#This Row],[prezzo]]*(Tabella2[[#This Row],[Q/p.c.]])*Tabella2[[#This Row],[% b]])</f>
        <v/>
      </c>
      <c r="W23" s="18">
        <f>1-(Tabella2[[#This Row],[% n]]+Tabella2[[#This Row],[% b]])</f>
        <v>1</v>
      </c>
      <c r="X23" s="5" t="str">
        <f>IF(Tabella2[[#This Row],[Q/p.c.]]="","",Tabella2[[#This Row],[prezzo]]*(Tabella2[[#This Row],[Q/p.c.]])*Tabella2[[#This Row],[% a]])</f>
        <v/>
      </c>
    </row>
    <row r="24" spans="3:24" hidden="1" outlineLevel="1" x14ac:dyDescent="0.3">
      <c r="C24" s="7">
        <f>IF(Tabella2[[#This Row],[Macro_prodotto]]&lt;&gt;"",CONCATENATE("M-",Tabella2[[#This Row],[u_macro]]),A23)</f>
        <v>0</v>
      </c>
      <c r="D24" s="7" t="str">
        <f>IF(Tabella2[[#This Row],[Macro_prodotto]]&lt;&gt;"",CONCATENATE("M-",Tabella2[[#This Row],[u_macro]]),"")</f>
        <v/>
      </c>
      <c r="E24" s="7" t="str">
        <f>IF(Tabella2[[#This Row],[Macro_prodotto]]="","",(COUNT(E$3:E23))+1)</f>
        <v/>
      </c>
      <c r="F24" s="7" t="str">
        <f t="shared" si="0"/>
        <v>p-023</v>
      </c>
      <c r="I24" s="8" t="s">
        <v>22</v>
      </c>
      <c r="J24" s="7" t="s">
        <v>10</v>
      </c>
      <c r="K24" s="4">
        <v>400</v>
      </c>
      <c r="L24" s="4" t="s">
        <v>31</v>
      </c>
      <c r="M24" s="13">
        <f>MROUND((M$22*(K24/K$22)),0.05)</f>
        <v>0.5</v>
      </c>
      <c r="N24" s="7"/>
      <c r="O24" s="7"/>
      <c r="P24" s="7" t="str">
        <f>IF(Tabella2[[#This Row],[quantità]]="","",Tabella2[[#This Row],[quantità]]-Tabella2[[#This Row],[quantità]]*P$2)</f>
        <v/>
      </c>
      <c r="Q24" s="3" t="str">
        <f>IF(Tabella2[[#This Row],[margine]]="","",Tabella2[[#This Row],[margine]]/12)</f>
        <v/>
      </c>
      <c r="R24" s="3" t="str">
        <f>IF(Tabella2[[#This Row],[media]]="","",Tabella2[[#This Row],[media]]/Y$2)</f>
        <v/>
      </c>
      <c r="S24" s="18"/>
      <c r="T24" s="5" t="str">
        <f>IF(Tabella2[[#This Row],[Q/p.c.]]="","",Tabella2[[#This Row],[prezzo]]*(Tabella2[[#This Row],[Q/p.c.]])*Tabella2[[#This Row],[% n]])</f>
        <v/>
      </c>
      <c r="U24" s="18"/>
      <c r="V24" s="5" t="str">
        <f>IF(Tabella2[[#This Row],[Q/p.c.]]="","",Tabella2[[#This Row],[prezzo]]*(Tabella2[[#This Row],[Q/p.c.]])*Tabella2[[#This Row],[% b]])</f>
        <v/>
      </c>
      <c r="W24" s="18">
        <f>1-(Tabella2[[#This Row],[% n]]+Tabella2[[#This Row],[% b]])</f>
        <v>1</v>
      </c>
      <c r="X24" s="5" t="str">
        <f>IF(Tabella2[[#This Row],[Q/p.c.]]="","",Tabella2[[#This Row],[prezzo]]*(Tabella2[[#This Row],[Q/p.c.]])*Tabella2[[#This Row],[% a]])</f>
        <v/>
      </c>
    </row>
    <row r="25" spans="3:24" hidden="1" outlineLevel="1" x14ac:dyDescent="0.3">
      <c r="C25" s="7">
        <f>IF(Tabella2[[#This Row],[Macro_prodotto]]&lt;&gt;"",CONCATENATE("M-",Tabella2[[#This Row],[u_macro]]),A24)</f>
        <v>0</v>
      </c>
      <c r="D25" s="7" t="str">
        <f>IF(Tabella2[[#This Row],[Macro_prodotto]]&lt;&gt;"",CONCATENATE("M-",Tabella2[[#This Row],[u_macro]]),"")</f>
        <v/>
      </c>
      <c r="E25" s="7" t="str">
        <f>IF(Tabella2[[#This Row],[Macro_prodotto]]="","",(COUNT(E$3:E24))+1)</f>
        <v/>
      </c>
      <c r="F25" s="7" t="str">
        <f t="shared" si="0"/>
        <v>p-024</v>
      </c>
      <c r="I25" s="8" t="s">
        <v>22</v>
      </c>
      <c r="J25" s="7" t="s">
        <v>10</v>
      </c>
      <c r="K25" s="4">
        <v>220</v>
      </c>
      <c r="L25" s="4" t="s">
        <v>31</v>
      </c>
      <c r="M25" s="13">
        <f>MROUND((M$22*(K25/K$22)),0.05)</f>
        <v>0.30000000000000004</v>
      </c>
      <c r="N25" s="7"/>
      <c r="O25" s="7"/>
      <c r="P25" s="7" t="str">
        <f>IF(Tabella2[[#This Row],[quantità]]="","",Tabella2[[#This Row],[quantità]]-Tabella2[[#This Row],[quantità]]*P$2)</f>
        <v/>
      </c>
      <c r="Q25" s="3" t="str">
        <f>IF(Tabella2[[#This Row],[margine]]="","",Tabella2[[#This Row],[margine]]/12)</f>
        <v/>
      </c>
      <c r="R25" s="3" t="str">
        <f>IF(Tabella2[[#This Row],[media]]="","",Tabella2[[#This Row],[media]]/Y$2)</f>
        <v/>
      </c>
      <c r="S25" s="18"/>
      <c r="T25" s="5" t="str">
        <f>IF(Tabella2[[#This Row],[Q/p.c.]]="","",Tabella2[[#This Row],[prezzo]]*(Tabella2[[#This Row],[Q/p.c.]])*Tabella2[[#This Row],[% n]])</f>
        <v/>
      </c>
      <c r="U25" s="18"/>
      <c r="V25" s="5" t="str">
        <f>IF(Tabella2[[#This Row],[Q/p.c.]]="","",Tabella2[[#This Row],[prezzo]]*(Tabella2[[#This Row],[Q/p.c.]])*Tabella2[[#This Row],[% b]])</f>
        <v/>
      </c>
      <c r="W25" s="18">
        <f>1-(Tabella2[[#This Row],[% n]]+Tabella2[[#This Row],[% b]])</f>
        <v>1</v>
      </c>
      <c r="X25" s="5" t="str">
        <f>IF(Tabella2[[#This Row],[Q/p.c.]]="","",Tabella2[[#This Row],[prezzo]]*(Tabella2[[#This Row],[Q/p.c.]])*Tabella2[[#This Row],[% a]])</f>
        <v/>
      </c>
    </row>
    <row r="26" spans="3:24" collapsed="1" x14ac:dyDescent="0.3">
      <c r="C26" s="7" t="str">
        <f>IF(Tabella2[[#This Row],[Macro_prodotto]]&lt;&gt;"",CONCATENATE("M-",Tabella2[[#This Row],[u_macro]]),A25)</f>
        <v>M-10</v>
      </c>
      <c r="D26" s="7" t="str">
        <f>IF(Tabella2[[#This Row],[Macro_prodotto]]&lt;&gt;"",CONCATENATE("M-",Tabella2[[#This Row],[u_macro]]),"")</f>
        <v>M-10</v>
      </c>
      <c r="E26" s="7">
        <f>IF(Tabella2[[#This Row],[Macro_prodotto]]="","",(COUNT(E$3:E25))+1)</f>
        <v>10</v>
      </c>
      <c r="F26" s="7" t="str">
        <f t="shared" si="0"/>
        <v>p-025</v>
      </c>
      <c r="G26" s="8" t="s">
        <v>23</v>
      </c>
      <c r="H26" s="8" t="s">
        <v>133</v>
      </c>
      <c r="I26" s="8" t="s">
        <v>23</v>
      </c>
      <c r="J26" s="7" t="s">
        <v>10</v>
      </c>
      <c r="K26" s="4">
        <v>1000</v>
      </c>
      <c r="L26" s="4" t="s">
        <v>31</v>
      </c>
      <c r="M26" s="13">
        <v>1.25</v>
      </c>
      <c r="N26" s="7" t="s">
        <v>0</v>
      </c>
      <c r="O26" s="7">
        <v>176</v>
      </c>
      <c r="P26" s="7">
        <f>IF(Tabella2[[#This Row],[quantità]]="","",Tabella2[[#This Row],[quantità]]-Tabella2[[#This Row],[quantità]]*P$2)</f>
        <v>167.2</v>
      </c>
      <c r="Q26" s="3">
        <f>IF(Tabella2[[#This Row],[margine]]="","",Tabella2[[#This Row],[margine]]/12)</f>
        <v>13.933333333333332</v>
      </c>
      <c r="R26" s="3">
        <f>IF(Tabella2[[#This Row],[media]]="","",Tabella2[[#This Row],[media]]/Y$2)</f>
        <v>3.5544217687074824E-2</v>
      </c>
      <c r="S26" s="18">
        <v>0.05</v>
      </c>
      <c r="T26" s="5">
        <f>IF(Tabella2[[#This Row],[Q/p.c.]]="","",Tabella2[[#This Row],[prezzo]]*(Tabella2[[#This Row],[Q/p.c.]])*Tabella2[[#This Row],[% n]])</f>
        <v>2.2215136054421765E-3</v>
      </c>
      <c r="U26" s="18">
        <v>0.3</v>
      </c>
      <c r="V26" s="5">
        <f>IF(Tabella2[[#This Row],[Q/p.c.]]="","",Tabella2[[#This Row],[prezzo]]*(Tabella2[[#This Row],[Q/p.c.]])*Tabella2[[#This Row],[% b]])</f>
        <v>1.332908163265306E-2</v>
      </c>
      <c r="W26" s="18">
        <f>1-(Tabella2[[#This Row],[% n]]+Tabella2[[#This Row],[% b]])</f>
        <v>0.65</v>
      </c>
      <c r="X26" s="5">
        <f>IF(Tabella2[[#This Row],[Q/p.c.]]="","",Tabella2[[#This Row],[prezzo]]*(Tabella2[[#This Row],[Q/p.c.]])*Tabella2[[#This Row],[% a]])</f>
        <v>2.8879676870748296E-2</v>
      </c>
    </row>
    <row r="27" spans="3:24" x14ac:dyDescent="0.3">
      <c r="C27" s="7" t="str">
        <f>IF(Tabella2[[#This Row],[Macro_prodotto]]&lt;&gt;"",CONCATENATE("M-",Tabella2[[#This Row],[u_macro]]),A26)</f>
        <v>M-11</v>
      </c>
      <c r="D27" s="7" t="str">
        <f>IF(Tabella2[[#This Row],[Macro_prodotto]]&lt;&gt;"",CONCATENATE("M-",Tabella2[[#This Row],[u_macro]]),"")</f>
        <v>M-11</v>
      </c>
      <c r="E27" s="7">
        <f>IF(Tabella2[[#This Row],[Macro_prodotto]]="","",(COUNT(E$3:E26))+1)</f>
        <v>11</v>
      </c>
      <c r="F27" s="7" t="str">
        <f t="shared" si="0"/>
        <v>p-026</v>
      </c>
      <c r="G27" s="8" t="s">
        <v>24</v>
      </c>
      <c r="H27" s="8" t="s">
        <v>135</v>
      </c>
      <c r="I27" s="8" t="s">
        <v>24</v>
      </c>
      <c r="J27" s="7" t="s">
        <v>10</v>
      </c>
      <c r="K27" s="4">
        <v>1000</v>
      </c>
      <c r="L27" s="4" t="s">
        <v>33</v>
      </c>
      <c r="M27" s="13">
        <v>2.5</v>
      </c>
      <c r="N27" s="7" t="s">
        <v>99</v>
      </c>
      <c r="O27" s="7"/>
      <c r="P27" s="7" t="str">
        <f>IF(Tabella2[[#This Row],[quantità]]="","",Tabella2[[#This Row],[quantità]]-Tabella2[[#This Row],[quantità]]*P$2)</f>
        <v/>
      </c>
      <c r="Q27" s="3" t="str">
        <f>IF(Tabella2[[#This Row],[margine]]="","",Tabella2[[#This Row],[margine]]/12)</f>
        <v/>
      </c>
      <c r="R27" s="3" t="str">
        <f>IF(Tabella2[[#This Row],[media]]="","",Tabella2[[#This Row],[media]]/Y$2)</f>
        <v/>
      </c>
      <c r="S27" s="18">
        <v>0.25</v>
      </c>
      <c r="T27" s="5" t="str">
        <f>IF(Tabella2[[#This Row],[Q/p.c.]]="","",Tabella2[[#This Row],[prezzo]]*(Tabella2[[#This Row],[Q/p.c.]])*Tabella2[[#This Row],[% n]])</f>
        <v/>
      </c>
      <c r="U27" s="18">
        <v>0.4</v>
      </c>
      <c r="V27" s="5" t="str">
        <f>IF(Tabella2[[#This Row],[Q/p.c.]]="","",Tabella2[[#This Row],[prezzo]]*(Tabella2[[#This Row],[Q/p.c.]])*Tabella2[[#This Row],[% b]])</f>
        <v/>
      </c>
      <c r="W27" s="18">
        <f>1-(Tabella2[[#This Row],[% n]]+Tabella2[[#This Row],[% b]])</f>
        <v>0.35</v>
      </c>
      <c r="X27" s="5" t="str">
        <f>IF(Tabella2[[#This Row],[Q/p.c.]]="","",Tabella2[[#This Row],[prezzo]]*(Tabella2[[#This Row],[Q/p.c.]])*Tabella2[[#This Row],[% a]])</f>
        <v/>
      </c>
    </row>
    <row r="28" spans="3:24" x14ac:dyDescent="0.3">
      <c r="C28" s="7" t="str">
        <f>IF(Tabella2[[#This Row],[Macro_prodotto]]&lt;&gt;"",CONCATENATE("M-",Tabella2[[#This Row],[u_macro]]),A27)</f>
        <v>M-12</v>
      </c>
      <c r="D28" s="7" t="str">
        <f>IF(Tabella2[[#This Row],[Macro_prodotto]]&lt;&gt;"",CONCATENATE("M-",Tabella2[[#This Row],[u_macro]]),"")</f>
        <v>M-12</v>
      </c>
      <c r="E28" s="7">
        <f>IF(Tabella2[[#This Row],[Macro_prodotto]]="","",(COUNT(E$3:E27))+1)</f>
        <v>12</v>
      </c>
      <c r="F28" s="7" t="str">
        <f t="shared" si="0"/>
        <v>p-027</v>
      </c>
      <c r="G28" s="8" t="s">
        <v>25</v>
      </c>
      <c r="H28" s="8" t="s">
        <v>135</v>
      </c>
      <c r="I28" s="8" t="s">
        <v>25</v>
      </c>
      <c r="J28" s="7" t="s">
        <v>10</v>
      </c>
      <c r="K28" s="4">
        <v>1000</v>
      </c>
      <c r="L28" s="4" t="s">
        <v>33</v>
      </c>
      <c r="M28" s="13">
        <v>1.3</v>
      </c>
      <c r="N28" s="7" t="s">
        <v>99</v>
      </c>
      <c r="O28" s="7">
        <v>67</v>
      </c>
      <c r="P28" s="7">
        <f>IF(Tabella2[[#This Row],[quantità]]="","",Tabella2[[#This Row],[quantità]]-Tabella2[[#This Row],[quantità]]*P$2)</f>
        <v>63.65</v>
      </c>
      <c r="Q28" s="3">
        <f>IF(Tabella2[[#This Row],[margine]]="","",Tabella2[[#This Row],[margine]]/12)</f>
        <v>5.3041666666666663</v>
      </c>
      <c r="R28" s="3">
        <f>IF(Tabella2[[#This Row],[media]]="","",Tabella2[[#This Row],[media]]/Y$2)</f>
        <v>1.3531037414965986E-2</v>
      </c>
      <c r="S28" s="18">
        <v>0.1</v>
      </c>
      <c r="T28" s="5">
        <f>IF(Tabella2[[#This Row],[Q/p.c.]]="","",Tabella2[[#This Row],[prezzo]]*(Tabella2[[#This Row],[Q/p.c.]])*Tabella2[[#This Row],[% n]])</f>
        <v>1.7590348639455783E-3</v>
      </c>
      <c r="U28" s="18">
        <v>0.3</v>
      </c>
      <c r="V28" s="5">
        <f>IF(Tabella2[[#This Row],[Q/p.c.]]="","",Tabella2[[#This Row],[prezzo]]*(Tabella2[[#This Row],[Q/p.c.]])*Tabella2[[#This Row],[% b]])</f>
        <v>5.2771045918367345E-3</v>
      </c>
      <c r="W28" s="18">
        <f>1-(Tabella2[[#This Row],[% n]]+Tabella2[[#This Row],[% b]])</f>
        <v>0.6</v>
      </c>
      <c r="X28" s="5">
        <f>IF(Tabella2[[#This Row],[Q/p.c.]]="","",Tabella2[[#This Row],[prezzo]]*(Tabella2[[#This Row],[Q/p.c.]])*Tabella2[[#This Row],[% a]])</f>
        <v>1.0554209183673469E-2</v>
      </c>
    </row>
    <row r="29" spans="3:24" x14ac:dyDescent="0.3">
      <c r="C29" s="7" t="str">
        <f>IF(Tabella2[[#This Row],[Macro_prodotto]]&lt;&gt;"",CONCATENATE("M-",Tabella2[[#This Row],[u_macro]]),A28)</f>
        <v>M-13</v>
      </c>
      <c r="D29" s="7" t="str">
        <f>IF(Tabella2[[#This Row],[Macro_prodotto]]&lt;&gt;"",CONCATENATE("M-",Tabella2[[#This Row],[u_macro]]),"")</f>
        <v>M-13</v>
      </c>
      <c r="E29" s="7">
        <f>IF(Tabella2[[#This Row],[Macro_prodotto]]="","",(COUNT(E$3:E28))+1)</f>
        <v>13</v>
      </c>
      <c r="F29" s="7" t="str">
        <f t="shared" si="0"/>
        <v>p-028</v>
      </c>
      <c r="G29" s="8" t="s">
        <v>26</v>
      </c>
      <c r="H29" s="8" t="s">
        <v>137</v>
      </c>
      <c r="I29" s="8" t="s">
        <v>26</v>
      </c>
      <c r="J29" s="7" t="s">
        <v>10</v>
      </c>
      <c r="K29" s="4">
        <v>50</v>
      </c>
      <c r="L29" s="4" t="s">
        <v>31</v>
      </c>
      <c r="M29" s="13">
        <v>0.5</v>
      </c>
      <c r="N29" s="7" t="s">
        <v>0</v>
      </c>
      <c r="O29" s="7">
        <v>950</v>
      </c>
      <c r="P29" s="7">
        <f>IF(Tabella2[[#This Row],[quantità]]="","",Tabella2[[#This Row],[quantità]]-Tabella2[[#This Row],[quantità]]*P$2)</f>
        <v>902.5</v>
      </c>
      <c r="Q29" s="3">
        <f>IF(Tabella2[[#This Row],[margine]]="","",Tabella2[[#This Row],[margine]]/12)</f>
        <v>75.208333333333329</v>
      </c>
      <c r="R29" s="3">
        <f>IF(Tabella2[[#This Row],[media]]="","",Tabella2[[#This Row],[media]]/Y$2)</f>
        <v>0.19185799319727889</v>
      </c>
      <c r="S29" s="18">
        <v>0</v>
      </c>
      <c r="T29" s="5">
        <f>IF(Tabella2[[#This Row],[Q/p.c.]]="","",Tabella2[[#This Row],[prezzo]]*(Tabella2[[#This Row],[Q/p.c.]])*Tabella2[[#This Row],[% n]])</f>
        <v>0</v>
      </c>
      <c r="U29" s="18">
        <v>0.3</v>
      </c>
      <c r="V29" s="5">
        <f>IF(Tabella2[[#This Row],[Q/p.c.]]="","",Tabella2[[#This Row],[prezzo]]*(Tabella2[[#This Row],[Q/p.c.]])*Tabella2[[#This Row],[% b]])</f>
        <v>2.8778698979591833E-2</v>
      </c>
      <c r="W29" s="18">
        <f>1-(Tabella2[[#This Row],[% n]]+Tabella2[[#This Row],[% b]])</f>
        <v>0.7</v>
      </c>
      <c r="X29" s="5">
        <f>IF(Tabella2[[#This Row],[Q/p.c.]]="","",Tabella2[[#This Row],[prezzo]]*(Tabella2[[#This Row],[Q/p.c.]])*Tabella2[[#This Row],[% a]])</f>
        <v>6.7150297619047603E-2</v>
      </c>
    </row>
    <row r="30" spans="3:24" x14ac:dyDescent="0.3">
      <c r="C30" s="7" t="str">
        <f>IF(Tabella2[[#This Row],[Macro_prodotto]]&lt;&gt;"",CONCATENATE("M-",Tabella2[[#This Row],[u_macro]]),A29)</f>
        <v>M-14</v>
      </c>
      <c r="D30" s="7" t="str">
        <f>IF(Tabella2[[#This Row],[Macro_prodotto]]&lt;&gt;"",CONCATENATE("M-",Tabella2[[#This Row],[u_macro]]),"")</f>
        <v>M-14</v>
      </c>
      <c r="E30" s="7">
        <f>IF(Tabella2[[#This Row],[Macro_prodotto]]="","",(COUNT(E$3:E29))+1)</f>
        <v>14</v>
      </c>
      <c r="F30" s="7" t="str">
        <f t="shared" si="0"/>
        <v>p-029</v>
      </c>
      <c r="G30" s="8" t="s">
        <v>27</v>
      </c>
      <c r="H30" s="8" t="s">
        <v>136</v>
      </c>
      <c r="I30" s="8" t="s">
        <v>27</v>
      </c>
      <c r="J30" s="7" t="s">
        <v>10</v>
      </c>
      <c r="K30" s="4">
        <v>80</v>
      </c>
      <c r="L30" s="4" t="s">
        <v>31</v>
      </c>
      <c r="M30" s="13">
        <v>0.8</v>
      </c>
      <c r="N30" s="7" t="s">
        <v>0</v>
      </c>
      <c r="O30" s="7">
        <v>2242</v>
      </c>
      <c r="P30" s="7">
        <f>IF(Tabella2[[#This Row],[quantità]]="","",Tabella2[[#This Row],[quantità]]-Tabella2[[#This Row],[quantità]]*P$2)</f>
        <v>2129.9</v>
      </c>
      <c r="Q30" s="3">
        <f>IF(Tabella2[[#This Row],[margine]]="","",Tabella2[[#This Row],[margine]]/12)</f>
        <v>177.49166666666667</v>
      </c>
      <c r="R30" s="3">
        <f>IF(Tabella2[[#This Row],[media]]="","",Tabella2[[#This Row],[media]]/Y$2)</f>
        <v>0.45278486394557826</v>
      </c>
      <c r="S30" s="18">
        <v>1</v>
      </c>
      <c r="T30" s="5">
        <f>IF(Tabella2[[#This Row],[Q/p.c.]]="","",Tabella2[[#This Row],[prezzo]]*(Tabella2[[#This Row],[Q/p.c.]])*Tabella2[[#This Row],[% n]])</f>
        <v>0.36222789115646264</v>
      </c>
      <c r="U30" s="18">
        <v>0</v>
      </c>
      <c r="V30" s="5">
        <f>IF(Tabella2[[#This Row],[Q/p.c.]]="","",Tabella2[[#This Row],[prezzo]]*(Tabella2[[#This Row],[Q/p.c.]])*Tabella2[[#This Row],[% b]])</f>
        <v>0</v>
      </c>
      <c r="W30" s="18">
        <f>1-(Tabella2[[#This Row],[% n]]+Tabella2[[#This Row],[% b]])</f>
        <v>0</v>
      </c>
      <c r="X30" s="5">
        <f>IF(Tabella2[[#This Row],[Q/p.c.]]="","",Tabella2[[#This Row],[prezzo]]*(Tabella2[[#This Row],[Q/p.c.]])*Tabella2[[#This Row],[% a]])</f>
        <v>0</v>
      </c>
    </row>
    <row r="31" spans="3:24" x14ac:dyDescent="0.3">
      <c r="C31" s="7" t="str">
        <f>IF(Tabella2[[#This Row],[Macro_prodotto]]&lt;&gt;"",CONCATENATE("M-",Tabella2[[#This Row],[u_macro]]),A30)</f>
        <v>M-15</v>
      </c>
      <c r="D31" s="7" t="str">
        <f>IF(Tabella2[[#This Row],[Macro_prodotto]]&lt;&gt;"",CONCATENATE("M-",Tabella2[[#This Row],[u_macro]]),"")</f>
        <v>M-15</v>
      </c>
      <c r="E31" s="7">
        <f>IF(Tabella2[[#This Row],[Macro_prodotto]]="","",(COUNT(E$3:E30))+1)</f>
        <v>15</v>
      </c>
      <c r="F31" s="7" t="str">
        <f t="shared" si="0"/>
        <v>p-030</v>
      </c>
      <c r="G31" s="8" t="s">
        <v>28</v>
      </c>
      <c r="H31" s="8" t="s">
        <v>133</v>
      </c>
      <c r="I31" s="8" t="s">
        <v>28</v>
      </c>
      <c r="J31" s="7" t="s">
        <v>10</v>
      </c>
      <c r="K31" s="4">
        <v>250</v>
      </c>
      <c r="L31" s="4" t="s">
        <v>33</v>
      </c>
      <c r="M31" s="13">
        <v>1.2</v>
      </c>
      <c r="N31" s="7" t="s">
        <v>99</v>
      </c>
      <c r="O31" s="7">
        <v>252</v>
      </c>
      <c r="P31" s="7">
        <f>IF(Tabella2[[#This Row],[quantità]]="","",Tabella2[[#This Row],[quantità]]-Tabella2[[#This Row],[quantità]]*P$2)</f>
        <v>239.4</v>
      </c>
      <c r="Q31" s="3">
        <f>IF(Tabella2[[#This Row],[margine]]="","",Tabella2[[#This Row],[margine]]/12)</f>
        <v>19.95</v>
      </c>
      <c r="R31" s="3">
        <f>IF(Tabella2[[#This Row],[media]]="","",Tabella2[[#This Row],[media]]/Y$2)</f>
        <v>5.0892857142857142E-2</v>
      </c>
      <c r="S31" s="18">
        <v>0</v>
      </c>
      <c r="T31" s="5">
        <f>IF(Tabella2[[#This Row],[Q/p.c.]]="","",Tabella2[[#This Row],[prezzo]]*(Tabella2[[#This Row],[Q/p.c.]])*Tabella2[[#This Row],[% n]])</f>
        <v>0</v>
      </c>
      <c r="U31" s="18">
        <v>0.4</v>
      </c>
      <c r="V31" s="5">
        <f>IF(Tabella2[[#This Row],[Q/p.c.]]="","",Tabella2[[#This Row],[prezzo]]*(Tabella2[[#This Row],[Q/p.c.]])*Tabella2[[#This Row],[% b]])</f>
        <v>2.4428571428571428E-2</v>
      </c>
      <c r="W31" s="18">
        <f>1-(Tabella2[[#This Row],[% n]]+Tabella2[[#This Row],[% b]])</f>
        <v>0.6</v>
      </c>
      <c r="X31" s="5">
        <f>IF(Tabella2[[#This Row],[Q/p.c.]]="","",Tabella2[[#This Row],[prezzo]]*(Tabella2[[#This Row],[Q/p.c.]])*Tabella2[[#This Row],[% a]])</f>
        <v>3.6642857142857137E-2</v>
      </c>
    </row>
    <row r="32" spans="3:24" x14ac:dyDescent="0.3">
      <c r="C32" s="7" t="str">
        <f>IF(Tabella2[[#This Row],[Macro_prodotto]]&lt;&gt;"",CONCATENATE("M-",Tabella2[[#This Row],[u_macro]]),A31)</f>
        <v>M-16</v>
      </c>
      <c r="D32" s="7" t="str">
        <f>IF(Tabella2[[#This Row],[Macro_prodotto]]&lt;&gt;"",CONCATENATE("M-",Tabella2[[#This Row],[u_macro]]),"")</f>
        <v>M-16</v>
      </c>
      <c r="E32" s="7">
        <f>IF(Tabella2[[#This Row],[Macro_prodotto]]="","",(COUNT(E$3:E31))+1)</f>
        <v>16</v>
      </c>
      <c r="F32" s="7" t="str">
        <f t="shared" si="0"/>
        <v>p-031</v>
      </c>
      <c r="G32" s="8" t="s">
        <v>29</v>
      </c>
      <c r="H32" s="8" t="s">
        <v>133</v>
      </c>
      <c r="I32" s="8" t="s">
        <v>29</v>
      </c>
      <c r="J32" s="7" t="s">
        <v>10</v>
      </c>
      <c r="K32" s="4">
        <v>1000</v>
      </c>
      <c r="L32" s="4" t="s">
        <v>31</v>
      </c>
      <c r="M32" s="13">
        <v>0.8</v>
      </c>
      <c r="N32" s="7" t="s">
        <v>0</v>
      </c>
      <c r="O32" s="7">
        <v>24</v>
      </c>
      <c r="P32" s="7">
        <f>IF(Tabella2[[#This Row],[quantità]]="","",Tabella2[[#This Row],[quantità]]-Tabella2[[#This Row],[quantità]]*P$2)</f>
        <v>22.8</v>
      </c>
      <c r="Q32" s="3">
        <f>IF(Tabella2[[#This Row],[margine]]="","",Tabella2[[#This Row],[margine]]/12)</f>
        <v>1.9000000000000001</v>
      </c>
      <c r="R32" s="3">
        <f>IF(Tabella2[[#This Row],[media]]="","",Tabella2[[#This Row],[media]]/Y$2)</f>
        <v>4.8469387755102041E-3</v>
      </c>
      <c r="S32" s="18">
        <v>0</v>
      </c>
      <c r="T32" s="5">
        <f>IF(Tabella2[[#This Row],[Q/p.c.]]="","",Tabella2[[#This Row],[prezzo]]*(Tabella2[[#This Row],[Q/p.c.]])*Tabella2[[#This Row],[% n]])</f>
        <v>0</v>
      </c>
      <c r="U32" s="18">
        <v>0.35</v>
      </c>
      <c r="V32" s="5">
        <f>IF(Tabella2[[#This Row],[Q/p.c.]]="","",Tabella2[[#This Row],[prezzo]]*(Tabella2[[#This Row],[Q/p.c.]])*Tabella2[[#This Row],[% b]])</f>
        <v>1.3571428571428571E-3</v>
      </c>
      <c r="W32" s="18">
        <f>1-(Tabella2[[#This Row],[% n]]+Tabella2[[#This Row],[% b]])</f>
        <v>0.65</v>
      </c>
      <c r="X32" s="5">
        <f>IF(Tabella2[[#This Row],[Q/p.c.]]="","",Tabella2[[#This Row],[prezzo]]*(Tabella2[[#This Row],[Q/p.c.]])*Tabella2[[#This Row],[% a]])</f>
        <v>2.5204081632653062E-3</v>
      </c>
    </row>
    <row r="33" spans="3:24" x14ac:dyDescent="0.3">
      <c r="C33" s="7" t="str">
        <f>IF(Tabella2[[#This Row],[Macro_prodotto]]&lt;&gt;"",CONCATENATE("M-",Tabella2[[#This Row],[u_macro]]),A32)</f>
        <v>M-17</v>
      </c>
      <c r="D33" s="7" t="str">
        <f>IF(Tabella2[[#This Row],[Macro_prodotto]]&lt;&gt;"",CONCATENATE("M-",Tabella2[[#This Row],[u_macro]]),"")</f>
        <v>M-17</v>
      </c>
      <c r="E33" s="7">
        <f>IF(Tabella2[[#This Row],[Macro_prodotto]]="","",(COUNT(E$3:E32))+1)</f>
        <v>17</v>
      </c>
      <c r="F33" s="7" t="str">
        <f t="shared" si="0"/>
        <v>p-032</v>
      </c>
      <c r="G33" s="8" t="s">
        <v>30</v>
      </c>
      <c r="H33" s="8" t="s">
        <v>137</v>
      </c>
      <c r="I33" s="8" t="s">
        <v>30</v>
      </c>
      <c r="J33" s="7" t="s">
        <v>10</v>
      </c>
      <c r="K33" s="4">
        <v>150</v>
      </c>
      <c r="L33" s="4" t="s">
        <v>31</v>
      </c>
      <c r="M33" s="13">
        <v>2</v>
      </c>
      <c r="N33" s="7" t="s">
        <v>0</v>
      </c>
      <c r="O33" s="7">
        <v>200</v>
      </c>
      <c r="P33" s="7">
        <f>IF(Tabella2[[#This Row],[quantità]]="","",Tabella2[[#This Row],[quantità]]-Tabella2[[#This Row],[quantità]]*P$2)</f>
        <v>190</v>
      </c>
      <c r="Q33" s="3">
        <f>IF(Tabella2[[#This Row],[margine]]="","",Tabella2[[#This Row],[margine]]/12)</f>
        <v>15.833333333333334</v>
      </c>
      <c r="R33" s="3">
        <f>IF(Tabella2[[#This Row],[media]]="","",Tabella2[[#This Row],[media]]/Y$2)</f>
        <v>4.0391156462585037E-2</v>
      </c>
      <c r="S33" s="18">
        <v>0</v>
      </c>
      <c r="T33" s="5">
        <f>IF(Tabella2[[#This Row],[Q/p.c.]]="","",Tabella2[[#This Row],[prezzo]]*(Tabella2[[#This Row],[Q/p.c.]])*Tabella2[[#This Row],[% n]])</f>
        <v>0</v>
      </c>
      <c r="U33" s="18">
        <v>0.4</v>
      </c>
      <c r="V33" s="5">
        <f>IF(Tabella2[[#This Row],[Q/p.c.]]="","",Tabella2[[#This Row],[prezzo]]*(Tabella2[[#This Row],[Q/p.c.]])*Tabella2[[#This Row],[% b]])</f>
        <v>3.2312925170068028E-2</v>
      </c>
      <c r="W33" s="18">
        <f>1-(Tabella2[[#This Row],[% n]]+Tabella2[[#This Row],[% b]])</f>
        <v>0.6</v>
      </c>
      <c r="X33" s="5">
        <f>IF(Tabella2[[#This Row],[Q/p.c.]]="","",Tabella2[[#This Row],[prezzo]]*(Tabella2[[#This Row],[Q/p.c.]])*Tabella2[[#This Row],[% a]])</f>
        <v>4.8469387755102046E-2</v>
      </c>
    </row>
    <row r="34" spans="3:24" x14ac:dyDescent="0.3">
      <c r="C34" s="7" t="str">
        <f>IF(Tabella2[[#This Row],[Macro_prodotto]]&lt;&gt;"",CONCATENATE("M-",Tabella2[[#This Row],[u_macro]]),A33)</f>
        <v>M-18</v>
      </c>
      <c r="D34" s="7" t="str">
        <f>IF(Tabella2[[#This Row],[Macro_prodotto]]&lt;&gt;"",CONCATENATE("M-",Tabella2[[#This Row],[u_macro]]),"")</f>
        <v>M-18</v>
      </c>
      <c r="E34" s="7">
        <f>IF(Tabella2[[#This Row],[Macro_prodotto]]="","",(COUNT(E$3:E33))+1)</f>
        <v>18</v>
      </c>
      <c r="F34" s="7" t="str">
        <f t="shared" si="0"/>
        <v>p-033</v>
      </c>
      <c r="G34" s="8" t="s">
        <v>35</v>
      </c>
      <c r="H34" s="8" t="s">
        <v>138</v>
      </c>
      <c r="I34" s="8" t="s">
        <v>35</v>
      </c>
      <c r="J34" s="7" t="s">
        <v>8</v>
      </c>
      <c r="K34" s="7">
        <v>1000</v>
      </c>
      <c r="L34" s="4" t="s">
        <v>31</v>
      </c>
      <c r="M34" s="13">
        <v>5</v>
      </c>
      <c r="N34" s="7" t="s">
        <v>0</v>
      </c>
      <c r="O34" s="7"/>
      <c r="P34" s="7" t="str">
        <f>IF(Tabella2[[#This Row],[quantità]]="","",Tabella2[[#This Row],[quantità]]-Tabella2[[#This Row],[quantità]]*P$2)</f>
        <v/>
      </c>
      <c r="Q34" s="3" t="str">
        <f>IF(Tabella2[[#This Row],[margine]]="","",Tabella2[[#This Row],[margine]]/12)</f>
        <v/>
      </c>
      <c r="R34" s="3" t="str">
        <f>IF(Tabella2[[#This Row],[media]]="","",Tabella2[[#This Row],[media]]/Y$2)</f>
        <v/>
      </c>
      <c r="S34" s="18">
        <v>0</v>
      </c>
      <c r="T34" s="5" t="str">
        <f>IF(Tabella2[[#This Row],[Q/p.c.]]="","",Tabella2[[#This Row],[prezzo]]*(Tabella2[[#This Row],[Q/p.c.]])*Tabella2[[#This Row],[% n]])</f>
        <v/>
      </c>
      <c r="U34" s="18">
        <v>0.3</v>
      </c>
      <c r="V34" s="5" t="str">
        <f>IF(Tabella2[[#This Row],[Q/p.c.]]="","",Tabella2[[#This Row],[prezzo]]*(Tabella2[[#This Row],[Q/p.c.]])*Tabella2[[#This Row],[% b]])</f>
        <v/>
      </c>
      <c r="W34" s="18">
        <f>1-(Tabella2[[#This Row],[% n]]+Tabella2[[#This Row],[% b]])</f>
        <v>0.7</v>
      </c>
      <c r="X34" s="5" t="str">
        <f>IF(Tabella2[[#This Row],[Q/p.c.]]="","",Tabella2[[#This Row],[prezzo]]*(Tabella2[[#This Row],[Q/p.c.]])*Tabella2[[#This Row],[% a]])</f>
        <v/>
      </c>
    </row>
    <row r="35" spans="3:24" hidden="1" outlineLevel="1" x14ac:dyDescent="0.3">
      <c r="C35" s="7">
        <f>IF(Tabella2[[#This Row],[Macro_prodotto]]&lt;&gt;"",CONCATENATE("M-",Tabella2[[#This Row],[u_macro]]),A34)</f>
        <v>0</v>
      </c>
      <c r="D35" s="7" t="str">
        <f>IF(Tabella2[[#This Row],[Macro_prodotto]]&lt;&gt;"",CONCATENATE("M-",Tabella2[[#This Row],[u_macro]]),"")</f>
        <v/>
      </c>
      <c r="E35" s="7" t="str">
        <f>IF(Tabella2[[#This Row],[Macro_prodotto]]="","",(COUNT(E$3:E34))+1)</f>
        <v/>
      </c>
      <c r="F35" s="7" t="str">
        <f t="shared" si="0"/>
        <v>p-034</v>
      </c>
      <c r="I35" s="8" t="s">
        <v>35</v>
      </c>
      <c r="J35" s="7" t="s">
        <v>8</v>
      </c>
      <c r="K35" s="7">
        <v>500</v>
      </c>
      <c r="L35" s="4" t="s">
        <v>31</v>
      </c>
      <c r="M35" s="13">
        <v>2.5</v>
      </c>
      <c r="N35" s="7"/>
      <c r="O35" s="7"/>
      <c r="P35" s="7" t="str">
        <f>IF(Tabella2[[#This Row],[quantità]]="","",Tabella2[[#This Row],[quantità]]-Tabella2[[#This Row],[quantità]]*P$2)</f>
        <v/>
      </c>
      <c r="Q35" s="3" t="str">
        <f>IF(Tabella2[[#This Row],[margine]]="","",Tabella2[[#This Row],[margine]]/12)</f>
        <v/>
      </c>
      <c r="R35" s="3" t="str">
        <f>IF(Tabella2[[#This Row],[media]]="","",Tabella2[[#This Row],[media]]/Y$2)</f>
        <v/>
      </c>
      <c r="S35" s="18"/>
      <c r="T35" s="5" t="str">
        <f>IF(Tabella2[[#This Row],[Q/p.c.]]="","",Tabella2[[#This Row],[prezzo]]*(Tabella2[[#This Row],[Q/p.c.]])*Tabella2[[#This Row],[% n]])</f>
        <v/>
      </c>
      <c r="U35" s="18"/>
      <c r="V35" s="5" t="str">
        <f>IF(Tabella2[[#This Row],[Q/p.c.]]="","",Tabella2[[#This Row],[prezzo]]*(Tabella2[[#This Row],[Q/p.c.]])*Tabella2[[#This Row],[% b]])</f>
        <v/>
      </c>
      <c r="W35" s="18">
        <f>1-(Tabella2[[#This Row],[% n]]+Tabella2[[#This Row],[% b]])</f>
        <v>1</v>
      </c>
      <c r="X35" s="5" t="str">
        <f>IF(Tabella2[[#This Row],[Q/p.c.]]="","",Tabella2[[#This Row],[prezzo]]*(Tabella2[[#This Row],[Q/p.c.]])*Tabella2[[#This Row],[% a]])</f>
        <v/>
      </c>
    </row>
    <row r="36" spans="3:24" hidden="1" outlineLevel="1" x14ac:dyDescent="0.3">
      <c r="C36" s="7">
        <f>IF(Tabella2[[#This Row],[Macro_prodotto]]&lt;&gt;"",CONCATENATE("M-",Tabella2[[#This Row],[u_macro]]),A35)</f>
        <v>0</v>
      </c>
      <c r="D36" s="7" t="str">
        <f>IF(Tabella2[[#This Row],[Macro_prodotto]]&lt;&gt;"",CONCATENATE("M-",Tabella2[[#This Row],[u_macro]]),"")</f>
        <v/>
      </c>
      <c r="E36" s="7" t="str">
        <f>IF(Tabella2[[#This Row],[Macro_prodotto]]="","",(COUNT(E$3:E35))+1)</f>
        <v/>
      </c>
      <c r="F36" s="7" t="str">
        <f t="shared" ref="F36:F67" si="1">IF((ROW(A35))&lt;10,CONCATENATE("p-00",(ROW(A35))),IF(AND((ROW(A35))&gt;=10,(ROW(A35))&lt;100),CONCATENATE("p-0",(ROW(A35))),CONCATENATE("p-",(ROW(A35)))))</f>
        <v>p-035</v>
      </c>
      <c r="I36" s="8" t="s">
        <v>35</v>
      </c>
      <c r="J36" s="7" t="s">
        <v>8</v>
      </c>
      <c r="K36" s="7">
        <v>250</v>
      </c>
      <c r="L36" s="4" t="s">
        <v>31</v>
      </c>
      <c r="M36" s="13">
        <v>1.5</v>
      </c>
      <c r="N36" s="7"/>
      <c r="O36" s="7"/>
      <c r="P36" s="7" t="str">
        <f>IF(Tabella2[[#This Row],[quantità]]="","",Tabella2[[#This Row],[quantità]]-Tabella2[[#This Row],[quantità]]*P$2)</f>
        <v/>
      </c>
      <c r="Q36" s="3" t="str">
        <f>IF(Tabella2[[#This Row],[margine]]="","",Tabella2[[#This Row],[margine]]/12)</f>
        <v/>
      </c>
      <c r="R36" s="3" t="str">
        <f>IF(Tabella2[[#This Row],[media]]="","",Tabella2[[#This Row],[media]]/Y$2)</f>
        <v/>
      </c>
      <c r="S36" s="18"/>
      <c r="T36" s="5" t="str">
        <f>IF(Tabella2[[#This Row],[Q/p.c.]]="","",Tabella2[[#This Row],[prezzo]]*(Tabella2[[#This Row],[Q/p.c.]])*Tabella2[[#This Row],[% n]])</f>
        <v/>
      </c>
      <c r="U36" s="18"/>
      <c r="V36" s="5" t="str">
        <f>IF(Tabella2[[#This Row],[Q/p.c.]]="","",Tabella2[[#This Row],[prezzo]]*(Tabella2[[#This Row],[Q/p.c.]])*Tabella2[[#This Row],[% b]])</f>
        <v/>
      </c>
      <c r="W36" s="18">
        <f>1-(Tabella2[[#This Row],[% n]]+Tabella2[[#This Row],[% b]])</f>
        <v>1</v>
      </c>
      <c r="X36" s="5" t="str">
        <f>IF(Tabella2[[#This Row],[Q/p.c.]]="","",Tabella2[[#This Row],[prezzo]]*(Tabella2[[#This Row],[Q/p.c.]])*Tabella2[[#This Row],[% a]])</f>
        <v/>
      </c>
    </row>
    <row r="37" spans="3:24" hidden="1" outlineLevel="1" x14ac:dyDescent="0.3">
      <c r="C37" s="7">
        <f>IF(Tabella2[[#This Row],[Macro_prodotto]]&lt;&gt;"",CONCATENATE("M-",Tabella2[[#This Row],[u_macro]]),A36)</f>
        <v>0</v>
      </c>
      <c r="D37" s="7" t="str">
        <f>IF(Tabella2[[#This Row],[Macro_prodotto]]&lt;&gt;"",CONCATENATE("M-",Tabella2[[#This Row],[u_macro]]),"")</f>
        <v/>
      </c>
      <c r="E37" s="7" t="str">
        <f>IF(Tabella2[[#This Row],[Macro_prodotto]]="","",(COUNT(E$3:E36))+1)</f>
        <v/>
      </c>
      <c r="F37" s="7" t="str">
        <f t="shared" si="1"/>
        <v>p-036</v>
      </c>
      <c r="I37" s="8" t="s">
        <v>35</v>
      </c>
      <c r="J37" s="7" t="s">
        <v>8</v>
      </c>
      <c r="K37" s="7">
        <v>100</v>
      </c>
      <c r="L37" s="4" t="s">
        <v>31</v>
      </c>
      <c r="M37" s="13">
        <v>0.5</v>
      </c>
      <c r="N37" s="7"/>
      <c r="O37" s="7"/>
      <c r="P37" s="7" t="str">
        <f>IF(Tabella2[[#This Row],[quantità]]="","",Tabella2[[#This Row],[quantità]]-Tabella2[[#This Row],[quantità]]*P$2)</f>
        <v/>
      </c>
      <c r="Q37" s="3" t="str">
        <f>IF(Tabella2[[#This Row],[margine]]="","",Tabella2[[#This Row],[margine]]/12)</f>
        <v/>
      </c>
      <c r="R37" s="3" t="str">
        <f>IF(Tabella2[[#This Row],[media]]="","",Tabella2[[#This Row],[media]]/Y$2)</f>
        <v/>
      </c>
      <c r="S37" s="18"/>
      <c r="T37" s="5" t="str">
        <f>IF(Tabella2[[#This Row],[Q/p.c.]]="","",Tabella2[[#This Row],[prezzo]]*(Tabella2[[#This Row],[Q/p.c.]])*Tabella2[[#This Row],[% n]])</f>
        <v/>
      </c>
      <c r="U37" s="18"/>
      <c r="V37" s="5" t="str">
        <f>IF(Tabella2[[#This Row],[Q/p.c.]]="","",Tabella2[[#This Row],[prezzo]]*(Tabella2[[#This Row],[Q/p.c.]])*Tabella2[[#This Row],[% b]])</f>
        <v/>
      </c>
      <c r="W37" s="18">
        <f>1-(Tabella2[[#This Row],[% n]]+Tabella2[[#This Row],[% b]])</f>
        <v>1</v>
      </c>
      <c r="X37" s="5" t="str">
        <f>IF(Tabella2[[#This Row],[Q/p.c.]]="","",Tabella2[[#This Row],[prezzo]]*(Tabella2[[#This Row],[Q/p.c.]])*Tabella2[[#This Row],[% a]])</f>
        <v/>
      </c>
    </row>
    <row r="38" spans="3:24" collapsed="1" x14ac:dyDescent="0.3">
      <c r="C38" s="7" t="str">
        <f>IF(Tabella2[[#This Row],[Macro_prodotto]]&lt;&gt;"",CONCATENATE("M-",Tabella2[[#This Row],[u_macro]]),A37)</f>
        <v>M-19</v>
      </c>
      <c r="D38" s="7" t="str">
        <f>IF(Tabella2[[#This Row],[Macro_prodotto]]&lt;&gt;"",CONCATENATE("M-",Tabella2[[#This Row],[u_macro]]),"")</f>
        <v>M-19</v>
      </c>
      <c r="E38" s="7">
        <f>IF(Tabella2[[#This Row],[Macro_prodotto]]="","",(COUNT(E$3:E37))+1)</f>
        <v>19</v>
      </c>
      <c r="F38" s="7" t="str">
        <f t="shared" si="1"/>
        <v>p-037</v>
      </c>
      <c r="G38" s="8" t="s">
        <v>39</v>
      </c>
      <c r="H38" s="8" t="s">
        <v>131</v>
      </c>
      <c r="I38" s="8" t="s">
        <v>39</v>
      </c>
      <c r="J38" s="7" t="s">
        <v>8</v>
      </c>
      <c r="K38" s="7">
        <v>1000</v>
      </c>
      <c r="L38" s="4" t="s">
        <v>31</v>
      </c>
      <c r="M38" s="13">
        <v>6.5</v>
      </c>
      <c r="N38" s="7" t="s">
        <v>0</v>
      </c>
      <c r="O38" s="7"/>
      <c r="P38" s="7" t="str">
        <f>IF(Tabella2[[#This Row],[quantità]]="","",Tabella2[[#This Row],[quantità]]-Tabella2[[#This Row],[quantità]]*P$2)</f>
        <v/>
      </c>
      <c r="Q38" s="3" t="str">
        <f>IF(Tabella2[[#This Row],[margine]]="","",Tabella2[[#This Row],[margine]]/12)</f>
        <v/>
      </c>
      <c r="R38" s="3" t="str">
        <f>IF(Tabella2[[#This Row],[media]]="","",Tabella2[[#This Row],[media]]/Y$2)</f>
        <v/>
      </c>
      <c r="S38" s="18">
        <v>0.1</v>
      </c>
      <c r="T38" s="5" t="str">
        <f>IF(Tabella2[[#This Row],[Q/p.c.]]="","",Tabella2[[#This Row],[prezzo]]*(Tabella2[[#This Row],[Q/p.c.]])*Tabella2[[#This Row],[% n]])</f>
        <v/>
      </c>
      <c r="U38" s="18">
        <v>0.3</v>
      </c>
      <c r="V38" s="5" t="str">
        <f>IF(Tabella2[[#This Row],[Q/p.c.]]="","",Tabella2[[#This Row],[prezzo]]*(Tabella2[[#This Row],[Q/p.c.]])*Tabella2[[#This Row],[% b]])</f>
        <v/>
      </c>
      <c r="W38" s="18">
        <f>1-(Tabella2[[#This Row],[% n]]+Tabella2[[#This Row],[% b]])</f>
        <v>0.6</v>
      </c>
      <c r="X38" s="5" t="str">
        <f>IF(Tabella2[[#This Row],[Q/p.c.]]="","",Tabella2[[#This Row],[prezzo]]*(Tabella2[[#This Row],[Q/p.c.]])*Tabella2[[#This Row],[% a]])</f>
        <v/>
      </c>
    </row>
    <row r="39" spans="3:24" x14ac:dyDescent="0.3">
      <c r="C39" s="7" t="str">
        <f>IF(Tabella2[[#This Row],[Macro_prodotto]]&lt;&gt;"",CONCATENATE("M-",Tabella2[[#This Row],[u_macro]]),A38)</f>
        <v>M-20</v>
      </c>
      <c r="D39" s="7" t="str">
        <f>IF(Tabella2[[#This Row],[Macro_prodotto]]&lt;&gt;"",CONCATENATE("M-",Tabella2[[#This Row],[u_macro]]),"")</f>
        <v>M-20</v>
      </c>
      <c r="E39" s="7">
        <f>IF(Tabella2[[#This Row],[Macro_prodotto]]="","",(COUNT(E$3:E38))+1)</f>
        <v>20</v>
      </c>
      <c r="F39" s="7" t="str">
        <f t="shared" si="1"/>
        <v>p-038</v>
      </c>
      <c r="G39" s="8" t="s">
        <v>46</v>
      </c>
      <c r="H39" s="8" t="s">
        <v>139</v>
      </c>
      <c r="I39" s="8" t="s">
        <v>46</v>
      </c>
      <c r="J39" s="7" t="s">
        <v>8</v>
      </c>
      <c r="K39" s="7">
        <v>100</v>
      </c>
      <c r="L39" s="4" t="s">
        <v>32</v>
      </c>
      <c r="M39" s="13">
        <v>1.5</v>
      </c>
      <c r="N39" s="7" t="s">
        <v>99</v>
      </c>
      <c r="O39" s="7"/>
      <c r="P39" s="7" t="str">
        <f>IF(Tabella2[[#This Row],[quantità]]="","",Tabella2[[#This Row],[quantità]]-Tabella2[[#This Row],[quantità]]*P$2)</f>
        <v/>
      </c>
      <c r="Q39" s="3" t="str">
        <f>IF(Tabella2[[#This Row],[margine]]="","",Tabella2[[#This Row],[margine]]/12)</f>
        <v/>
      </c>
      <c r="R39" s="3" t="str">
        <f>IF(Tabella2[[#This Row],[media]]="","",Tabella2[[#This Row],[media]]/Y$2)</f>
        <v/>
      </c>
      <c r="S39" s="18">
        <v>0</v>
      </c>
      <c r="T39" s="5" t="str">
        <f>IF(Tabella2[[#This Row],[Q/p.c.]]="","",Tabella2[[#This Row],[prezzo]]*(Tabella2[[#This Row],[Q/p.c.]])*Tabella2[[#This Row],[% n]])</f>
        <v/>
      </c>
      <c r="U39" s="18">
        <v>0.4</v>
      </c>
      <c r="V39" s="5" t="str">
        <f>IF(Tabella2[[#This Row],[Q/p.c.]]="","",Tabella2[[#This Row],[prezzo]]*(Tabella2[[#This Row],[Q/p.c.]])*Tabella2[[#This Row],[% b]])</f>
        <v/>
      </c>
      <c r="W39" s="18">
        <f>1-(Tabella2[[#This Row],[% n]]+Tabella2[[#This Row],[% b]])</f>
        <v>0.6</v>
      </c>
      <c r="X39" s="5" t="str">
        <f>IF(Tabella2[[#This Row],[Q/p.c.]]="","",Tabella2[[#This Row],[prezzo]]*(Tabella2[[#This Row],[Q/p.c.]])*Tabella2[[#This Row],[% a]])</f>
        <v/>
      </c>
    </row>
    <row r="40" spans="3:24" hidden="1" outlineLevel="1" x14ac:dyDescent="0.3">
      <c r="C40" s="7">
        <f>IF(Tabella2[[#This Row],[Macro_prodotto]]&lt;&gt;"",CONCATENATE("M-",Tabella2[[#This Row],[u_macro]]),A39)</f>
        <v>0</v>
      </c>
      <c r="D40" s="7" t="str">
        <f>IF(Tabella2[[#This Row],[Macro_prodotto]]&lt;&gt;"",CONCATENATE("M-",Tabella2[[#This Row],[u_macro]]),"")</f>
        <v/>
      </c>
      <c r="E40" s="7" t="str">
        <f>IF(Tabella2[[#This Row],[Macro_prodotto]]="","",(COUNT(E$3:E39))+1)</f>
        <v/>
      </c>
      <c r="F40" s="7" t="str">
        <f t="shared" si="1"/>
        <v>p-039</v>
      </c>
      <c r="I40" s="8" t="s">
        <v>46</v>
      </c>
      <c r="J40" s="7" t="s">
        <v>8</v>
      </c>
      <c r="K40" s="7">
        <v>50</v>
      </c>
      <c r="L40" s="4" t="s">
        <v>32</v>
      </c>
      <c r="M40" s="13">
        <v>1</v>
      </c>
      <c r="N40" s="7"/>
      <c r="O40" s="7"/>
      <c r="P40" s="7" t="str">
        <f>IF(Tabella2[[#This Row],[quantità]]="","",Tabella2[[#This Row],[quantità]]-Tabella2[[#This Row],[quantità]]*P$2)</f>
        <v/>
      </c>
      <c r="Q40" s="3" t="str">
        <f>IF(Tabella2[[#This Row],[margine]]="","",Tabella2[[#This Row],[margine]]/12)</f>
        <v/>
      </c>
      <c r="R40" s="3" t="str">
        <f>IF(Tabella2[[#This Row],[media]]="","",Tabella2[[#This Row],[media]]/Y$2)</f>
        <v/>
      </c>
      <c r="S40" s="18"/>
      <c r="T40" s="5" t="str">
        <f>IF(Tabella2[[#This Row],[Q/p.c.]]="","",Tabella2[[#This Row],[prezzo]]*(Tabella2[[#This Row],[Q/p.c.]])*Tabella2[[#This Row],[% n]])</f>
        <v/>
      </c>
      <c r="U40" s="18"/>
      <c r="V40" s="5" t="str">
        <f>IF(Tabella2[[#This Row],[Q/p.c.]]="","",Tabella2[[#This Row],[prezzo]]*(Tabella2[[#This Row],[Q/p.c.]])*Tabella2[[#This Row],[% b]])</f>
        <v/>
      </c>
      <c r="W40" s="18">
        <f>1-(Tabella2[[#This Row],[% n]]+Tabella2[[#This Row],[% b]])</f>
        <v>1</v>
      </c>
      <c r="X40" s="5" t="str">
        <f>IF(Tabella2[[#This Row],[Q/p.c.]]="","",Tabella2[[#This Row],[prezzo]]*(Tabella2[[#This Row],[Q/p.c.]])*Tabella2[[#This Row],[% a]])</f>
        <v/>
      </c>
    </row>
    <row r="41" spans="3:24" collapsed="1" x14ac:dyDescent="0.3">
      <c r="C41" s="7" t="str">
        <f>IF(Tabella2[[#This Row],[Macro_prodotto]]&lt;&gt;"",CONCATENATE("M-",Tabella2[[#This Row],[u_macro]]),A40)</f>
        <v>M-21</v>
      </c>
      <c r="D41" s="7" t="str">
        <f>IF(Tabella2[[#This Row],[Macro_prodotto]]&lt;&gt;"",CONCATENATE("M-",Tabella2[[#This Row],[u_macro]]),"")</f>
        <v>M-21</v>
      </c>
      <c r="E41" s="7">
        <f>IF(Tabella2[[#This Row],[Macro_prodotto]]="","",(COUNT(E$3:E40))+1)</f>
        <v>21</v>
      </c>
      <c r="F41" s="7" t="str">
        <f t="shared" si="1"/>
        <v>p-040</v>
      </c>
      <c r="G41" s="8" t="s">
        <v>50</v>
      </c>
      <c r="H41" s="8" t="s">
        <v>131</v>
      </c>
      <c r="I41" s="8" t="s">
        <v>50</v>
      </c>
      <c r="J41" s="7" t="s">
        <v>8</v>
      </c>
      <c r="K41" s="7">
        <v>125</v>
      </c>
      <c r="L41" s="4" t="s">
        <v>31</v>
      </c>
      <c r="M41" s="13">
        <v>0.3</v>
      </c>
      <c r="N41" s="7" t="s">
        <v>0</v>
      </c>
      <c r="O41" s="7">
        <v>2000</v>
      </c>
      <c r="P41" s="7">
        <f>IF(Tabella2[[#This Row],[quantità]]="","",Tabella2[[#This Row],[quantità]]-Tabella2[[#This Row],[quantità]]*P$2)</f>
        <v>1900</v>
      </c>
      <c r="Q41" s="3">
        <f>IF(Tabella2[[#This Row],[margine]]="","",Tabella2[[#This Row],[margine]]/12)</f>
        <v>158.33333333333334</v>
      </c>
      <c r="R41" s="3">
        <f>IF(Tabella2[[#This Row],[media]]="","",Tabella2[[#This Row],[media]]/Y$2)</f>
        <v>0.40391156462585037</v>
      </c>
      <c r="S41" s="18">
        <v>0</v>
      </c>
      <c r="T41" s="5">
        <f>IF(Tabella2[[#This Row],[Q/p.c.]]="","",Tabella2[[#This Row],[prezzo]]*(Tabella2[[#This Row],[Q/p.c.]])*Tabella2[[#This Row],[% n]])</f>
        <v>0</v>
      </c>
      <c r="U41" s="18">
        <v>0.4</v>
      </c>
      <c r="V41" s="5">
        <f>IF(Tabella2[[#This Row],[Q/p.c.]]="","",Tabella2[[#This Row],[prezzo]]*(Tabella2[[#This Row],[Q/p.c.]])*Tabella2[[#This Row],[% b]])</f>
        <v>4.8469387755102046E-2</v>
      </c>
      <c r="W41" s="18">
        <f>1-(Tabella2[[#This Row],[% n]]+Tabella2[[#This Row],[% b]])</f>
        <v>0.6</v>
      </c>
      <c r="X41" s="5">
        <f>IF(Tabella2[[#This Row],[Q/p.c.]]="","",Tabella2[[#This Row],[prezzo]]*(Tabella2[[#This Row],[Q/p.c.]])*Tabella2[[#This Row],[% a]])</f>
        <v>7.2704081632653059E-2</v>
      </c>
    </row>
    <row r="42" spans="3:24" hidden="1" outlineLevel="1" x14ac:dyDescent="0.3">
      <c r="C42" s="7">
        <f>IF(Tabella2[[#This Row],[Macro_prodotto]]&lt;&gt;"",CONCATENATE("M-",Tabella2[[#This Row],[u_macro]]),A41)</f>
        <v>0</v>
      </c>
      <c r="D42" s="7" t="str">
        <f>IF(Tabella2[[#This Row],[Macro_prodotto]]&lt;&gt;"",CONCATENATE("M-",Tabella2[[#This Row],[u_macro]]),"")</f>
        <v/>
      </c>
      <c r="E42" s="7" t="str">
        <f>IF(Tabella2[[#This Row],[Macro_prodotto]]="","",(COUNT(E$3:E41))+1)</f>
        <v/>
      </c>
      <c r="F42" s="7" t="str">
        <f t="shared" si="1"/>
        <v>p-041</v>
      </c>
      <c r="I42" s="8" t="s">
        <v>50</v>
      </c>
      <c r="J42" s="7" t="s">
        <v>8</v>
      </c>
      <c r="K42" s="7">
        <v>400</v>
      </c>
      <c r="L42" s="4" t="s">
        <v>31</v>
      </c>
      <c r="M42" s="13">
        <v>1.5</v>
      </c>
      <c r="N42" s="7"/>
      <c r="O42" s="7"/>
      <c r="P42" s="7" t="str">
        <f>IF(Tabella2[[#This Row],[quantità]]="","",Tabella2[[#This Row],[quantità]]-Tabella2[[#This Row],[quantità]]*P$2)</f>
        <v/>
      </c>
      <c r="Q42" s="3" t="str">
        <f>IF(Tabella2[[#This Row],[margine]]="","",Tabella2[[#This Row],[margine]]/12)</f>
        <v/>
      </c>
      <c r="R42" s="3" t="str">
        <f>IF(Tabella2[[#This Row],[media]]="","",Tabella2[[#This Row],[media]]/Y$2)</f>
        <v/>
      </c>
      <c r="S42" s="18"/>
      <c r="T42" s="5" t="str">
        <f>IF(Tabella2[[#This Row],[Q/p.c.]]="","",Tabella2[[#This Row],[prezzo]]*(Tabella2[[#This Row],[Q/p.c.]])*Tabella2[[#This Row],[% n]])</f>
        <v/>
      </c>
      <c r="U42" s="18"/>
      <c r="V42" s="5" t="str">
        <f>IF(Tabella2[[#This Row],[Q/p.c.]]="","",Tabella2[[#This Row],[prezzo]]*(Tabella2[[#This Row],[Q/p.c.]])*Tabella2[[#This Row],[% b]])</f>
        <v/>
      </c>
      <c r="W42" s="18">
        <f>1-(Tabella2[[#This Row],[% n]]+Tabella2[[#This Row],[% b]])</f>
        <v>1</v>
      </c>
      <c r="X42" s="5" t="str">
        <f>IF(Tabella2[[#This Row],[Q/p.c.]]="","",Tabella2[[#This Row],[prezzo]]*(Tabella2[[#This Row],[Q/p.c.]])*Tabella2[[#This Row],[% a]])</f>
        <v/>
      </c>
    </row>
    <row r="43" spans="3:24" collapsed="1" x14ac:dyDescent="0.3">
      <c r="C43" s="7" t="str">
        <f>IF(Tabella2[[#This Row],[Macro_prodotto]]&lt;&gt;"",CONCATENATE("M-",Tabella2[[#This Row],[u_macro]]),A42)</f>
        <v>M-22</v>
      </c>
      <c r="D43" s="7" t="str">
        <f>IF(Tabella2[[#This Row],[Macro_prodotto]]&lt;&gt;"",CONCATENATE("M-",Tabella2[[#This Row],[u_macro]]),"")</f>
        <v>M-22</v>
      </c>
      <c r="E43" s="7">
        <f>IF(Tabella2[[#This Row],[Macro_prodotto]]="","",(COUNT(E$3:E42))+1)</f>
        <v>22</v>
      </c>
      <c r="F43" s="7" t="str">
        <f t="shared" si="1"/>
        <v>p-042</v>
      </c>
      <c r="G43" s="8" t="s">
        <v>51</v>
      </c>
      <c r="H43" s="8" t="s">
        <v>140</v>
      </c>
      <c r="I43" s="8" t="s">
        <v>51</v>
      </c>
      <c r="J43" s="7" t="s">
        <v>8</v>
      </c>
      <c r="K43" s="7">
        <v>1000</v>
      </c>
      <c r="L43" s="4" t="s">
        <v>31</v>
      </c>
      <c r="M43" s="13">
        <v>19.5</v>
      </c>
      <c r="N43" s="7" t="s">
        <v>0</v>
      </c>
      <c r="O43" s="7"/>
      <c r="P43" s="7" t="str">
        <f>IF(Tabella2[[#This Row],[quantità]]="","",Tabella2[[#This Row],[quantità]]-Tabella2[[#This Row],[quantità]]*P$2)</f>
        <v/>
      </c>
      <c r="Q43" s="3" t="str">
        <f>IF(Tabella2[[#This Row],[margine]]="","",Tabella2[[#This Row],[margine]]/12)</f>
        <v/>
      </c>
      <c r="R43" s="3" t="str">
        <f>IF(Tabella2[[#This Row],[media]]="","",Tabella2[[#This Row],[media]]/Y$2)</f>
        <v/>
      </c>
      <c r="S43" s="18">
        <v>0</v>
      </c>
      <c r="T43" s="5" t="str">
        <f>IF(Tabella2[[#This Row],[Q/p.c.]]="","",Tabella2[[#This Row],[prezzo]]*(Tabella2[[#This Row],[Q/p.c.]])*Tabella2[[#This Row],[% n]])</f>
        <v/>
      </c>
      <c r="U43" s="18">
        <v>0.3</v>
      </c>
      <c r="V43" s="5" t="str">
        <f>IF(Tabella2[[#This Row],[Q/p.c.]]="","",Tabella2[[#This Row],[prezzo]]*(Tabella2[[#This Row],[Q/p.c.]])*Tabella2[[#This Row],[% b]])</f>
        <v/>
      </c>
      <c r="W43" s="18">
        <f>1-(Tabella2[[#This Row],[% n]]+Tabella2[[#This Row],[% b]])</f>
        <v>0.7</v>
      </c>
      <c r="X43" s="5" t="str">
        <f>IF(Tabella2[[#This Row],[Q/p.c.]]="","",Tabella2[[#This Row],[prezzo]]*(Tabella2[[#This Row],[Q/p.c.]])*Tabella2[[#This Row],[% a]])</f>
        <v/>
      </c>
    </row>
    <row r="44" spans="3:24" hidden="1" outlineLevel="1" x14ac:dyDescent="0.3">
      <c r="C44" s="7">
        <f>IF(Tabella2[[#This Row],[Macro_prodotto]]&lt;&gt;"",CONCATENATE("M-",Tabella2[[#This Row],[u_macro]]),A43)</f>
        <v>0</v>
      </c>
      <c r="D44" s="7" t="str">
        <f>IF(Tabella2[[#This Row],[Macro_prodotto]]&lt;&gt;"",CONCATENATE("M-",Tabella2[[#This Row],[u_macro]]),"")</f>
        <v/>
      </c>
      <c r="E44" s="7" t="str">
        <f>IF(Tabella2[[#This Row],[Macro_prodotto]]="","",(COUNT(E$3:E43))+1)</f>
        <v/>
      </c>
      <c r="F44" s="7" t="str">
        <f t="shared" si="1"/>
        <v>p-043</v>
      </c>
      <c r="I44" s="8" t="s">
        <v>51</v>
      </c>
      <c r="J44" s="7" t="s">
        <v>8</v>
      </c>
      <c r="K44" s="7">
        <v>500</v>
      </c>
      <c r="L44" s="4" t="s">
        <v>31</v>
      </c>
      <c r="M44" s="13">
        <v>10</v>
      </c>
      <c r="N44" s="7"/>
      <c r="O44" s="7"/>
      <c r="P44" s="7" t="str">
        <f>IF(Tabella2[[#This Row],[quantità]]="","",Tabella2[[#This Row],[quantità]]-Tabella2[[#This Row],[quantità]]*P$2)</f>
        <v/>
      </c>
      <c r="Q44" s="3" t="str">
        <f>IF(Tabella2[[#This Row],[margine]]="","",Tabella2[[#This Row],[margine]]/12)</f>
        <v/>
      </c>
      <c r="R44" s="3" t="str">
        <f>IF(Tabella2[[#This Row],[media]]="","",Tabella2[[#This Row],[media]]/Y$2)</f>
        <v/>
      </c>
      <c r="S44" s="18"/>
      <c r="T44" s="5" t="str">
        <f>IF(Tabella2[[#This Row],[Q/p.c.]]="","",Tabella2[[#This Row],[prezzo]]*(Tabella2[[#This Row],[Q/p.c.]])*Tabella2[[#This Row],[% n]])</f>
        <v/>
      </c>
      <c r="U44" s="18"/>
      <c r="V44" s="5" t="str">
        <f>IF(Tabella2[[#This Row],[Q/p.c.]]="","",Tabella2[[#This Row],[prezzo]]*(Tabella2[[#This Row],[Q/p.c.]])*Tabella2[[#This Row],[% b]])</f>
        <v/>
      </c>
      <c r="W44" s="18">
        <f>1-(Tabella2[[#This Row],[% n]]+Tabella2[[#This Row],[% b]])</f>
        <v>1</v>
      </c>
      <c r="X44" s="5" t="str">
        <f>IF(Tabella2[[#This Row],[Q/p.c.]]="","",Tabella2[[#This Row],[prezzo]]*(Tabella2[[#This Row],[Q/p.c.]])*Tabella2[[#This Row],[% a]])</f>
        <v/>
      </c>
    </row>
    <row r="45" spans="3:24" hidden="1" outlineLevel="1" x14ac:dyDescent="0.3">
      <c r="C45" s="7">
        <f>IF(Tabella2[[#This Row],[Macro_prodotto]]&lt;&gt;"",CONCATENATE("M-",Tabella2[[#This Row],[u_macro]]),A44)</f>
        <v>0</v>
      </c>
      <c r="D45" s="7" t="str">
        <f>IF(Tabella2[[#This Row],[Macro_prodotto]]&lt;&gt;"",CONCATENATE("M-",Tabella2[[#This Row],[u_macro]]),"")</f>
        <v/>
      </c>
      <c r="E45" s="7" t="str">
        <f>IF(Tabella2[[#This Row],[Macro_prodotto]]="","",(COUNT(E$3:E44))+1)</f>
        <v/>
      </c>
      <c r="F45" s="7" t="str">
        <f t="shared" si="1"/>
        <v>p-044</v>
      </c>
      <c r="I45" s="8" t="s">
        <v>51</v>
      </c>
      <c r="J45" s="7" t="s">
        <v>8</v>
      </c>
      <c r="K45" s="7">
        <v>250</v>
      </c>
      <c r="L45" s="4" t="s">
        <v>31</v>
      </c>
      <c r="M45" s="13">
        <v>5</v>
      </c>
      <c r="N45" s="7"/>
      <c r="O45" s="7"/>
      <c r="P45" s="7" t="str">
        <f>IF(Tabella2[[#This Row],[quantità]]="","",Tabella2[[#This Row],[quantità]]-Tabella2[[#This Row],[quantità]]*P$2)</f>
        <v/>
      </c>
      <c r="Q45" s="3" t="str">
        <f>IF(Tabella2[[#This Row],[margine]]="","",Tabella2[[#This Row],[margine]]/12)</f>
        <v/>
      </c>
      <c r="R45" s="3" t="str">
        <f>IF(Tabella2[[#This Row],[media]]="","",Tabella2[[#This Row],[media]]/Y$2)</f>
        <v/>
      </c>
      <c r="S45" s="18"/>
      <c r="T45" s="5" t="str">
        <f>IF(Tabella2[[#This Row],[Q/p.c.]]="","",Tabella2[[#This Row],[prezzo]]*(Tabella2[[#This Row],[Q/p.c.]])*Tabella2[[#This Row],[% n]])</f>
        <v/>
      </c>
      <c r="U45" s="18"/>
      <c r="V45" s="5" t="str">
        <f>IF(Tabella2[[#This Row],[Q/p.c.]]="","",Tabella2[[#This Row],[prezzo]]*(Tabella2[[#This Row],[Q/p.c.]])*Tabella2[[#This Row],[% b]])</f>
        <v/>
      </c>
      <c r="W45" s="18">
        <f>1-(Tabella2[[#This Row],[% n]]+Tabella2[[#This Row],[% b]])</f>
        <v>1</v>
      </c>
      <c r="X45" s="5" t="str">
        <f>IF(Tabella2[[#This Row],[Q/p.c.]]="","",Tabella2[[#This Row],[prezzo]]*(Tabella2[[#This Row],[Q/p.c.]])*Tabella2[[#This Row],[% a]])</f>
        <v/>
      </c>
    </row>
    <row r="46" spans="3:24" collapsed="1" x14ac:dyDescent="0.3">
      <c r="C46" s="7" t="str">
        <f>IF(Tabella2[[#This Row],[Macro_prodotto]]&lt;&gt;"",CONCATENATE("M-",Tabella2[[#This Row],[u_macro]]),A45)</f>
        <v>M-23</v>
      </c>
      <c r="D46" s="7" t="str">
        <f>IF(Tabella2[[#This Row],[Macro_prodotto]]&lt;&gt;"",CONCATENATE("M-",Tabella2[[#This Row],[u_macro]]),"")</f>
        <v>M-23</v>
      </c>
      <c r="E46" s="7">
        <f>IF(Tabella2[[#This Row],[Macro_prodotto]]="","",(COUNT(E$3:E45))+1)</f>
        <v>23</v>
      </c>
      <c r="F46" s="7" t="str">
        <f t="shared" si="1"/>
        <v>p-045</v>
      </c>
      <c r="G46" s="8" t="s">
        <v>52</v>
      </c>
      <c r="H46" s="8" t="s">
        <v>140</v>
      </c>
      <c r="I46" s="8" t="s">
        <v>52</v>
      </c>
      <c r="J46" s="7" t="s">
        <v>8</v>
      </c>
      <c r="K46" s="7">
        <v>1000</v>
      </c>
      <c r="L46" s="4" t="s">
        <v>31</v>
      </c>
      <c r="M46" s="13">
        <v>11.5</v>
      </c>
      <c r="N46" s="7" t="s">
        <v>0</v>
      </c>
      <c r="O46" s="7"/>
      <c r="P46" s="7" t="str">
        <f>IF(Tabella2[[#This Row],[quantità]]="","",Tabella2[[#This Row],[quantità]]-Tabella2[[#This Row],[quantità]]*P$2)</f>
        <v/>
      </c>
      <c r="Q46" s="3" t="str">
        <f>IF(Tabella2[[#This Row],[margine]]="","",Tabella2[[#This Row],[margine]]/12)</f>
        <v/>
      </c>
      <c r="R46" s="3" t="str">
        <f>IF(Tabella2[[#This Row],[media]]="","",Tabella2[[#This Row],[media]]/Y$2)</f>
        <v/>
      </c>
      <c r="S46" s="18">
        <v>0</v>
      </c>
      <c r="T46" s="5" t="str">
        <f>IF(Tabella2[[#This Row],[Q/p.c.]]="","",Tabella2[[#This Row],[prezzo]]*(Tabella2[[#This Row],[Q/p.c.]])*Tabella2[[#This Row],[% n]])</f>
        <v/>
      </c>
      <c r="U46" s="18">
        <v>0.3</v>
      </c>
      <c r="V46" s="5" t="str">
        <f>IF(Tabella2[[#This Row],[Q/p.c.]]="","",Tabella2[[#This Row],[prezzo]]*(Tabella2[[#This Row],[Q/p.c.]])*Tabella2[[#This Row],[% b]])</f>
        <v/>
      </c>
      <c r="W46" s="18">
        <f>1-(Tabella2[[#This Row],[% n]]+Tabella2[[#This Row],[% b]])</f>
        <v>0.7</v>
      </c>
      <c r="X46" s="5" t="str">
        <f>IF(Tabella2[[#This Row],[Q/p.c.]]="","",Tabella2[[#This Row],[prezzo]]*(Tabella2[[#This Row],[Q/p.c.]])*Tabella2[[#This Row],[% a]])</f>
        <v/>
      </c>
    </row>
    <row r="47" spans="3:24" hidden="1" outlineLevel="1" x14ac:dyDescent="0.3">
      <c r="C47" s="7">
        <f>IF(Tabella2[[#This Row],[Macro_prodotto]]&lt;&gt;"",CONCATENATE("M-",Tabella2[[#This Row],[u_macro]]),A46)</f>
        <v>0</v>
      </c>
      <c r="D47" s="7" t="str">
        <f>IF(Tabella2[[#This Row],[Macro_prodotto]]&lt;&gt;"",CONCATENATE("M-",Tabella2[[#This Row],[u_macro]]),"")</f>
        <v/>
      </c>
      <c r="E47" s="7" t="str">
        <f>IF(Tabella2[[#This Row],[Macro_prodotto]]="","",(COUNT(E$3:E46))+1)</f>
        <v/>
      </c>
      <c r="F47" s="7" t="str">
        <f t="shared" si="1"/>
        <v>p-046</v>
      </c>
      <c r="I47" s="8" t="s">
        <v>52</v>
      </c>
      <c r="J47" s="7" t="s">
        <v>8</v>
      </c>
      <c r="K47" s="7">
        <v>500</v>
      </c>
      <c r="L47" s="4" t="s">
        <v>31</v>
      </c>
      <c r="M47" s="13">
        <v>6</v>
      </c>
      <c r="N47" s="7"/>
      <c r="O47" s="7"/>
      <c r="P47" s="7" t="str">
        <f>IF(Tabella2[[#This Row],[quantità]]="","",Tabella2[[#This Row],[quantità]]-Tabella2[[#This Row],[quantità]]*P$2)</f>
        <v/>
      </c>
      <c r="Q47" s="3" t="str">
        <f>IF(Tabella2[[#This Row],[margine]]="","",Tabella2[[#This Row],[margine]]/12)</f>
        <v/>
      </c>
      <c r="R47" s="3" t="str">
        <f>IF(Tabella2[[#This Row],[media]]="","",Tabella2[[#This Row],[media]]/Y$2)</f>
        <v/>
      </c>
      <c r="S47" s="18"/>
      <c r="T47" s="5" t="str">
        <f>IF(Tabella2[[#This Row],[Q/p.c.]]="","",Tabella2[[#This Row],[prezzo]]*(Tabella2[[#This Row],[Q/p.c.]])*Tabella2[[#This Row],[% n]])</f>
        <v/>
      </c>
      <c r="U47" s="18"/>
      <c r="V47" s="5" t="str">
        <f>IF(Tabella2[[#This Row],[Q/p.c.]]="","",Tabella2[[#This Row],[prezzo]]*(Tabella2[[#This Row],[Q/p.c.]])*Tabella2[[#This Row],[% b]])</f>
        <v/>
      </c>
      <c r="W47" s="18">
        <f>1-(Tabella2[[#This Row],[% n]]+Tabella2[[#This Row],[% b]])</f>
        <v>1</v>
      </c>
      <c r="X47" s="5" t="str">
        <f>IF(Tabella2[[#This Row],[Q/p.c.]]="","",Tabella2[[#This Row],[prezzo]]*(Tabella2[[#This Row],[Q/p.c.]])*Tabella2[[#This Row],[% a]])</f>
        <v/>
      </c>
    </row>
    <row r="48" spans="3:24" hidden="1" outlineLevel="1" x14ac:dyDescent="0.3">
      <c r="C48" s="7">
        <f>IF(Tabella2[[#This Row],[Macro_prodotto]]&lt;&gt;"",CONCATENATE("M-",Tabella2[[#This Row],[u_macro]]),A47)</f>
        <v>0</v>
      </c>
      <c r="D48" s="7" t="str">
        <f>IF(Tabella2[[#This Row],[Macro_prodotto]]&lt;&gt;"",CONCATENATE("M-",Tabella2[[#This Row],[u_macro]]),"")</f>
        <v/>
      </c>
      <c r="E48" s="7" t="str">
        <f>IF(Tabella2[[#This Row],[Macro_prodotto]]="","",(COUNT(E$3:E47))+1)</f>
        <v/>
      </c>
      <c r="F48" s="7" t="str">
        <f t="shared" si="1"/>
        <v>p-047</v>
      </c>
      <c r="I48" s="8" t="s">
        <v>52</v>
      </c>
      <c r="J48" s="7" t="s">
        <v>8</v>
      </c>
      <c r="K48" s="7">
        <v>250</v>
      </c>
      <c r="L48" s="4" t="s">
        <v>31</v>
      </c>
      <c r="M48" s="13">
        <v>3</v>
      </c>
      <c r="N48" s="7"/>
      <c r="O48" s="7"/>
      <c r="P48" s="7" t="str">
        <f>IF(Tabella2[[#This Row],[quantità]]="","",Tabella2[[#This Row],[quantità]]-Tabella2[[#This Row],[quantità]]*P$2)</f>
        <v/>
      </c>
      <c r="Q48" s="3" t="str">
        <f>IF(Tabella2[[#This Row],[margine]]="","",Tabella2[[#This Row],[margine]]/12)</f>
        <v/>
      </c>
      <c r="R48" s="3" t="str">
        <f>IF(Tabella2[[#This Row],[media]]="","",Tabella2[[#This Row],[media]]/Y$2)</f>
        <v/>
      </c>
      <c r="S48" s="18"/>
      <c r="T48" s="5" t="str">
        <f>IF(Tabella2[[#This Row],[Q/p.c.]]="","",Tabella2[[#This Row],[prezzo]]*(Tabella2[[#This Row],[Q/p.c.]])*Tabella2[[#This Row],[% n]])</f>
        <v/>
      </c>
      <c r="U48" s="18"/>
      <c r="V48" s="5" t="str">
        <f>IF(Tabella2[[#This Row],[Q/p.c.]]="","",Tabella2[[#This Row],[prezzo]]*(Tabella2[[#This Row],[Q/p.c.]])*Tabella2[[#This Row],[% b]])</f>
        <v/>
      </c>
      <c r="W48" s="18">
        <f>1-(Tabella2[[#This Row],[% n]]+Tabella2[[#This Row],[% b]])</f>
        <v>1</v>
      </c>
      <c r="X48" s="5" t="str">
        <f>IF(Tabella2[[#This Row],[Q/p.c.]]="","",Tabella2[[#This Row],[prezzo]]*(Tabella2[[#This Row],[Q/p.c.]])*Tabella2[[#This Row],[% a]])</f>
        <v/>
      </c>
    </row>
    <row r="49" spans="3:24" collapsed="1" x14ac:dyDescent="0.3">
      <c r="C49" s="7" t="str">
        <f>IF(Tabella2[[#This Row],[Macro_prodotto]]&lt;&gt;"",CONCATENATE("M-",Tabella2[[#This Row],[u_macro]]),A48)</f>
        <v>M-24</v>
      </c>
      <c r="D49" s="7" t="str">
        <f>IF(Tabella2[[#This Row],[Macro_prodotto]]&lt;&gt;"",CONCATENATE("M-",Tabella2[[#This Row],[u_macro]]),"")</f>
        <v>M-24</v>
      </c>
      <c r="E49" s="7">
        <f>IF(Tabella2[[#This Row],[Macro_prodotto]]="","",(COUNT(E$3:E48))+1)</f>
        <v>24</v>
      </c>
      <c r="F49" s="7" t="str">
        <f t="shared" si="1"/>
        <v>p-048</v>
      </c>
      <c r="G49" s="8" t="s">
        <v>55</v>
      </c>
      <c r="H49" s="8" t="s">
        <v>137</v>
      </c>
      <c r="I49" s="8" t="s">
        <v>55</v>
      </c>
      <c r="J49" s="7" t="s">
        <v>8</v>
      </c>
      <c r="K49" s="7">
        <v>6</v>
      </c>
      <c r="L49" s="4" t="s">
        <v>75</v>
      </c>
      <c r="M49" s="13">
        <v>1.5</v>
      </c>
      <c r="N49" s="7" t="s">
        <v>100</v>
      </c>
      <c r="O49" s="7"/>
      <c r="P49" s="7" t="str">
        <f>IF(Tabella2[[#This Row],[quantità]]="","",Tabella2[[#This Row],[quantità]]-Tabella2[[#This Row],[quantità]]*P$2)</f>
        <v/>
      </c>
      <c r="Q49" s="3" t="str">
        <f>IF(Tabella2[[#This Row],[margine]]="","",Tabella2[[#This Row],[margine]]/12)</f>
        <v/>
      </c>
      <c r="R49" s="3" t="str">
        <f>IF(Tabella2[[#This Row],[media]]="","",Tabella2[[#This Row],[media]]/Y$2)</f>
        <v/>
      </c>
      <c r="S49" s="18">
        <v>0</v>
      </c>
      <c r="T49" s="5" t="str">
        <f>IF(Tabella2[[#This Row],[Q/p.c.]]="","",Tabella2[[#This Row],[prezzo]]*(Tabella2[[#This Row],[Q/p.c.]])*Tabella2[[#This Row],[% n]])</f>
        <v/>
      </c>
      <c r="U49" s="18">
        <v>0.3</v>
      </c>
      <c r="V49" s="5" t="str">
        <f>IF(Tabella2[[#This Row],[Q/p.c.]]="","",Tabella2[[#This Row],[prezzo]]*(Tabella2[[#This Row],[Q/p.c.]])*Tabella2[[#This Row],[% b]])</f>
        <v/>
      </c>
      <c r="W49" s="18">
        <f>1-(Tabella2[[#This Row],[% n]]+Tabella2[[#This Row],[% b]])</f>
        <v>0.7</v>
      </c>
      <c r="X49" s="5" t="str">
        <f>IF(Tabella2[[#This Row],[Q/p.c.]]="","",Tabella2[[#This Row],[prezzo]]*(Tabella2[[#This Row],[Q/p.c.]])*Tabella2[[#This Row],[% a]])</f>
        <v/>
      </c>
    </row>
    <row r="50" spans="3:24" hidden="1" outlineLevel="1" x14ac:dyDescent="0.3">
      <c r="C50" s="7">
        <f>IF(Tabella2[[#This Row],[Macro_prodotto]]&lt;&gt;"",CONCATENATE("M-",Tabella2[[#This Row],[u_macro]]),A49)</f>
        <v>0</v>
      </c>
      <c r="D50" s="7" t="str">
        <f>IF(Tabella2[[#This Row],[Macro_prodotto]]&lt;&gt;"",CONCATENATE("M-",Tabella2[[#This Row],[u_macro]]),"")</f>
        <v/>
      </c>
      <c r="E50" s="7" t="str">
        <f>IF(Tabella2[[#This Row],[Macro_prodotto]]="","",(COUNT(E$3:E49))+1)</f>
        <v/>
      </c>
      <c r="F50" s="7" t="str">
        <f t="shared" si="1"/>
        <v>p-049</v>
      </c>
      <c r="I50" s="8" t="s">
        <v>55</v>
      </c>
      <c r="J50" s="7" t="s">
        <v>8</v>
      </c>
      <c r="K50" s="7">
        <v>6</v>
      </c>
      <c r="L50" s="4" t="s">
        <v>75</v>
      </c>
      <c r="M50" s="13">
        <v>2.5</v>
      </c>
      <c r="N50" s="7"/>
      <c r="O50" s="7"/>
      <c r="P50" s="7" t="str">
        <f>IF(Tabella2[[#This Row],[quantità]]="","",Tabella2[[#This Row],[quantità]]-Tabella2[[#This Row],[quantità]]*P$2)</f>
        <v/>
      </c>
      <c r="Q50" s="3" t="str">
        <f>IF(Tabella2[[#This Row],[margine]]="","",Tabella2[[#This Row],[margine]]/12)</f>
        <v/>
      </c>
      <c r="R50" s="3" t="str">
        <f>IF(Tabella2[[#This Row],[media]]="","",Tabella2[[#This Row],[media]]/Y$2)</f>
        <v/>
      </c>
      <c r="S50" s="18"/>
      <c r="T50" s="5" t="str">
        <f>IF(Tabella2[[#This Row],[Q/p.c.]]="","",Tabella2[[#This Row],[prezzo]]*(Tabella2[[#This Row],[Q/p.c.]])*Tabella2[[#This Row],[% n]])</f>
        <v/>
      </c>
      <c r="U50" s="18"/>
      <c r="V50" s="5" t="str">
        <f>IF(Tabella2[[#This Row],[Q/p.c.]]="","",Tabella2[[#This Row],[prezzo]]*(Tabella2[[#This Row],[Q/p.c.]])*Tabella2[[#This Row],[% b]])</f>
        <v/>
      </c>
      <c r="W50" s="18">
        <f>1-(Tabella2[[#This Row],[% n]]+Tabella2[[#This Row],[% b]])</f>
        <v>1</v>
      </c>
      <c r="X50" s="5" t="str">
        <f>IF(Tabella2[[#This Row],[Q/p.c.]]="","",Tabella2[[#This Row],[prezzo]]*(Tabella2[[#This Row],[Q/p.c.]])*Tabella2[[#This Row],[% a]])</f>
        <v/>
      </c>
    </row>
    <row r="51" spans="3:24" collapsed="1" x14ac:dyDescent="0.3">
      <c r="C51" s="7" t="str">
        <f>IF(Tabella2[[#This Row],[Macro_prodotto]]&lt;&gt;"",CONCATENATE("M-",Tabella2[[#This Row],[u_macro]]),A50)</f>
        <v>M-25</v>
      </c>
      <c r="D51" s="7" t="str">
        <f>IF(Tabella2[[#This Row],[Macro_prodotto]]&lt;&gt;"",CONCATENATE("M-",Tabella2[[#This Row],[u_macro]]),"")</f>
        <v>M-25</v>
      </c>
      <c r="E51" s="7">
        <f>IF(Tabella2[[#This Row],[Macro_prodotto]]="","",(COUNT(E$3:E50))+1)</f>
        <v>25</v>
      </c>
      <c r="F51" s="7" t="str">
        <f t="shared" si="1"/>
        <v>p-050</v>
      </c>
      <c r="G51" s="8" t="s">
        <v>56</v>
      </c>
      <c r="H51" s="8" t="s">
        <v>141</v>
      </c>
      <c r="I51" s="8" t="s">
        <v>56</v>
      </c>
      <c r="J51" s="7" t="s">
        <v>8</v>
      </c>
      <c r="K51" s="7">
        <v>1000</v>
      </c>
      <c r="L51" s="4" t="s">
        <v>31</v>
      </c>
      <c r="M51" s="13">
        <v>10</v>
      </c>
      <c r="N51" s="7" t="s">
        <v>0</v>
      </c>
      <c r="O51" s="7"/>
      <c r="P51" s="7" t="str">
        <f>IF(Tabella2[[#This Row],[quantità]]="","",Tabella2[[#This Row],[quantità]]-Tabella2[[#This Row],[quantità]]*P$2)</f>
        <v/>
      </c>
      <c r="Q51" s="3" t="str">
        <f>IF(Tabella2[[#This Row],[margine]]="","",Tabella2[[#This Row],[margine]]/12)</f>
        <v/>
      </c>
      <c r="R51" s="3" t="str">
        <f>IF(Tabella2[[#This Row],[media]]="","",Tabella2[[#This Row],[media]]/Y$2)</f>
        <v/>
      </c>
      <c r="S51" s="18">
        <v>0</v>
      </c>
      <c r="T51" s="5" t="str">
        <f>IF(Tabella2[[#This Row],[Q/p.c.]]="","",Tabella2[[#This Row],[prezzo]]*(Tabella2[[#This Row],[Q/p.c.]])*Tabella2[[#This Row],[% n]])</f>
        <v/>
      </c>
      <c r="U51" s="18">
        <v>0.4</v>
      </c>
      <c r="V51" s="5" t="str">
        <f>IF(Tabella2[[#This Row],[Q/p.c.]]="","",Tabella2[[#This Row],[prezzo]]*(Tabella2[[#This Row],[Q/p.c.]])*Tabella2[[#This Row],[% b]])</f>
        <v/>
      </c>
      <c r="W51" s="18">
        <f>1-(Tabella2[[#This Row],[% n]]+Tabella2[[#This Row],[% b]])</f>
        <v>0.6</v>
      </c>
      <c r="X51" s="5" t="str">
        <f>IF(Tabella2[[#This Row],[Q/p.c.]]="","",Tabella2[[#This Row],[prezzo]]*(Tabella2[[#This Row],[Q/p.c.]])*Tabella2[[#This Row],[% a]])</f>
        <v/>
      </c>
    </row>
    <row r="52" spans="3:24" hidden="1" outlineLevel="1" x14ac:dyDescent="0.3">
      <c r="C52" s="7">
        <f>IF(Tabella2[[#This Row],[Macro_prodotto]]&lt;&gt;"",CONCATENATE("M-",Tabella2[[#This Row],[u_macro]]),A51)</f>
        <v>0</v>
      </c>
      <c r="D52" s="7" t="str">
        <f>IF(Tabella2[[#This Row],[Macro_prodotto]]&lt;&gt;"",CONCATENATE("M-",Tabella2[[#This Row],[u_macro]]),"")</f>
        <v/>
      </c>
      <c r="E52" s="7" t="str">
        <f>IF(Tabella2[[#This Row],[Macro_prodotto]]="","",(COUNT(E$3:E51))+1)</f>
        <v/>
      </c>
      <c r="F52" s="7" t="str">
        <f t="shared" si="1"/>
        <v>p-051</v>
      </c>
      <c r="I52" s="8" t="s">
        <v>56</v>
      </c>
      <c r="J52" s="7" t="s">
        <v>8</v>
      </c>
      <c r="K52" s="7">
        <v>500</v>
      </c>
      <c r="L52" s="4" t="s">
        <v>31</v>
      </c>
      <c r="M52" s="13">
        <v>5</v>
      </c>
      <c r="N52" s="7"/>
      <c r="O52" s="7"/>
      <c r="P52" s="7" t="str">
        <f>IF(Tabella2[[#This Row],[quantità]]="","",Tabella2[[#This Row],[quantità]]-Tabella2[[#This Row],[quantità]]*P$2)</f>
        <v/>
      </c>
      <c r="Q52" s="3" t="str">
        <f>IF(Tabella2[[#This Row],[margine]]="","",Tabella2[[#This Row],[margine]]/12)</f>
        <v/>
      </c>
      <c r="R52" s="3" t="str">
        <f>IF(Tabella2[[#This Row],[media]]="","",Tabella2[[#This Row],[media]]/Y$2)</f>
        <v/>
      </c>
      <c r="S52" s="18"/>
      <c r="T52" s="5" t="str">
        <f>IF(Tabella2[[#This Row],[Q/p.c.]]="","",Tabella2[[#This Row],[prezzo]]*(Tabella2[[#This Row],[Q/p.c.]])*Tabella2[[#This Row],[% n]])</f>
        <v/>
      </c>
      <c r="U52" s="18"/>
      <c r="V52" s="5" t="str">
        <f>IF(Tabella2[[#This Row],[Q/p.c.]]="","",Tabella2[[#This Row],[prezzo]]*(Tabella2[[#This Row],[Q/p.c.]])*Tabella2[[#This Row],[% b]])</f>
        <v/>
      </c>
      <c r="W52" s="18">
        <f>1-(Tabella2[[#This Row],[% n]]+Tabella2[[#This Row],[% b]])</f>
        <v>1</v>
      </c>
      <c r="X52" s="5" t="str">
        <f>IF(Tabella2[[#This Row],[Q/p.c.]]="","",Tabella2[[#This Row],[prezzo]]*(Tabella2[[#This Row],[Q/p.c.]])*Tabella2[[#This Row],[% a]])</f>
        <v/>
      </c>
    </row>
    <row r="53" spans="3:24" hidden="1" outlineLevel="1" x14ac:dyDescent="0.3">
      <c r="C53" s="7">
        <f>IF(Tabella2[[#This Row],[Macro_prodotto]]&lt;&gt;"",CONCATENATE("M-",Tabella2[[#This Row],[u_macro]]),A52)</f>
        <v>0</v>
      </c>
      <c r="D53" s="7" t="str">
        <f>IF(Tabella2[[#This Row],[Macro_prodotto]]&lt;&gt;"",CONCATENATE("M-",Tabella2[[#This Row],[u_macro]]),"")</f>
        <v/>
      </c>
      <c r="E53" s="7" t="str">
        <f>IF(Tabella2[[#This Row],[Macro_prodotto]]="","",(COUNT(E$3:E52))+1)</f>
        <v/>
      </c>
      <c r="F53" s="7" t="str">
        <f t="shared" si="1"/>
        <v>p-052</v>
      </c>
      <c r="I53" s="8" t="s">
        <v>56</v>
      </c>
      <c r="J53" s="7" t="s">
        <v>8</v>
      </c>
      <c r="K53" s="7">
        <v>250</v>
      </c>
      <c r="L53" s="4" t="s">
        <v>31</v>
      </c>
      <c r="M53" s="13">
        <v>2.5</v>
      </c>
      <c r="N53" s="7"/>
      <c r="O53" s="7"/>
      <c r="P53" s="7" t="str">
        <f>IF(Tabella2[[#This Row],[quantità]]="","",Tabella2[[#This Row],[quantità]]-Tabella2[[#This Row],[quantità]]*P$2)</f>
        <v/>
      </c>
      <c r="Q53" s="3" t="str">
        <f>IF(Tabella2[[#This Row],[margine]]="","",Tabella2[[#This Row],[margine]]/12)</f>
        <v/>
      </c>
      <c r="R53" s="3" t="str">
        <f>IF(Tabella2[[#This Row],[media]]="","",Tabella2[[#This Row],[media]]/Y$2)</f>
        <v/>
      </c>
      <c r="S53" s="18"/>
      <c r="T53" s="5" t="str">
        <f>IF(Tabella2[[#This Row],[Q/p.c.]]="","",Tabella2[[#This Row],[prezzo]]*(Tabella2[[#This Row],[Q/p.c.]])*Tabella2[[#This Row],[% n]])</f>
        <v/>
      </c>
      <c r="U53" s="18"/>
      <c r="V53" s="5" t="str">
        <f>IF(Tabella2[[#This Row],[Q/p.c.]]="","",Tabella2[[#This Row],[prezzo]]*(Tabella2[[#This Row],[Q/p.c.]])*Tabella2[[#This Row],[% b]])</f>
        <v/>
      </c>
      <c r="W53" s="18">
        <f>1-(Tabella2[[#This Row],[% n]]+Tabella2[[#This Row],[% b]])</f>
        <v>1</v>
      </c>
      <c r="X53" s="5" t="str">
        <f>IF(Tabella2[[#This Row],[Q/p.c.]]="","",Tabella2[[#This Row],[prezzo]]*(Tabella2[[#This Row],[Q/p.c.]])*Tabella2[[#This Row],[% a]])</f>
        <v/>
      </c>
    </row>
    <row r="54" spans="3:24" collapsed="1" x14ac:dyDescent="0.3">
      <c r="C54" s="7" t="str">
        <f>IF(Tabella2[[#This Row],[Macro_prodotto]]&lt;&gt;"",CONCATENATE("M-",Tabella2[[#This Row],[u_macro]]),A53)</f>
        <v>M-26</v>
      </c>
      <c r="D54" s="7" t="str">
        <f>IF(Tabella2[[#This Row],[Macro_prodotto]]&lt;&gt;"",CONCATENATE("M-",Tabella2[[#This Row],[u_macro]]),"")</f>
        <v>M-26</v>
      </c>
      <c r="E54" s="7">
        <f>IF(Tabella2[[#This Row],[Macro_prodotto]]="","",(COUNT(E$3:E53))+1)</f>
        <v>26</v>
      </c>
      <c r="F54" s="7" t="str">
        <f t="shared" si="1"/>
        <v>p-053</v>
      </c>
      <c r="G54" s="8" t="s">
        <v>60</v>
      </c>
      <c r="H54" s="8" t="s">
        <v>142</v>
      </c>
      <c r="I54" s="8" t="s">
        <v>60</v>
      </c>
      <c r="J54" s="7" t="s">
        <v>8</v>
      </c>
      <c r="K54" s="7">
        <v>1000</v>
      </c>
      <c r="L54" s="4" t="s">
        <v>31</v>
      </c>
      <c r="M54" s="13">
        <v>8</v>
      </c>
      <c r="N54" s="7" t="s">
        <v>0</v>
      </c>
      <c r="O54" s="7"/>
      <c r="P54" s="7" t="str">
        <f>IF(Tabella2[[#This Row],[quantità]]="","",Tabella2[[#This Row],[quantità]]-Tabella2[[#This Row],[quantità]]*P$2)</f>
        <v/>
      </c>
      <c r="Q54" s="3" t="str">
        <f>IF(Tabella2[[#This Row],[margine]]="","",Tabella2[[#This Row],[margine]]/12)</f>
        <v/>
      </c>
      <c r="R54" s="3" t="str">
        <f>IF(Tabella2[[#This Row],[media]]="","",Tabella2[[#This Row],[media]]/Y$2)</f>
        <v/>
      </c>
      <c r="S54" s="18">
        <v>0</v>
      </c>
      <c r="T54" s="5" t="str">
        <f>IF(Tabella2[[#This Row],[Q/p.c.]]="","",Tabella2[[#This Row],[prezzo]]*(Tabella2[[#This Row],[Q/p.c.]])*Tabella2[[#This Row],[% n]])</f>
        <v/>
      </c>
      <c r="U54" s="18">
        <v>0.4</v>
      </c>
      <c r="V54" s="5" t="str">
        <f>IF(Tabella2[[#This Row],[Q/p.c.]]="","",Tabella2[[#This Row],[prezzo]]*(Tabella2[[#This Row],[Q/p.c.]])*Tabella2[[#This Row],[% b]])</f>
        <v/>
      </c>
      <c r="W54" s="18">
        <f>1-(Tabella2[[#This Row],[% n]]+Tabella2[[#This Row],[% b]])</f>
        <v>0.6</v>
      </c>
      <c r="X54" s="5" t="str">
        <f>IF(Tabella2[[#This Row],[Q/p.c.]]="","",Tabella2[[#This Row],[prezzo]]*(Tabella2[[#This Row],[Q/p.c.]])*Tabella2[[#This Row],[% a]])</f>
        <v/>
      </c>
    </row>
    <row r="55" spans="3:24" hidden="1" outlineLevel="1" x14ac:dyDescent="0.3">
      <c r="C55" s="7">
        <f>IF(Tabella2[[#This Row],[Macro_prodotto]]&lt;&gt;"",CONCATENATE("M-",Tabella2[[#This Row],[u_macro]]),A54)</f>
        <v>0</v>
      </c>
      <c r="D55" s="7" t="str">
        <f>IF(Tabella2[[#This Row],[Macro_prodotto]]&lt;&gt;"",CONCATENATE("M-",Tabella2[[#This Row],[u_macro]]),"")</f>
        <v/>
      </c>
      <c r="E55" s="7" t="str">
        <f>IF(Tabella2[[#This Row],[Macro_prodotto]]="","",(COUNT(E$3:E54))+1)</f>
        <v/>
      </c>
      <c r="F55" s="7" t="str">
        <f t="shared" si="1"/>
        <v>p-054</v>
      </c>
      <c r="I55" s="8" t="s">
        <v>60</v>
      </c>
      <c r="J55" s="7" t="s">
        <v>8</v>
      </c>
      <c r="K55" s="7">
        <v>200</v>
      </c>
      <c r="L55" s="4" t="s">
        <v>31</v>
      </c>
      <c r="M55" s="13">
        <v>2</v>
      </c>
      <c r="N55" s="7"/>
      <c r="O55" s="7"/>
      <c r="P55" s="7" t="str">
        <f>IF(Tabella2[[#This Row],[quantità]]="","",Tabella2[[#This Row],[quantità]]-Tabella2[[#This Row],[quantità]]*P$2)</f>
        <v/>
      </c>
      <c r="Q55" s="3" t="str">
        <f>IF(Tabella2[[#This Row],[margine]]="","",Tabella2[[#This Row],[margine]]/12)</f>
        <v/>
      </c>
      <c r="R55" s="3" t="str">
        <f>IF(Tabella2[[#This Row],[media]]="","",Tabella2[[#This Row],[media]]/Y$2)</f>
        <v/>
      </c>
      <c r="S55" s="18"/>
      <c r="T55" s="5" t="str">
        <f>IF(Tabella2[[#This Row],[Q/p.c.]]="","",Tabella2[[#This Row],[prezzo]]*(Tabella2[[#This Row],[Q/p.c.]])*Tabella2[[#This Row],[% n]])</f>
        <v/>
      </c>
      <c r="U55" s="18"/>
      <c r="V55" s="5" t="str">
        <f>IF(Tabella2[[#This Row],[Q/p.c.]]="","",Tabella2[[#This Row],[prezzo]]*(Tabella2[[#This Row],[Q/p.c.]])*Tabella2[[#This Row],[% b]])</f>
        <v/>
      </c>
      <c r="W55" s="18">
        <f>1-(Tabella2[[#This Row],[% n]]+Tabella2[[#This Row],[% b]])</f>
        <v>1</v>
      </c>
      <c r="X55" s="5" t="str">
        <f>IF(Tabella2[[#This Row],[Q/p.c.]]="","",Tabella2[[#This Row],[prezzo]]*(Tabella2[[#This Row],[Q/p.c.]])*Tabella2[[#This Row],[% a]])</f>
        <v/>
      </c>
    </row>
    <row r="56" spans="3:24" hidden="1" outlineLevel="1" x14ac:dyDescent="0.3">
      <c r="C56" s="7">
        <f>IF(Tabella2[[#This Row],[Macro_prodotto]]&lt;&gt;"",CONCATENATE("M-",Tabella2[[#This Row],[u_macro]]),A55)</f>
        <v>0</v>
      </c>
      <c r="D56" s="7" t="str">
        <f>IF(Tabella2[[#This Row],[Macro_prodotto]]&lt;&gt;"",CONCATENATE("M-",Tabella2[[#This Row],[u_macro]]),"")</f>
        <v/>
      </c>
      <c r="E56" s="7" t="str">
        <f>IF(Tabella2[[#This Row],[Macro_prodotto]]="","",(COUNT(E$3:E55))+1)</f>
        <v/>
      </c>
      <c r="F56" s="7" t="str">
        <f t="shared" si="1"/>
        <v>p-055</v>
      </c>
      <c r="I56" s="8" t="s">
        <v>60</v>
      </c>
      <c r="J56" s="7" t="s">
        <v>8</v>
      </c>
      <c r="K56" s="7">
        <v>100</v>
      </c>
      <c r="L56" s="4" t="s">
        <v>31</v>
      </c>
      <c r="M56" s="13">
        <v>1</v>
      </c>
      <c r="N56" s="7"/>
      <c r="O56" s="7"/>
      <c r="P56" s="7" t="str">
        <f>IF(Tabella2[[#This Row],[quantità]]="","",Tabella2[[#This Row],[quantità]]-Tabella2[[#This Row],[quantità]]*P$2)</f>
        <v/>
      </c>
      <c r="Q56" s="3" t="str">
        <f>IF(Tabella2[[#This Row],[margine]]="","",Tabella2[[#This Row],[margine]]/12)</f>
        <v/>
      </c>
      <c r="R56" s="3" t="str">
        <f>IF(Tabella2[[#This Row],[media]]="","",Tabella2[[#This Row],[media]]/Y$2)</f>
        <v/>
      </c>
      <c r="S56" s="18"/>
      <c r="T56" s="5" t="str">
        <f>IF(Tabella2[[#This Row],[Q/p.c.]]="","",Tabella2[[#This Row],[prezzo]]*(Tabella2[[#This Row],[Q/p.c.]])*Tabella2[[#This Row],[% n]])</f>
        <v/>
      </c>
      <c r="U56" s="18"/>
      <c r="V56" s="5" t="str">
        <f>IF(Tabella2[[#This Row],[Q/p.c.]]="","",Tabella2[[#This Row],[prezzo]]*(Tabella2[[#This Row],[Q/p.c.]])*Tabella2[[#This Row],[% b]])</f>
        <v/>
      </c>
      <c r="W56" s="18">
        <f>1-(Tabella2[[#This Row],[% n]]+Tabella2[[#This Row],[% b]])</f>
        <v>1</v>
      </c>
      <c r="X56" s="5" t="str">
        <f>IF(Tabella2[[#This Row],[Q/p.c.]]="","",Tabella2[[#This Row],[prezzo]]*(Tabella2[[#This Row],[Q/p.c.]])*Tabella2[[#This Row],[% a]])</f>
        <v/>
      </c>
    </row>
    <row r="57" spans="3:24" collapsed="1" x14ac:dyDescent="0.3">
      <c r="C57" s="7" t="str">
        <f>IF(Tabella2[[#This Row],[Macro_prodotto]]&lt;&gt;"",CONCATENATE("M-",Tabella2[[#This Row],[u_macro]]),A56)</f>
        <v>M-27</v>
      </c>
      <c r="D57" s="7" t="str">
        <f>IF(Tabella2[[#This Row],[Macro_prodotto]]&lt;&gt;"",CONCATENATE("M-",Tabella2[[#This Row],[u_macro]]),"")</f>
        <v>M-27</v>
      </c>
      <c r="E57" s="7">
        <f>IF(Tabella2[[#This Row],[Macro_prodotto]]="","",(COUNT(E$3:E56))+1)</f>
        <v>27</v>
      </c>
      <c r="F57" s="7" t="str">
        <f t="shared" si="1"/>
        <v>p-056</v>
      </c>
      <c r="G57" s="8" t="s">
        <v>63</v>
      </c>
      <c r="H57" s="8" t="s">
        <v>131</v>
      </c>
      <c r="I57" s="8" t="s">
        <v>63</v>
      </c>
      <c r="J57" s="7" t="s">
        <v>8</v>
      </c>
      <c r="K57" s="7">
        <v>1000</v>
      </c>
      <c r="L57" s="4" t="s">
        <v>31</v>
      </c>
      <c r="M57" s="13">
        <v>11</v>
      </c>
      <c r="N57" s="7" t="s">
        <v>0</v>
      </c>
      <c r="O57" s="7">
        <v>340</v>
      </c>
      <c r="P57" s="7">
        <f>IF(Tabella2[[#This Row],[quantità]]="","",Tabella2[[#This Row],[quantità]]-Tabella2[[#This Row],[quantità]]*P$2)</f>
        <v>323</v>
      </c>
      <c r="Q57" s="3">
        <f>IF(Tabella2[[#This Row],[margine]]="","",Tabella2[[#This Row],[margine]]/12)</f>
        <v>26.916666666666668</v>
      </c>
      <c r="R57" s="3">
        <f>IF(Tabella2[[#This Row],[media]]="","",Tabella2[[#This Row],[media]]/Y$2)</f>
        <v>6.8664965986394558E-2</v>
      </c>
      <c r="S57" s="18">
        <v>0</v>
      </c>
      <c r="T57" s="5">
        <f>IF(Tabella2[[#This Row],[Q/p.c.]]="","",Tabella2[[#This Row],[prezzo]]*(Tabella2[[#This Row],[Q/p.c.]])*Tabella2[[#This Row],[% n]])</f>
        <v>0</v>
      </c>
      <c r="U57" s="18">
        <v>0.35</v>
      </c>
      <c r="V57" s="5">
        <f>IF(Tabella2[[#This Row],[Q/p.c.]]="","",Tabella2[[#This Row],[prezzo]]*(Tabella2[[#This Row],[Q/p.c.]])*Tabella2[[#This Row],[% b]])</f>
        <v>0.26436011904761902</v>
      </c>
      <c r="W57" s="18">
        <f>1-(Tabella2[[#This Row],[% n]]+Tabella2[[#This Row],[% b]])</f>
        <v>0.65</v>
      </c>
      <c r="X57" s="5">
        <f>IF(Tabella2[[#This Row],[Q/p.c.]]="","",Tabella2[[#This Row],[prezzo]]*(Tabella2[[#This Row],[Q/p.c.]])*Tabella2[[#This Row],[% a]])</f>
        <v>0.49095450680272112</v>
      </c>
    </row>
    <row r="58" spans="3:24" hidden="1" outlineLevel="1" x14ac:dyDescent="0.3">
      <c r="C58" s="7">
        <f>IF(Tabella2[[#This Row],[Macro_prodotto]]&lt;&gt;"",CONCATENATE("M-",Tabella2[[#This Row],[u_macro]]),A57)</f>
        <v>0</v>
      </c>
      <c r="D58" s="7" t="str">
        <f>IF(Tabella2[[#This Row],[Macro_prodotto]]&lt;&gt;"",CONCATENATE("M-",Tabella2[[#This Row],[u_macro]]),"")</f>
        <v/>
      </c>
      <c r="E58" s="7" t="str">
        <f>IF(Tabella2[[#This Row],[Macro_prodotto]]="","",(COUNT(E$3:E57))+1)</f>
        <v/>
      </c>
      <c r="F58" s="7" t="str">
        <f t="shared" si="1"/>
        <v>p-057</v>
      </c>
      <c r="I58" s="8" t="s">
        <v>63</v>
      </c>
      <c r="J58" s="7" t="s">
        <v>8</v>
      </c>
      <c r="K58" s="7">
        <v>500</v>
      </c>
      <c r="L58" s="4" t="s">
        <v>31</v>
      </c>
      <c r="M58" s="13">
        <v>5.5</v>
      </c>
      <c r="N58" s="7"/>
      <c r="O58" s="7"/>
      <c r="P58" s="7" t="str">
        <f>IF(Tabella2[[#This Row],[quantità]]="","",Tabella2[[#This Row],[quantità]]-Tabella2[[#This Row],[quantità]]*P$2)</f>
        <v/>
      </c>
      <c r="Q58" s="3" t="str">
        <f>IF(Tabella2[[#This Row],[margine]]="","",Tabella2[[#This Row],[margine]]/12)</f>
        <v/>
      </c>
      <c r="R58" s="3" t="str">
        <f>IF(Tabella2[[#This Row],[media]]="","",Tabella2[[#This Row],[media]]/Y$2)</f>
        <v/>
      </c>
      <c r="S58" s="18"/>
      <c r="T58" s="5" t="str">
        <f>IF(Tabella2[[#This Row],[Q/p.c.]]="","",Tabella2[[#This Row],[prezzo]]*(Tabella2[[#This Row],[Q/p.c.]])*Tabella2[[#This Row],[% n]])</f>
        <v/>
      </c>
      <c r="U58" s="18"/>
      <c r="V58" s="5" t="str">
        <f>IF(Tabella2[[#This Row],[Q/p.c.]]="","",Tabella2[[#This Row],[prezzo]]*(Tabella2[[#This Row],[Q/p.c.]])*Tabella2[[#This Row],[% b]])</f>
        <v/>
      </c>
      <c r="W58" s="18">
        <f>1-(Tabella2[[#This Row],[% n]]+Tabella2[[#This Row],[% b]])</f>
        <v>1</v>
      </c>
      <c r="X58" s="5" t="str">
        <f>IF(Tabella2[[#This Row],[Q/p.c.]]="","",Tabella2[[#This Row],[prezzo]]*(Tabella2[[#This Row],[Q/p.c.]])*Tabella2[[#This Row],[% a]])</f>
        <v/>
      </c>
    </row>
    <row r="59" spans="3:24" hidden="1" outlineLevel="1" x14ac:dyDescent="0.3">
      <c r="C59" s="7">
        <f>IF(Tabella2[[#This Row],[Macro_prodotto]]&lt;&gt;"",CONCATENATE("M-",Tabella2[[#This Row],[u_macro]]),A58)</f>
        <v>0</v>
      </c>
      <c r="D59" s="7" t="str">
        <f>IF(Tabella2[[#This Row],[Macro_prodotto]]&lt;&gt;"",CONCATENATE("M-",Tabella2[[#This Row],[u_macro]]),"")</f>
        <v/>
      </c>
      <c r="E59" s="7" t="str">
        <f>IF(Tabella2[[#This Row],[Macro_prodotto]]="","",(COUNT(E$3:E58))+1)</f>
        <v/>
      </c>
      <c r="F59" s="7" t="str">
        <f t="shared" si="1"/>
        <v>p-058</v>
      </c>
      <c r="I59" s="8" t="s">
        <v>63</v>
      </c>
      <c r="J59" s="7" t="s">
        <v>8</v>
      </c>
      <c r="K59" s="7">
        <v>5</v>
      </c>
      <c r="L59" s="4" t="s">
        <v>31</v>
      </c>
      <c r="M59" s="13">
        <v>0.5</v>
      </c>
      <c r="N59" s="7"/>
      <c r="O59" s="7"/>
      <c r="P59" s="7" t="str">
        <f>IF(Tabella2[[#This Row],[quantità]]="","",Tabella2[[#This Row],[quantità]]-Tabella2[[#This Row],[quantità]]*P$2)</f>
        <v/>
      </c>
      <c r="Q59" s="3" t="str">
        <f>IF(Tabella2[[#This Row],[margine]]="","",Tabella2[[#This Row],[margine]]/12)</f>
        <v/>
      </c>
      <c r="R59" s="3" t="str">
        <f>IF(Tabella2[[#This Row],[media]]="","",Tabella2[[#This Row],[media]]/Y$2)</f>
        <v/>
      </c>
      <c r="S59" s="18"/>
      <c r="T59" s="5" t="str">
        <f>IF(Tabella2[[#This Row],[Q/p.c.]]="","",Tabella2[[#This Row],[prezzo]]*(Tabella2[[#This Row],[Q/p.c.]])*Tabella2[[#This Row],[% n]])</f>
        <v/>
      </c>
      <c r="U59" s="18"/>
      <c r="V59" s="5" t="str">
        <f>IF(Tabella2[[#This Row],[Q/p.c.]]="","",Tabella2[[#This Row],[prezzo]]*(Tabella2[[#This Row],[Q/p.c.]])*Tabella2[[#This Row],[% b]])</f>
        <v/>
      </c>
      <c r="W59" s="18">
        <f>1-(Tabella2[[#This Row],[% n]]+Tabella2[[#This Row],[% b]])</f>
        <v>1</v>
      </c>
      <c r="X59" s="5" t="str">
        <f>IF(Tabella2[[#This Row],[Q/p.c.]]="","",Tabella2[[#This Row],[prezzo]]*(Tabella2[[#This Row],[Q/p.c.]])*Tabella2[[#This Row],[% a]])</f>
        <v/>
      </c>
    </row>
    <row r="60" spans="3:24" collapsed="1" x14ac:dyDescent="0.3">
      <c r="C60" s="7" t="str">
        <f>IF(Tabella2[[#This Row],[Macro_prodotto]]&lt;&gt;"",CONCATENATE("M-",Tabella2[[#This Row],[u_macro]]),A59)</f>
        <v>M-28</v>
      </c>
      <c r="D60" s="7" t="str">
        <f>IF(Tabella2[[#This Row],[Macro_prodotto]]&lt;&gt;"",CONCATENATE("M-",Tabella2[[#This Row],[u_macro]]),"")</f>
        <v>M-28</v>
      </c>
      <c r="E60" s="7">
        <f>IF(Tabella2[[#This Row],[Macro_prodotto]]="","",(COUNT(E$3:E59))+1)</f>
        <v>28</v>
      </c>
      <c r="F60" s="7" t="str">
        <f t="shared" si="1"/>
        <v>p-059</v>
      </c>
      <c r="G60" s="8" t="s">
        <v>68</v>
      </c>
      <c r="H60" s="8" t="s">
        <v>131</v>
      </c>
      <c r="I60" s="8" t="s">
        <v>68</v>
      </c>
      <c r="J60" s="7" t="s">
        <v>8</v>
      </c>
      <c r="K60" s="7">
        <v>1000</v>
      </c>
      <c r="L60" s="4" t="s">
        <v>31</v>
      </c>
      <c r="M60" s="13">
        <v>2</v>
      </c>
      <c r="N60" s="7" t="s">
        <v>100</v>
      </c>
      <c r="O60" s="7"/>
      <c r="P60" s="7" t="str">
        <f>IF(Tabella2[[#This Row],[quantità]]="","",Tabella2[[#This Row],[quantità]]-Tabella2[[#This Row],[quantità]]*P$2)</f>
        <v/>
      </c>
      <c r="Q60" s="3" t="str">
        <f>IF(Tabella2[[#This Row],[margine]]="","",Tabella2[[#This Row],[margine]]/12)</f>
        <v/>
      </c>
      <c r="R60" s="3" t="str">
        <f>IF(Tabella2[[#This Row],[media]]="","",Tabella2[[#This Row],[media]]/Y$2)</f>
        <v/>
      </c>
      <c r="S60" s="18">
        <v>0</v>
      </c>
      <c r="T60" s="5" t="str">
        <f>IF(Tabella2[[#This Row],[Q/p.c.]]="","",Tabella2[[#This Row],[prezzo]]*(Tabella2[[#This Row],[Q/p.c.]])*Tabella2[[#This Row],[% n]])</f>
        <v/>
      </c>
      <c r="U60" s="18">
        <v>0</v>
      </c>
      <c r="V60" s="5" t="str">
        <f>IF(Tabella2[[#This Row],[Q/p.c.]]="","",Tabella2[[#This Row],[prezzo]]*(Tabella2[[#This Row],[Q/p.c.]])*Tabella2[[#This Row],[% b]])</f>
        <v/>
      </c>
      <c r="W60" s="18">
        <f>1-(Tabella2[[#This Row],[% n]]+Tabella2[[#This Row],[% b]])</f>
        <v>1</v>
      </c>
      <c r="X60" s="5" t="str">
        <f>IF(Tabella2[[#This Row],[Q/p.c.]]="","",Tabella2[[#This Row],[prezzo]]*(Tabella2[[#This Row],[Q/p.c.]])*Tabella2[[#This Row],[% a]])</f>
        <v/>
      </c>
    </row>
    <row r="61" spans="3:24" hidden="1" outlineLevel="1" x14ac:dyDescent="0.3">
      <c r="C61" s="7">
        <f>IF(Tabella2[[#This Row],[Macro_prodotto]]&lt;&gt;"",CONCATENATE("M-",Tabella2[[#This Row],[u_macro]]),A60)</f>
        <v>0</v>
      </c>
      <c r="D61" s="7" t="str">
        <f>IF(Tabella2[[#This Row],[Macro_prodotto]]&lt;&gt;"",CONCATENATE("M-",Tabella2[[#This Row],[u_macro]]),"")</f>
        <v/>
      </c>
      <c r="E61" s="7" t="str">
        <f>IF(Tabella2[[#This Row],[Macro_prodotto]]="","",(COUNT(E$3:E60))+1)</f>
        <v/>
      </c>
      <c r="F61" s="7" t="str">
        <f t="shared" si="1"/>
        <v>p-060</v>
      </c>
      <c r="I61" s="8" t="s">
        <v>68</v>
      </c>
      <c r="J61" s="7" t="s">
        <v>8</v>
      </c>
      <c r="K61" s="7">
        <v>500</v>
      </c>
      <c r="L61" s="4" t="s">
        <v>31</v>
      </c>
      <c r="M61" s="13">
        <v>6</v>
      </c>
      <c r="N61" s="7"/>
      <c r="O61" s="7"/>
      <c r="P61" s="7" t="str">
        <f>IF(Tabella2[[#This Row],[quantità]]="","",Tabella2[[#This Row],[quantità]]-Tabella2[[#This Row],[quantità]]*P$2)</f>
        <v/>
      </c>
      <c r="Q61" s="3" t="str">
        <f>IF(Tabella2[[#This Row],[margine]]="","",Tabella2[[#This Row],[margine]]/12)</f>
        <v/>
      </c>
      <c r="R61" s="3" t="str">
        <f>IF(Tabella2[[#This Row],[media]]="","",Tabella2[[#This Row],[media]]/Y$2)</f>
        <v/>
      </c>
      <c r="S61" s="18"/>
      <c r="T61" s="5" t="str">
        <f>IF(Tabella2[[#This Row],[Q/p.c.]]="","",Tabella2[[#This Row],[prezzo]]*(Tabella2[[#This Row],[Q/p.c.]])*Tabella2[[#This Row],[% n]])</f>
        <v/>
      </c>
      <c r="U61" s="18"/>
      <c r="V61" s="5" t="str">
        <f>IF(Tabella2[[#This Row],[Q/p.c.]]="","",Tabella2[[#This Row],[prezzo]]*(Tabella2[[#This Row],[Q/p.c.]])*Tabella2[[#This Row],[% b]])</f>
        <v/>
      </c>
      <c r="W61" s="18">
        <f>1-(Tabella2[[#This Row],[% n]]+Tabella2[[#This Row],[% b]])</f>
        <v>1</v>
      </c>
      <c r="X61" s="5" t="str">
        <f>IF(Tabella2[[#This Row],[Q/p.c.]]="","",Tabella2[[#This Row],[prezzo]]*(Tabella2[[#This Row],[Q/p.c.]])*Tabella2[[#This Row],[% a]])</f>
        <v/>
      </c>
    </row>
    <row r="62" spans="3:24" hidden="1" outlineLevel="1" x14ac:dyDescent="0.3">
      <c r="C62" s="7">
        <f>IF(Tabella2[[#This Row],[Macro_prodotto]]&lt;&gt;"",CONCATENATE("M-",Tabella2[[#This Row],[u_macro]]),A61)</f>
        <v>0</v>
      </c>
      <c r="D62" s="7" t="str">
        <f>IF(Tabella2[[#This Row],[Macro_prodotto]]&lt;&gt;"",CONCATENATE("M-",Tabella2[[#This Row],[u_macro]]),"")</f>
        <v/>
      </c>
      <c r="E62" s="7" t="str">
        <f>IF(Tabella2[[#This Row],[Macro_prodotto]]="","",(COUNT(E$3:E61))+1)</f>
        <v/>
      </c>
      <c r="F62" s="7" t="str">
        <f t="shared" si="1"/>
        <v>p-061</v>
      </c>
      <c r="I62" s="8" t="s">
        <v>68</v>
      </c>
      <c r="J62" s="7" t="s">
        <v>8</v>
      </c>
      <c r="K62" s="7">
        <v>250</v>
      </c>
      <c r="L62" s="4" t="s">
        <v>31</v>
      </c>
      <c r="M62" s="13">
        <v>3</v>
      </c>
      <c r="N62" s="7"/>
      <c r="O62" s="7"/>
      <c r="P62" s="7" t="str">
        <f>IF(Tabella2[[#This Row],[quantità]]="","",Tabella2[[#This Row],[quantità]]-Tabella2[[#This Row],[quantità]]*P$2)</f>
        <v/>
      </c>
      <c r="Q62" s="3" t="str">
        <f>IF(Tabella2[[#This Row],[margine]]="","",Tabella2[[#This Row],[margine]]/12)</f>
        <v/>
      </c>
      <c r="R62" s="3" t="str">
        <f>IF(Tabella2[[#This Row],[media]]="","",Tabella2[[#This Row],[media]]/Y$2)</f>
        <v/>
      </c>
      <c r="S62" s="18"/>
      <c r="T62" s="5" t="str">
        <f>IF(Tabella2[[#This Row],[Q/p.c.]]="","",Tabella2[[#This Row],[prezzo]]*(Tabella2[[#This Row],[Q/p.c.]])*Tabella2[[#This Row],[% n]])</f>
        <v/>
      </c>
      <c r="U62" s="18"/>
      <c r="V62" s="5" t="str">
        <f>IF(Tabella2[[#This Row],[Q/p.c.]]="","",Tabella2[[#This Row],[prezzo]]*(Tabella2[[#This Row],[Q/p.c.]])*Tabella2[[#This Row],[% b]])</f>
        <v/>
      </c>
      <c r="W62" s="18">
        <f>1-(Tabella2[[#This Row],[% n]]+Tabella2[[#This Row],[% b]])</f>
        <v>1</v>
      </c>
      <c r="X62" s="5" t="str">
        <f>IF(Tabella2[[#This Row],[Q/p.c.]]="","",Tabella2[[#This Row],[prezzo]]*(Tabella2[[#This Row],[Q/p.c.]])*Tabella2[[#This Row],[% a]])</f>
        <v/>
      </c>
    </row>
    <row r="63" spans="3:24" collapsed="1" x14ac:dyDescent="0.3">
      <c r="C63" s="7" t="str">
        <f>IF(Tabella2[[#This Row],[Macro_prodotto]]&lt;&gt;"",CONCATENATE("M-",Tabella2[[#This Row],[u_macro]]),A62)</f>
        <v>M-29</v>
      </c>
      <c r="D63" s="7" t="str">
        <f>IF(Tabella2[[#This Row],[Macro_prodotto]]&lt;&gt;"",CONCATENATE("M-",Tabella2[[#This Row],[u_macro]]),"")</f>
        <v>M-29</v>
      </c>
      <c r="E63" s="7">
        <f>IF(Tabella2[[#This Row],[Macro_prodotto]]="","",(COUNT(E$3:E62))+1)</f>
        <v>29</v>
      </c>
      <c r="F63" s="7" t="str">
        <f t="shared" si="1"/>
        <v>p-062</v>
      </c>
      <c r="G63" s="8" t="s">
        <v>78</v>
      </c>
      <c r="H63" s="8" t="s">
        <v>131</v>
      </c>
      <c r="I63" s="8" t="s">
        <v>78</v>
      </c>
      <c r="J63" s="7" t="s">
        <v>8</v>
      </c>
      <c r="K63" s="7">
        <v>200</v>
      </c>
      <c r="L63" s="4" t="s">
        <v>33</v>
      </c>
      <c r="M63" s="13">
        <v>1</v>
      </c>
      <c r="N63" s="7" t="s">
        <v>99</v>
      </c>
      <c r="O63" s="7"/>
      <c r="P63" s="7" t="str">
        <f>IF(Tabella2[[#This Row],[quantità]]="","",Tabella2[[#This Row],[quantità]]-Tabella2[[#This Row],[quantità]]*P$2)</f>
        <v/>
      </c>
      <c r="Q63" s="3" t="str">
        <f>IF(Tabella2[[#This Row],[margine]]="","",Tabella2[[#This Row],[margine]]/12)</f>
        <v/>
      </c>
      <c r="R63" s="3" t="str">
        <f>IF(Tabella2[[#This Row],[media]]="","",Tabella2[[#This Row],[media]]/Y$2)</f>
        <v/>
      </c>
      <c r="S63" s="18">
        <v>0</v>
      </c>
      <c r="T63" s="5" t="str">
        <f>IF(Tabella2[[#This Row],[Q/p.c.]]="","",Tabella2[[#This Row],[prezzo]]*(Tabella2[[#This Row],[Q/p.c.]])*Tabella2[[#This Row],[% n]])</f>
        <v/>
      </c>
      <c r="U63" s="18">
        <v>0.35</v>
      </c>
      <c r="V63" s="5" t="str">
        <f>IF(Tabella2[[#This Row],[Q/p.c.]]="","",Tabella2[[#This Row],[prezzo]]*(Tabella2[[#This Row],[Q/p.c.]])*Tabella2[[#This Row],[% b]])</f>
        <v/>
      </c>
      <c r="W63" s="18">
        <f>1-(Tabella2[[#This Row],[% n]]+Tabella2[[#This Row],[% b]])</f>
        <v>0.65</v>
      </c>
      <c r="X63" s="5" t="str">
        <f>IF(Tabella2[[#This Row],[Q/p.c.]]="","",Tabella2[[#This Row],[prezzo]]*(Tabella2[[#This Row],[Q/p.c.]])*Tabella2[[#This Row],[% a]])</f>
        <v/>
      </c>
    </row>
    <row r="64" spans="3:24" x14ac:dyDescent="0.3">
      <c r="C64" s="7" t="str">
        <f>IF(Tabella2[[#This Row],[Macro_prodotto]]&lt;&gt;"",CONCATENATE("M-",Tabella2[[#This Row],[u_macro]]),A63)</f>
        <v>M-30</v>
      </c>
      <c r="D64" s="7" t="str">
        <f>IF(Tabella2[[#This Row],[Macro_prodotto]]&lt;&gt;"",CONCATENATE("M-",Tabella2[[#This Row],[u_macro]]),"")</f>
        <v>M-30</v>
      </c>
      <c r="E64" s="7">
        <f>IF(Tabella2[[#This Row],[Macro_prodotto]]="","",(COUNT(E$3:E63))+1)</f>
        <v>30</v>
      </c>
      <c r="F64" s="7" t="str">
        <f t="shared" si="1"/>
        <v>p-063</v>
      </c>
      <c r="G64" s="8" t="s">
        <v>79</v>
      </c>
      <c r="H64" s="8" t="s">
        <v>140</v>
      </c>
      <c r="I64" s="8" t="s">
        <v>79</v>
      </c>
      <c r="J64" s="7" t="s">
        <v>8</v>
      </c>
      <c r="K64" s="7">
        <v>200</v>
      </c>
      <c r="L64" s="4" t="s">
        <v>31</v>
      </c>
      <c r="M64" s="13">
        <v>1.25</v>
      </c>
      <c r="N64" s="7" t="s">
        <v>0</v>
      </c>
      <c r="O64" s="7"/>
      <c r="P64" s="7" t="str">
        <f>IF(Tabella2[[#This Row],[quantità]]="","",Tabella2[[#This Row],[quantità]]-Tabella2[[#This Row],[quantità]]*P$2)</f>
        <v/>
      </c>
      <c r="Q64" s="3" t="str">
        <f>IF(Tabella2[[#This Row],[margine]]="","",Tabella2[[#This Row],[margine]]/12)</f>
        <v/>
      </c>
      <c r="R64" s="3" t="str">
        <f>IF(Tabella2[[#This Row],[media]]="","",Tabella2[[#This Row],[media]]/Y$2)</f>
        <v/>
      </c>
      <c r="S64" s="18">
        <v>0</v>
      </c>
      <c r="T64" s="5" t="str">
        <f>IF(Tabella2[[#This Row],[Q/p.c.]]="","",Tabella2[[#This Row],[prezzo]]*(Tabella2[[#This Row],[Q/p.c.]])*Tabella2[[#This Row],[% n]])</f>
        <v/>
      </c>
      <c r="U64" s="18">
        <v>0.35</v>
      </c>
      <c r="V64" s="5" t="str">
        <f>IF(Tabella2[[#This Row],[Q/p.c.]]="","",Tabella2[[#This Row],[prezzo]]*(Tabella2[[#This Row],[Q/p.c.]])*Tabella2[[#This Row],[% b]])</f>
        <v/>
      </c>
      <c r="W64" s="18">
        <f>1-(Tabella2[[#This Row],[% n]]+Tabella2[[#This Row],[% b]])</f>
        <v>0.65</v>
      </c>
      <c r="X64" s="5" t="str">
        <f>IF(Tabella2[[#This Row],[Q/p.c.]]="","",Tabella2[[#This Row],[prezzo]]*(Tabella2[[#This Row],[Q/p.c.]])*Tabella2[[#This Row],[% a]])</f>
        <v/>
      </c>
    </row>
    <row r="65" spans="1:24" x14ac:dyDescent="0.3">
      <c r="C65" s="7" t="str">
        <f>IF(Tabella2[[#This Row],[Macro_prodotto]]&lt;&gt;"",CONCATENATE("M-",Tabella2[[#This Row],[u_macro]]),A64)</f>
        <v>M-31</v>
      </c>
      <c r="D65" s="7" t="str">
        <f>IF(Tabella2[[#This Row],[Macro_prodotto]]&lt;&gt;"",CONCATENATE("M-",Tabella2[[#This Row],[u_macro]]),"")</f>
        <v>M-31</v>
      </c>
      <c r="E65" s="7">
        <f>IF(Tabella2[[#This Row],[Macro_prodotto]]="","",(COUNT(E$3:E64))+1)</f>
        <v>31</v>
      </c>
      <c r="F65" s="7" t="str">
        <f t="shared" si="1"/>
        <v>p-064</v>
      </c>
      <c r="G65" s="8" t="s">
        <v>80</v>
      </c>
      <c r="H65" s="8" t="s">
        <v>140</v>
      </c>
      <c r="I65" s="8" t="s">
        <v>80</v>
      </c>
      <c r="J65" s="7" t="s">
        <v>8</v>
      </c>
      <c r="K65" s="7">
        <v>200</v>
      </c>
      <c r="L65" s="4" t="s">
        <v>31</v>
      </c>
      <c r="M65" s="13">
        <v>3</v>
      </c>
      <c r="N65" s="7" t="s">
        <v>0</v>
      </c>
      <c r="O65" s="7">
        <v>1020</v>
      </c>
      <c r="P65" s="7">
        <f>IF(Tabella2[[#This Row],[quantità]]="","",Tabella2[[#This Row],[quantità]]-Tabella2[[#This Row],[quantità]]*P$2)</f>
        <v>969</v>
      </c>
      <c r="Q65" s="3">
        <f>IF(Tabella2[[#This Row],[margine]]="","",Tabella2[[#This Row],[margine]]/12)</f>
        <v>80.75</v>
      </c>
      <c r="R65" s="3">
        <f>IF(Tabella2[[#This Row],[media]]="","",Tabella2[[#This Row],[media]]/Y$2)</f>
        <v>0.20599489795918369</v>
      </c>
      <c r="S65" s="18">
        <v>0</v>
      </c>
      <c r="T65" s="5">
        <f>IF(Tabella2[[#This Row],[Q/p.c.]]="","",Tabella2[[#This Row],[prezzo]]*(Tabella2[[#This Row],[Q/p.c.]])*Tabella2[[#This Row],[% n]])</f>
        <v>0</v>
      </c>
      <c r="U65" s="18">
        <v>0.35</v>
      </c>
      <c r="V65" s="5">
        <f>IF(Tabella2[[#This Row],[Q/p.c.]]="","",Tabella2[[#This Row],[prezzo]]*(Tabella2[[#This Row],[Q/p.c.]])*Tabella2[[#This Row],[% b]])</f>
        <v>0.21629464285714287</v>
      </c>
      <c r="W65" s="18">
        <f>1-(Tabella2[[#This Row],[% n]]+Tabella2[[#This Row],[% b]])</f>
        <v>0.65</v>
      </c>
      <c r="X65" s="5">
        <f>IF(Tabella2[[#This Row],[Q/p.c.]]="","",Tabella2[[#This Row],[prezzo]]*(Tabella2[[#This Row],[Q/p.c.]])*Tabella2[[#This Row],[% a]])</f>
        <v>0.40169005102040822</v>
      </c>
    </row>
    <row r="66" spans="1:24" x14ac:dyDescent="0.3">
      <c r="C66" s="7" t="str">
        <f>IF(Tabella2[[#This Row],[Macro_prodotto]]&lt;&gt;"",CONCATENATE("M-",Tabella2[[#This Row],[u_macro]]),A65)</f>
        <v>M-32</v>
      </c>
      <c r="D66" s="7" t="str">
        <f>IF(Tabella2[[#This Row],[Macro_prodotto]]&lt;&gt;"",CONCATENATE("M-",Tabella2[[#This Row],[u_macro]]),"")</f>
        <v>M-32</v>
      </c>
      <c r="E66" s="7">
        <f>IF(Tabella2[[#This Row],[Macro_prodotto]]="","",(COUNT(E$3:E65))+1)</f>
        <v>32</v>
      </c>
      <c r="F66" s="7" t="str">
        <f t="shared" si="1"/>
        <v>p-065</v>
      </c>
      <c r="G66" s="8" t="s">
        <v>81</v>
      </c>
      <c r="H66" s="8" t="s">
        <v>137</v>
      </c>
      <c r="I66" s="8" t="s">
        <v>81</v>
      </c>
      <c r="J66" s="7" t="s">
        <v>8</v>
      </c>
      <c r="K66" s="7">
        <v>200</v>
      </c>
      <c r="L66" s="4" t="s">
        <v>31</v>
      </c>
      <c r="M66" s="13">
        <v>1</v>
      </c>
      <c r="N66" s="7" t="s">
        <v>0</v>
      </c>
      <c r="O66" s="7"/>
      <c r="P66" s="7" t="str">
        <f>IF(Tabella2[[#This Row],[quantità]]="","",Tabella2[[#This Row],[quantità]]-Tabella2[[#This Row],[quantità]]*P$2)</f>
        <v/>
      </c>
      <c r="Q66" s="3" t="str">
        <f>IF(Tabella2[[#This Row],[margine]]="","",Tabella2[[#This Row],[margine]]/12)</f>
        <v/>
      </c>
      <c r="R66" s="3" t="str">
        <f>IF(Tabella2[[#This Row],[media]]="","",Tabella2[[#This Row],[media]]/Y$2)</f>
        <v/>
      </c>
      <c r="S66" s="18">
        <v>0</v>
      </c>
      <c r="T66" s="5" t="str">
        <f>IF(Tabella2[[#This Row],[Q/p.c.]]="","",Tabella2[[#This Row],[prezzo]]*(Tabella2[[#This Row],[Q/p.c.]])*Tabella2[[#This Row],[% n]])</f>
        <v/>
      </c>
      <c r="U66" s="18">
        <v>0.3</v>
      </c>
      <c r="V66" s="5" t="str">
        <f>IF(Tabella2[[#This Row],[Q/p.c.]]="","",Tabella2[[#This Row],[prezzo]]*(Tabella2[[#This Row],[Q/p.c.]])*Tabella2[[#This Row],[% b]])</f>
        <v/>
      </c>
      <c r="W66" s="18">
        <f>1-(Tabella2[[#This Row],[% n]]+Tabella2[[#This Row],[% b]])</f>
        <v>0.7</v>
      </c>
      <c r="X66" s="5" t="str">
        <f>IF(Tabella2[[#This Row],[Q/p.c.]]="","",Tabella2[[#This Row],[prezzo]]*(Tabella2[[#This Row],[Q/p.c.]])*Tabella2[[#This Row],[% a]])</f>
        <v/>
      </c>
    </row>
    <row r="67" spans="1:24" x14ac:dyDescent="0.3">
      <c r="C67" s="7" t="str">
        <f>IF(Tabella2[[#This Row],[Macro_prodotto]]&lt;&gt;"",CONCATENATE("M-",Tabella2[[#This Row],[u_macro]]),A66)</f>
        <v>M-33</v>
      </c>
      <c r="D67" s="7" t="str">
        <f>IF(Tabella2[[#This Row],[Macro_prodotto]]&lt;&gt;"",CONCATENATE("M-",Tabella2[[#This Row],[u_macro]]),"")</f>
        <v>M-33</v>
      </c>
      <c r="E67" s="7">
        <f>IF(Tabella2[[#This Row],[Macro_prodotto]]="","",(COUNT(E$3:E66))+1)</f>
        <v>33</v>
      </c>
      <c r="F67" s="7" t="str">
        <f t="shared" si="1"/>
        <v>p-066</v>
      </c>
      <c r="G67" s="8" t="s">
        <v>82</v>
      </c>
      <c r="H67" s="8" t="s">
        <v>130</v>
      </c>
      <c r="I67" s="8" t="s">
        <v>82</v>
      </c>
      <c r="J67" s="7" t="s">
        <v>8</v>
      </c>
      <c r="K67" s="7">
        <v>250</v>
      </c>
      <c r="L67" s="4" t="s">
        <v>31</v>
      </c>
      <c r="M67" s="13">
        <v>1.5</v>
      </c>
      <c r="N67" s="7" t="s">
        <v>0</v>
      </c>
      <c r="O67" s="7"/>
      <c r="P67" s="7" t="str">
        <f>IF(Tabella2[[#This Row],[quantità]]="","",Tabella2[[#This Row],[quantità]]-Tabella2[[#This Row],[quantità]]*P$2)</f>
        <v/>
      </c>
      <c r="Q67" s="3" t="str">
        <f>IF(Tabella2[[#This Row],[margine]]="","",Tabella2[[#This Row],[margine]]/12)</f>
        <v/>
      </c>
      <c r="R67" s="3" t="str">
        <f>IF(Tabella2[[#This Row],[media]]="","",Tabella2[[#This Row],[media]]/Y$2)</f>
        <v/>
      </c>
      <c r="S67" s="18">
        <v>0</v>
      </c>
      <c r="T67" s="5" t="str">
        <f>IF(Tabella2[[#This Row],[Q/p.c.]]="","",Tabella2[[#This Row],[prezzo]]*(Tabella2[[#This Row],[Q/p.c.]])*Tabella2[[#This Row],[% n]])</f>
        <v/>
      </c>
      <c r="U67" s="18">
        <v>0.3</v>
      </c>
      <c r="V67" s="5" t="str">
        <f>IF(Tabella2[[#This Row],[Q/p.c.]]="","",Tabella2[[#This Row],[prezzo]]*(Tabella2[[#This Row],[Q/p.c.]])*Tabella2[[#This Row],[% b]])</f>
        <v/>
      </c>
      <c r="W67" s="18">
        <f>1-(Tabella2[[#This Row],[% n]]+Tabella2[[#This Row],[% b]])</f>
        <v>0.7</v>
      </c>
      <c r="X67" s="5" t="str">
        <f>IF(Tabella2[[#This Row],[Q/p.c.]]="","",Tabella2[[#This Row],[prezzo]]*(Tabella2[[#This Row],[Q/p.c.]])*Tabella2[[#This Row],[% a]])</f>
        <v/>
      </c>
    </row>
    <row r="68" spans="1:24" x14ac:dyDescent="0.3">
      <c r="C68" s="7" t="str">
        <f>IF(Tabella2[[#This Row],[Macro_prodotto]]&lt;&gt;"",CONCATENATE("M-",Tabella2[[#This Row],[u_macro]]),A67)</f>
        <v>M-34</v>
      </c>
      <c r="D68" s="7" t="str">
        <f>IF(Tabella2[[#This Row],[Macro_prodotto]]&lt;&gt;"",CONCATENATE("M-",Tabella2[[#This Row],[u_macro]]),"")</f>
        <v>M-34</v>
      </c>
      <c r="E68" s="7">
        <f>IF(Tabella2[[#This Row],[Macro_prodotto]]="","",(COUNT(E$3:E67))+1)</f>
        <v>34</v>
      </c>
      <c r="F68" s="7" t="str">
        <f t="shared" ref="F68:F79" si="2">IF((ROW(A67))&lt;10,CONCATENATE("p-00",(ROW(A67))),IF(AND((ROW(A67))&gt;=10,(ROW(A67))&lt;100),CONCATENATE("p-0",(ROW(A67))),CONCATENATE("p-",(ROW(A67)))))</f>
        <v>p-067</v>
      </c>
      <c r="G68" s="8" t="s">
        <v>83</v>
      </c>
      <c r="H68" s="8" t="s">
        <v>130</v>
      </c>
      <c r="I68" s="8" t="s">
        <v>83</v>
      </c>
      <c r="J68" s="7" t="s">
        <v>8</v>
      </c>
      <c r="K68" s="7">
        <v>125</v>
      </c>
      <c r="L68" s="4" t="s">
        <v>31</v>
      </c>
      <c r="M68" s="13">
        <v>1.5</v>
      </c>
      <c r="N68" s="7" t="s">
        <v>0</v>
      </c>
      <c r="O68" s="7"/>
      <c r="P68" s="7" t="str">
        <f>IF(Tabella2[[#This Row],[quantità]]="","",Tabella2[[#This Row],[quantità]]-Tabella2[[#This Row],[quantità]]*P$2)</f>
        <v/>
      </c>
      <c r="Q68" s="3" t="str">
        <f>IF(Tabella2[[#This Row],[margine]]="","",Tabella2[[#This Row],[margine]]/12)</f>
        <v/>
      </c>
      <c r="R68" s="3" t="str">
        <f>IF(Tabella2[[#This Row],[media]]="","",Tabella2[[#This Row],[media]]/Y$2)</f>
        <v/>
      </c>
      <c r="S68" s="18">
        <v>0</v>
      </c>
      <c r="T68" s="5" t="str">
        <f>IF(Tabella2[[#This Row],[Q/p.c.]]="","",Tabella2[[#This Row],[prezzo]]*(Tabella2[[#This Row],[Q/p.c.]])*Tabella2[[#This Row],[% n]])</f>
        <v/>
      </c>
      <c r="U68" s="18">
        <v>0.3</v>
      </c>
      <c r="V68" s="5" t="str">
        <f>IF(Tabella2[[#This Row],[Q/p.c.]]="","",Tabella2[[#This Row],[prezzo]]*(Tabella2[[#This Row],[Q/p.c.]])*Tabella2[[#This Row],[% b]])</f>
        <v/>
      </c>
      <c r="W68" s="18">
        <f>1-(Tabella2[[#This Row],[% n]]+Tabella2[[#This Row],[% b]])</f>
        <v>0.7</v>
      </c>
      <c r="X68" s="5" t="str">
        <f>IF(Tabella2[[#This Row],[Q/p.c.]]="","",Tabella2[[#This Row],[prezzo]]*(Tabella2[[#This Row],[Q/p.c.]])*Tabella2[[#This Row],[% a]])</f>
        <v/>
      </c>
    </row>
    <row r="69" spans="1:24" x14ac:dyDescent="0.3">
      <c r="C69" s="7" t="str">
        <f>IF(Tabella2[[#This Row],[Macro_prodotto]]&lt;&gt;"",CONCATENATE("M-",Tabella2[[#This Row],[u_macro]]),A68)</f>
        <v>M-35</v>
      </c>
      <c r="D69" s="7" t="str">
        <f>IF(Tabella2[[#This Row],[Macro_prodotto]]&lt;&gt;"",CONCATENATE("M-",Tabella2[[#This Row],[u_macro]]),"")</f>
        <v>M-35</v>
      </c>
      <c r="E69" s="7">
        <f>IF(Tabella2[[#This Row],[Macro_prodotto]]="","",(COUNT(E$3:E68))+1)</f>
        <v>35</v>
      </c>
      <c r="F69" s="7" t="str">
        <f t="shared" si="2"/>
        <v>p-068</v>
      </c>
      <c r="G69" s="8" t="s">
        <v>84</v>
      </c>
      <c r="H69" s="8" t="s">
        <v>130</v>
      </c>
      <c r="I69" s="8" t="s">
        <v>84</v>
      </c>
      <c r="J69" s="7" t="s">
        <v>8</v>
      </c>
      <c r="K69" s="7">
        <v>500</v>
      </c>
      <c r="L69" s="4" t="s">
        <v>31</v>
      </c>
      <c r="M69" s="13">
        <v>1</v>
      </c>
      <c r="N69" s="7" t="s">
        <v>0</v>
      </c>
      <c r="O69" s="7"/>
      <c r="P69" s="7" t="str">
        <f>IF(Tabella2[[#This Row],[quantità]]="","",Tabella2[[#This Row],[quantità]]-Tabella2[[#This Row],[quantità]]*P$2)</f>
        <v/>
      </c>
      <c r="Q69" s="3" t="str">
        <f>IF(Tabella2[[#This Row],[margine]]="","",Tabella2[[#This Row],[margine]]/12)</f>
        <v/>
      </c>
      <c r="R69" s="3" t="str">
        <f>IF(Tabella2[[#This Row],[media]]="","",Tabella2[[#This Row],[media]]/Y$2)</f>
        <v/>
      </c>
      <c r="S69" s="18">
        <v>0</v>
      </c>
      <c r="T69" s="5" t="str">
        <f>IF(Tabella2[[#This Row],[Q/p.c.]]="","",Tabella2[[#This Row],[prezzo]]*(Tabella2[[#This Row],[Q/p.c.]])*Tabella2[[#This Row],[% n]])</f>
        <v/>
      </c>
      <c r="U69" s="18">
        <v>0.3</v>
      </c>
      <c r="V69" s="5" t="str">
        <f>IF(Tabella2[[#This Row],[Q/p.c.]]="","",Tabella2[[#This Row],[prezzo]]*(Tabella2[[#This Row],[Q/p.c.]])*Tabella2[[#This Row],[% b]])</f>
        <v/>
      </c>
      <c r="W69" s="18">
        <f>1-(Tabella2[[#This Row],[% n]]+Tabella2[[#This Row],[% b]])</f>
        <v>0.7</v>
      </c>
      <c r="X69" s="5" t="str">
        <f>IF(Tabella2[[#This Row],[Q/p.c.]]="","",Tabella2[[#This Row],[prezzo]]*(Tabella2[[#This Row],[Q/p.c.]])*Tabella2[[#This Row],[% a]])</f>
        <v/>
      </c>
    </row>
    <row r="70" spans="1:24" x14ac:dyDescent="0.3">
      <c r="C70" s="7" t="str">
        <f>IF(Tabella2[[#This Row],[Macro_prodotto]]&lt;&gt;"",CONCATENATE("M-",Tabella2[[#This Row],[u_macro]]),A69)</f>
        <v>M-36</v>
      </c>
      <c r="D70" s="7" t="str">
        <f>IF(Tabella2[[#This Row],[Macro_prodotto]]&lt;&gt;"",CONCATENATE("M-",Tabella2[[#This Row],[u_macro]]),"")</f>
        <v>M-36</v>
      </c>
      <c r="E70" s="7">
        <f>IF(Tabella2[[#This Row],[Macro_prodotto]]="","",(COUNT(E$3:E69))+1)</f>
        <v>36</v>
      </c>
      <c r="F70" s="7" t="str">
        <f t="shared" si="2"/>
        <v>p-069</v>
      </c>
      <c r="G70" s="8" t="s">
        <v>85</v>
      </c>
      <c r="H70" s="8" t="s">
        <v>136</v>
      </c>
      <c r="I70" s="8" t="s">
        <v>85</v>
      </c>
      <c r="J70" s="7" t="s">
        <v>8</v>
      </c>
      <c r="K70" s="7">
        <v>250</v>
      </c>
      <c r="L70" s="4" t="s">
        <v>31</v>
      </c>
      <c r="M70" s="13">
        <v>2.5</v>
      </c>
      <c r="N70" s="7" t="s">
        <v>0</v>
      </c>
      <c r="O70" s="7"/>
      <c r="P70" s="7" t="str">
        <f>IF(Tabella2[[#This Row],[quantità]]="","",Tabella2[[#This Row],[quantità]]-Tabella2[[#This Row],[quantità]]*P$2)</f>
        <v/>
      </c>
      <c r="Q70" s="3" t="str">
        <f>IF(Tabella2[[#This Row],[margine]]="","",Tabella2[[#This Row],[margine]]/12)</f>
        <v/>
      </c>
      <c r="R70" s="3" t="str">
        <f>IF(Tabella2[[#This Row],[media]]="","",Tabella2[[#This Row],[media]]/Y$2)</f>
        <v/>
      </c>
      <c r="S70" s="18">
        <v>0.15</v>
      </c>
      <c r="T70" s="5" t="str">
        <f>IF(Tabella2[[#This Row],[Q/p.c.]]="","",Tabella2[[#This Row],[prezzo]]*(Tabella2[[#This Row],[Q/p.c.]])*Tabella2[[#This Row],[% n]])</f>
        <v/>
      </c>
      <c r="U70" s="18">
        <v>0.3</v>
      </c>
      <c r="V70" s="5" t="str">
        <f>IF(Tabella2[[#This Row],[Q/p.c.]]="","",Tabella2[[#This Row],[prezzo]]*(Tabella2[[#This Row],[Q/p.c.]])*Tabella2[[#This Row],[% b]])</f>
        <v/>
      </c>
      <c r="W70" s="18">
        <f>1-(Tabella2[[#This Row],[% n]]+Tabella2[[#This Row],[% b]])</f>
        <v>0.55000000000000004</v>
      </c>
      <c r="X70" s="5" t="str">
        <f>IF(Tabella2[[#This Row],[Q/p.c.]]="","",Tabella2[[#This Row],[prezzo]]*(Tabella2[[#This Row],[Q/p.c.]])*Tabella2[[#This Row],[% a]])</f>
        <v/>
      </c>
    </row>
    <row r="71" spans="1:24" x14ac:dyDescent="0.3">
      <c r="C71" s="7" t="str">
        <f>IF(Tabella2[[#This Row],[Macro_prodotto]]&lt;&gt;"",CONCATENATE("M-",Tabella2[[#This Row],[u_macro]]),A70)</f>
        <v>M-37</v>
      </c>
      <c r="D71" s="7" t="str">
        <f>IF(Tabella2[[#This Row],[Macro_prodotto]]&lt;&gt;"",CONCATENATE("M-",Tabella2[[#This Row],[u_macro]]),"")</f>
        <v>M-37</v>
      </c>
      <c r="E71" s="7">
        <f>IF(Tabella2[[#This Row],[Macro_prodotto]]="","",(COUNT(E$3:E70))+1)</f>
        <v>37</v>
      </c>
      <c r="F71" s="7" t="str">
        <f t="shared" si="2"/>
        <v>p-070</v>
      </c>
      <c r="G71" s="8" t="s">
        <v>86</v>
      </c>
      <c r="H71" s="8" t="s">
        <v>130</v>
      </c>
      <c r="I71" s="8" t="s">
        <v>86</v>
      </c>
      <c r="J71" s="7" t="s">
        <v>8</v>
      </c>
      <c r="K71" s="7">
        <v>4</v>
      </c>
      <c r="L71" s="4" t="s">
        <v>75</v>
      </c>
      <c r="M71" s="13">
        <v>5</v>
      </c>
      <c r="N71" s="7" t="s">
        <v>100</v>
      </c>
      <c r="O71" s="7"/>
      <c r="P71" s="7" t="str">
        <f>IF(Tabella2[[#This Row],[quantità]]="","",Tabella2[[#This Row],[quantità]]-Tabella2[[#This Row],[quantità]]*P$2)</f>
        <v/>
      </c>
      <c r="Q71" s="3" t="str">
        <f>IF(Tabella2[[#This Row],[margine]]="","",Tabella2[[#This Row],[margine]]/12)</f>
        <v/>
      </c>
      <c r="R71" s="3" t="str">
        <f>IF(Tabella2[[#This Row],[media]]="","",Tabella2[[#This Row],[media]]/Y$2)</f>
        <v/>
      </c>
      <c r="S71" s="18">
        <v>0</v>
      </c>
      <c r="T71" s="5" t="str">
        <f>IF(Tabella2[[#This Row],[Q/p.c.]]="","",Tabella2[[#This Row],[prezzo]]*(Tabella2[[#This Row],[Q/p.c.]])*Tabella2[[#This Row],[% n]])</f>
        <v/>
      </c>
      <c r="U71" s="18">
        <v>0.4</v>
      </c>
      <c r="V71" s="5" t="str">
        <f>IF(Tabella2[[#This Row],[Q/p.c.]]="","",Tabella2[[#This Row],[prezzo]]*(Tabella2[[#This Row],[Q/p.c.]])*Tabella2[[#This Row],[% b]])</f>
        <v/>
      </c>
      <c r="W71" s="18">
        <f>1-(Tabella2[[#This Row],[% n]]+Tabella2[[#This Row],[% b]])</f>
        <v>0.6</v>
      </c>
      <c r="X71" s="5" t="str">
        <f>IF(Tabella2[[#This Row],[Q/p.c.]]="","",Tabella2[[#This Row],[prezzo]]*(Tabella2[[#This Row],[Q/p.c.]])*Tabella2[[#This Row],[% a]])</f>
        <v/>
      </c>
    </row>
    <row r="72" spans="1:24" x14ac:dyDescent="0.3">
      <c r="C72" s="7" t="str">
        <f>IF(Tabella2[[#This Row],[Macro_prodotto]]&lt;&gt;"",CONCATENATE("M-",Tabella2[[#This Row],[u_macro]]),A71)</f>
        <v>M-38</v>
      </c>
      <c r="D72" s="7" t="str">
        <f>IF(Tabella2[[#This Row],[Macro_prodotto]]&lt;&gt;"",CONCATENATE("M-",Tabella2[[#This Row],[u_macro]]),"")</f>
        <v>M-38</v>
      </c>
      <c r="E72" s="7">
        <f>IF(Tabella2[[#This Row],[Macro_prodotto]]="","",(COUNT(E$3:E71))+1)</f>
        <v>38</v>
      </c>
      <c r="F72" s="7" t="str">
        <f t="shared" si="2"/>
        <v>p-071</v>
      </c>
      <c r="G72" s="8" t="s">
        <v>87</v>
      </c>
      <c r="H72" s="8" t="s">
        <v>137</v>
      </c>
      <c r="I72" s="8" t="s">
        <v>87</v>
      </c>
      <c r="J72" s="7" t="s">
        <v>8</v>
      </c>
      <c r="K72" s="7">
        <v>500</v>
      </c>
      <c r="L72" s="4" t="s">
        <v>31</v>
      </c>
      <c r="M72" s="13">
        <v>3.5</v>
      </c>
      <c r="N72" s="7" t="s">
        <v>0</v>
      </c>
      <c r="O72" s="7"/>
      <c r="P72" s="7" t="str">
        <f>IF(Tabella2[[#This Row],[quantità]]="","",Tabella2[[#This Row],[quantità]]-Tabella2[[#This Row],[quantità]]*P$2)</f>
        <v/>
      </c>
      <c r="Q72" s="3" t="str">
        <f>IF(Tabella2[[#This Row],[margine]]="","",Tabella2[[#This Row],[margine]]/12)</f>
        <v/>
      </c>
      <c r="R72" s="3" t="str">
        <f>IF(Tabella2[[#This Row],[media]]="","",Tabella2[[#This Row],[media]]/Y$2)</f>
        <v/>
      </c>
      <c r="S72" s="18">
        <v>0</v>
      </c>
      <c r="T72" s="5" t="str">
        <f>IF(Tabella2[[#This Row],[Q/p.c.]]="","",Tabella2[[#This Row],[prezzo]]*(Tabella2[[#This Row],[Q/p.c.]])*Tabella2[[#This Row],[% n]])</f>
        <v/>
      </c>
      <c r="U72" s="18">
        <v>0.6</v>
      </c>
      <c r="V72" s="5" t="str">
        <f>IF(Tabella2[[#This Row],[Q/p.c.]]="","",Tabella2[[#This Row],[prezzo]]*(Tabella2[[#This Row],[Q/p.c.]])*Tabella2[[#This Row],[% b]])</f>
        <v/>
      </c>
      <c r="W72" s="18">
        <f>1-(Tabella2[[#This Row],[% n]]+Tabella2[[#This Row],[% b]])</f>
        <v>0.4</v>
      </c>
      <c r="X72" s="5" t="str">
        <f>IF(Tabella2[[#This Row],[Q/p.c.]]="","",Tabella2[[#This Row],[prezzo]]*(Tabella2[[#This Row],[Q/p.c.]])*Tabella2[[#This Row],[% a]])</f>
        <v/>
      </c>
    </row>
    <row r="73" spans="1:24" x14ac:dyDescent="0.3">
      <c r="C73" s="7" t="str">
        <f>IF(Tabella2[[#This Row],[Macro_prodotto]]&lt;&gt;"",CONCATENATE("M-",Tabella2[[#This Row],[u_macro]]),A72)</f>
        <v>M-39</v>
      </c>
      <c r="D73" s="7" t="str">
        <f>IF(Tabella2[[#This Row],[Macro_prodotto]]&lt;&gt;"",CONCATENATE("M-",Tabella2[[#This Row],[u_macro]]),"")</f>
        <v>M-39</v>
      </c>
      <c r="E73" s="7">
        <f>IF(Tabella2[[#This Row],[Macro_prodotto]]="","",(COUNT(E$3:E72))+1)</f>
        <v>39</v>
      </c>
      <c r="F73" s="7" t="str">
        <f t="shared" si="2"/>
        <v>p-072</v>
      </c>
      <c r="G73" s="8" t="s">
        <v>88</v>
      </c>
      <c r="H73" s="8" t="s">
        <v>130</v>
      </c>
      <c r="I73" s="8" t="s">
        <v>88</v>
      </c>
      <c r="J73" s="7" t="s">
        <v>8</v>
      </c>
      <c r="K73" s="7">
        <v>500</v>
      </c>
      <c r="L73" s="4" t="s">
        <v>31</v>
      </c>
      <c r="M73" s="13">
        <v>2</v>
      </c>
      <c r="N73" s="7" t="s">
        <v>0</v>
      </c>
      <c r="O73" s="7"/>
      <c r="P73" s="7" t="str">
        <f>IF(Tabella2[[#This Row],[quantità]]="","",Tabella2[[#This Row],[quantità]]-Tabella2[[#This Row],[quantità]]*P$2)</f>
        <v/>
      </c>
      <c r="Q73" s="3" t="str">
        <f>IF(Tabella2[[#This Row],[margine]]="","",Tabella2[[#This Row],[margine]]/12)</f>
        <v/>
      </c>
      <c r="R73" s="3" t="str">
        <f>IF(Tabella2[[#This Row],[media]]="","",Tabella2[[#This Row],[media]]/Y$2)</f>
        <v/>
      </c>
      <c r="S73" s="18">
        <v>0</v>
      </c>
      <c r="T73" s="5" t="str">
        <f>IF(Tabella2[[#This Row],[Q/p.c.]]="","",Tabella2[[#This Row],[prezzo]]*(Tabella2[[#This Row],[Q/p.c.]])*Tabella2[[#This Row],[% n]])</f>
        <v/>
      </c>
      <c r="U73" s="18">
        <v>0.35</v>
      </c>
      <c r="V73" s="5" t="str">
        <f>IF(Tabella2[[#This Row],[Q/p.c.]]="","",Tabella2[[#This Row],[prezzo]]*(Tabella2[[#This Row],[Q/p.c.]])*Tabella2[[#This Row],[% b]])</f>
        <v/>
      </c>
      <c r="W73" s="18">
        <f>1-(Tabella2[[#This Row],[% n]]+Tabella2[[#This Row],[% b]])</f>
        <v>0.65</v>
      </c>
      <c r="X73" s="5" t="str">
        <f>IF(Tabella2[[#This Row],[Q/p.c.]]="","",Tabella2[[#This Row],[prezzo]]*(Tabella2[[#This Row],[Q/p.c.]])*Tabella2[[#This Row],[% a]])</f>
        <v/>
      </c>
    </row>
    <row r="74" spans="1:24" x14ac:dyDescent="0.3">
      <c r="C74" s="7" t="str">
        <f>IF(Tabella2[[#This Row],[Macro_prodotto]]&lt;&gt;"",CONCATENATE("M-",Tabella2[[#This Row],[u_macro]]),A73)</f>
        <v>M-40</v>
      </c>
      <c r="D74" s="7" t="str">
        <f>IF(Tabella2[[#This Row],[Macro_prodotto]]&lt;&gt;"",CONCATENATE("M-",Tabella2[[#This Row],[u_macro]]),"")</f>
        <v>M-40</v>
      </c>
      <c r="E74" s="7">
        <f>IF(Tabella2[[#This Row],[Macro_prodotto]]="","",(COUNT(E$3:E73))+1)</f>
        <v>40</v>
      </c>
      <c r="F74" s="7" t="str">
        <f t="shared" si="2"/>
        <v>p-073</v>
      </c>
      <c r="G74" s="8" t="s">
        <v>89</v>
      </c>
      <c r="H74" s="8" t="s">
        <v>137</v>
      </c>
      <c r="I74" s="8" t="s">
        <v>89</v>
      </c>
      <c r="J74" s="7" t="s">
        <v>8</v>
      </c>
      <c r="K74" s="7">
        <v>250</v>
      </c>
      <c r="L74" s="4" t="s">
        <v>31</v>
      </c>
      <c r="M74" s="13">
        <v>1.5</v>
      </c>
      <c r="N74" s="7" t="s">
        <v>0</v>
      </c>
      <c r="O74" s="7"/>
      <c r="P74" s="7" t="str">
        <f>IF(Tabella2[[#This Row],[quantità]]="","",Tabella2[[#This Row],[quantità]]-Tabella2[[#This Row],[quantità]]*P$2)</f>
        <v/>
      </c>
      <c r="Q74" s="3" t="str">
        <f>IF(Tabella2[[#This Row],[margine]]="","",Tabella2[[#This Row],[margine]]/12)</f>
        <v/>
      </c>
      <c r="R74" s="3" t="str">
        <f>IF(Tabella2[[#This Row],[media]]="","",Tabella2[[#This Row],[media]]/Y$2)</f>
        <v/>
      </c>
      <c r="S74" s="18">
        <v>0</v>
      </c>
      <c r="T74" s="5" t="str">
        <f>IF(Tabella2[[#This Row],[Q/p.c.]]="","",Tabella2[[#This Row],[prezzo]]*(Tabella2[[#This Row],[Q/p.c.]])*Tabella2[[#This Row],[% n]])</f>
        <v/>
      </c>
      <c r="U74" s="18">
        <v>0.4</v>
      </c>
      <c r="V74" s="5" t="str">
        <f>IF(Tabella2[[#This Row],[Q/p.c.]]="","",Tabella2[[#This Row],[prezzo]]*(Tabella2[[#This Row],[Q/p.c.]])*Tabella2[[#This Row],[% b]])</f>
        <v/>
      </c>
      <c r="W74" s="18">
        <f>1-(Tabella2[[#This Row],[% n]]+Tabella2[[#This Row],[% b]])</f>
        <v>0.6</v>
      </c>
      <c r="X74" s="5" t="str">
        <f>IF(Tabella2[[#This Row],[Q/p.c.]]="","",Tabella2[[#This Row],[prezzo]]*(Tabella2[[#This Row],[Q/p.c.]])*Tabella2[[#This Row],[% a]])</f>
        <v/>
      </c>
    </row>
    <row r="75" spans="1:24" x14ac:dyDescent="0.3">
      <c r="C75" s="7" t="str">
        <f>IF(Tabella2[[#This Row],[Macro_prodotto]]&lt;&gt;"",CONCATENATE("M-",Tabella2[[#This Row],[u_macro]]),A74)</f>
        <v>M-41</v>
      </c>
      <c r="D75" s="7" t="str">
        <f>IF(Tabella2[[#This Row],[Macro_prodotto]]&lt;&gt;"",CONCATENATE("M-",Tabella2[[#This Row],[u_macro]]),"")</f>
        <v>M-41</v>
      </c>
      <c r="E75" s="7">
        <f>IF(Tabella2[[#This Row],[Macro_prodotto]]="","",(COUNT(E$3:E74))+1)</f>
        <v>41</v>
      </c>
      <c r="F75" s="7" t="str">
        <f t="shared" si="2"/>
        <v>p-074</v>
      </c>
      <c r="G75" s="8" t="s">
        <v>43</v>
      </c>
      <c r="H75" s="8" t="s">
        <v>143</v>
      </c>
      <c r="I75" s="8" t="s">
        <v>43</v>
      </c>
      <c r="J75" s="7" t="s">
        <v>8</v>
      </c>
      <c r="K75" s="7">
        <v>100</v>
      </c>
      <c r="L75" s="4" t="s">
        <v>31</v>
      </c>
      <c r="M75" s="13">
        <v>2</v>
      </c>
      <c r="N75" s="7" t="s">
        <v>0</v>
      </c>
      <c r="O75" s="7"/>
      <c r="P75" s="7" t="str">
        <f>IF(Tabella2[[#This Row],[quantità]]="","",Tabella2[[#This Row],[quantità]]-Tabella2[[#This Row],[quantità]]*P$2)</f>
        <v/>
      </c>
      <c r="Q75" s="3" t="str">
        <f>IF(Tabella2[[#This Row],[margine]]="","",Tabella2[[#This Row],[margine]]/12)</f>
        <v/>
      </c>
      <c r="R75" s="3" t="str">
        <f>IF(Tabella2[[#This Row],[media]]="","",Tabella2[[#This Row],[media]]/Y$2)</f>
        <v/>
      </c>
      <c r="S75" s="18">
        <v>0</v>
      </c>
      <c r="T75" s="5" t="str">
        <f>IF(Tabella2[[#This Row],[Q/p.c.]]="","",Tabella2[[#This Row],[prezzo]]*(Tabella2[[#This Row],[Q/p.c.]])*Tabella2[[#This Row],[% n]])</f>
        <v/>
      </c>
      <c r="U75" s="18">
        <v>0.4</v>
      </c>
      <c r="V75" s="5" t="str">
        <f>IF(Tabella2[[#This Row],[Q/p.c.]]="","",Tabella2[[#This Row],[prezzo]]*(Tabella2[[#This Row],[Q/p.c.]])*Tabella2[[#This Row],[% b]])</f>
        <v/>
      </c>
      <c r="W75" s="18">
        <f>1-(Tabella2[[#This Row],[% n]]+Tabella2[[#This Row],[% b]])</f>
        <v>0.6</v>
      </c>
      <c r="X75" s="5" t="str">
        <f>IF(Tabella2[[#This Row],[Q/p.c.]]="","",Tabella2[[#This Row],[prezzo]]*(Tabella2[[#This Row],[Q/p.c.]])*Tabella2[[#This Row],[% a]])</f>
        <v/>
      </c>
    </row>
    <row r="76" spans="1:24" x14ac:dyDescent="0.3">
      <c r="C76" s="7" t="str">
        <f>IF(Tabella2[[#This Row],[Macro_prodotto]]&lt;&gt;"",CONCATENATE("M-",Tabella2[[#This Row],[u_macro]]),A75)</f>
        <v>M-42</v>
      </c>
      <c r="D76" s="7" t="str">
        <f>IF(Tabella2[[#This Row],[Macro_prodotto]]&lt;&gt;"",CONCATENATE("M-",Tabella2[[#This Row],[u_macro]]),"")</f>
        <v>M-42</v>
      </c>
      <c r="E76" s="7">
        <f>IF(Tabella2[[#This Row],[Macro_prodotto]]="","",(COUNT(E$3:E75))+1)</f>
        <v>42</v>
      </c>
      <c r="F76" s="7" t="str">
        <f t="shared" si="2"/>
        <v>p-075</v>
      </c>
      <c r="G76" s="8" t="s">
        <v>90</v>
      </c>
      <c r="H76" s="8" t="s">
        <v>143</v>
      </c>
      <c r="I76" s="8" t="s">
        <v>90</v>
      </c>
      <c r="J76" s="7" t="s">
        <v>8</v>
      </c>
      <c r="K76" s="7">
        <v>100</v>
      </c>
      <c r="L76" s="4" t="s">
        <v>31</v>
      </c>
      <c r="M76" s="13">
        <v>2</v>
      </c>
      <c r="N76" s="7" t="s">
        <v>0</v>
      </c>
      <c r="O76" s="7"/>
      <c r="P76" s="7" t="str">
        <f>IF(Tabella2[[#This Row],[quantità]]="","",Tabella2[[#This Row],[quantità]]-Tabella2[[#This Row],[quantità]]*P$2)</f>
        <v/>
      </c>
      <c r="Q76" s="3" t="str">
        <f>IF(Tabella2[[#This Row],[margine]]="","",Tabella2[[#This Row],[margine]]/12)</f>
        <v/>
      </c>
      <c r="R76" s="3" t="str">
        <f>IF(Tabella2[[#This Row],[media]]="","",Tabella2[[#This Row],[media]]/Y$2)</f>
        <v/>
      </c>
      <c r="S76" s="18">
        <v>0</v>
      </c>
      <c r="T76" s="5" t="str">
        <f>IF(Tabella2[[#This Row],[Q/p.c.]]="","",Tabella2[[#This Row],[prezzo]]*(Tabella2[[#This Row],[Q/p.c.]])*Tabella2[[#This Row],[% n]])</f>
        <v/>
      </c>
      <c r="U76" s="18">
        <v>0.4</v>
      </c>
      <c r="V76" s="5" t="str">
        <f>IF(Tabella2[[#This Row],[Q/p.c.]]="","",Tabella2[[#This Row],[prezzo]]*(Tabella2[[#This Row],[Q/p.c.]])*Tabella2[[#This Row],[% b]])</f>
        <v/>
      </c>
      <c r="W76" s="18">
        <f>1-(Tabella2[[#This Row],[% n]]+Tabella2[[#This Row],[% b]])</f>
        <v>0.6</v>
      </c>
      <c r="X76" s="5" t="str">
        <f>IF(Tabella2[[#This Row],[Q/p.c.]]="","",Tabella2[[#This Row],[prezzo]]*(Tabella2[[#This Row],[Q/p.c.]])*Tabella2[[#This Row],[% a]])</f>
        <v/>
      </c>
    </row>
    <row r="77" spans="1:24" x14ac:dyDescent="0.3">
      <c r="C77" s="7" t="str">
        <f>IF(Tabella2[[#This Row],[Macro_prodotto]]&lt;&gt;"",CONCATENATE("M-",Tabella2[[#This Row],[u_macro]]),A76)</f>
        <v>M-43</v>
      </c>
      <c r="D77" s="7" t="str">
        <f>IF(Tabella2[[#This Row],[Macro_prodotto]]&lt;&gt;"",CONCATENATE("M-",Tabella2[[#This Row],[u_macro]]),"")</f>
        <v>M-43</v>
      </c>
      <c r="E77" s="7">
        <f>IF(Tabella2[[#This Row],[Macro_prodotto]]="","",(COUNT(E$3:E76))+1)</f>
        <v>43</v>
      </c>
      <c r="F77" s="7" t="str">
        <f t="shared" si="2"/>
        <v>p-076</v>
      </c>
      <c r="G77" s="8" t="s">
        <v>91</v>
      </c>
      <c r="H77" s="8" t="s">
        <v>136</v>
      </c>
      <c r="I77" s="8" t="s">
        <v>91</v>
      </c>
      <c r="J77" s="7" t="s">
        <v>8</v>
      </c>
      <c r="K77" s="7">
        <v>320</v>
      </c>
      <c r="L77" s="4" t="s">
        <v>31</v>
      </c>
      <c r="M77" s="13">
        <v>1.7</v>
      </c>
      <c r="N77" s="7" t="s">
        <v>0</v>
      </c>
      <c r="O77" s="7">
        <v>1285</v>
      </c>
      <c r="P77" s="7">
        <f>IF(Tabella2[[#This Row],[quantità]]="","",Tabella2[[#This Row],[quantità]]-Tabella2[[#This Row],[quantità]]*P$2)</f>
        <v>1220.75</v>
      </c>
      <c r="Q77" s="3">
        <f>IF(Tabella2[[#This Row],[margine]]="","",Tabella2[[#This Row],[margine]]/12)</f>
        <v>101.72916666666667</v>
      </c>
      <c r="R77" s="3">
        <f>IF(Tabella2[[#This Row],[media]]="","",Tabella2[[#This Row],[media]]/Y$2)</f>
        <v>0.25951318027210885</v>
      </c>
      <c r="S77" s="18">
        <v>0</v>
      </c>
      <c r="T77" s="5">
        <f>IF(Tabella2[[#This Row],[Q/p.c.]]="","",Tabella2[[#This Row],[prezzo]]*(Tabella2[[#This Row],[Q/p.c.]])*Tabella2[[#This Row],[% n]])</f>
        <v>0</v>
      </c>
      <c r="U77" s="18">
        <v>0.4</v>
      </c>
      <c r="V77" s="5">
        <f>IF(Tabella2[[#This Row],[Q/p.c.]]="","",Tabella2[[#This Row],[prezzo]]*(Tabella2[[#This Row],[Q/p.c.]])*Tabella2[[#This Row],[% b]])</f>
        <v>0.17646896258503403</v>
      </c>
      <c r="W77" s="18">
        <f>1-(Tabella2[[#This Row],[% n]]+Tabella2[[#This Row],[% b]])</f>
        <v>0.6</v>
      </c>
      <c r="X77" s="5">
        <f>IF(Tabella2[[#This Row],[Q/p.c.]]="","",Tabella2[[#This Row],[prezzo]]*(Tabella2[[#This Row],[Q/p.c.]])*Tabella2[[#This Row],[% a]])</f>
        <v>0.26470344387755101</v>
      </c>
    </row>
    <row r="78" spans="1:24" x14ac:dyDescent="0.3">
      <c r="C78" s="7" t="str">
        <f>IF(Tabella2[[#This Row],[Macro_prodotto]]&lt;&gt;"",CONCATENATE("M-",Tabella2[[#This Row],[u_macro]]),A77)</f>
        <v>M-44</v>
      </c>
      <c r="D78" s="7" t="str">
        <f>IF(Tabella2[[#This Row],[Macro_prodotto]]&lt;&gt;"",CONCATENATE("M-",Tabella2[[#This Row],[u_macro]]),"")</f>
        <v>M-44</v>
      </c>
      <c r="E78" s="7">
        <f>IF(Tabella2[[#This Row],[Macro_prodotto]]="","",(COUNT(E$3:E77))+1)</f>
        <v>44</v>
      </c>
      <c r="F78" s="7" t="str">
        <f t="shared" si="2"/>
        <v>p-077</v>
      </c>
      <c r="G78" s="8" t="s">
        <v>92</v>
      </c>
      <c r="H78" s="8" t="s">
        <v>92</v>
      </c>
      <c r="I78" s="8" t="s">
        <v>92</v>
      </c>
      <c r="J78" s="7" t="s">
        <v>8</v>
      </c>
      <c r="K78" s="7">
        <v>400</v>
      </c>
      <c r="L78" s="4" t="s">
        <v>31</v>
      </c>
      <c r="M78" s="13">
        <v>2</v>
      </c>
      <c r="N78" s="7" t="s">
        <v>0</v>
      </c>
      <c r="O78" s="7"/>
      <c r="P78" s="7" t="str">
        <f>IF(Tabella2[[#This Row],[quantità]]="","",Tabella2[[#This Row],[quantità]]-Tabella2[[#This Row],[quantità]]*P$2)</f>
        <v/>
      </c>
      <c r="Q78" s="3" t="str">
        <f>IF(Tabella2[[#This Row],[margine]]="","",Tabella2[[#This Row],[margine]]/12)</f>
        <v/>
      </c>
      <c r="R78" s="3" t="str">
        <f>IF(Tabella2[[#This Row],[media]]="","",Tabella2[[#This Row],[media]]/Y$2)</f>
        <v/>
      </c>
      <c r="S78" s="18">
        <v>0</v>
      </c>
      <c r="T78" s="5" t="str">
        <f>IF(Tabella2[[#This Row],[Q/p.c.]]="","",Tabella2[[#This Row],[prezzo]]*(Tabella2[[#This Row],[Q/p.c.]])*Tabella2[[#This Row],[% n]])</f>
        <v/>
      </c>
      <c r="U78" s="18">
        <v>0.3</v>
      </c>
      <c r="V78" s="5" t="str">
        <f>IF(Tabella2[[#This Row],[Q/p.c.]]="","",Tabella2[[#This Row],[prezzo]]*(Tabella2[[#This Row],[Q/p.c.]])*Tabella2[[#This Row],[% b]])</f>
        <v/>
      </c>
      <c r="W78" s="18">
        <f>1-(Tabella2[[#This Row],[% n]]+Tabella2[[#This Row],[% b]])</f>
        <v>0.7</v>
      </c>
      <c r="X78" s="5" t="str">
        <f>IF(Tabella2[[#This Row],[Q/p.c.]]="","",Tabella2[[#This Row],[prezzo]]*(Tabella2[[#This Row],[Q/p.c.]])*Tabella2[[#This Row],[% a]])</f>
        <v/>
      </c>
    </row>
    <row r="79" spans="1:24" x14ac:dyDescent="0.3">
      <c r="C79" s="7" t="str">
        <f>IF(Tabella2[[#This Row],[Macro_prodotto]]&lt;&gt;"",CONCATENATE("M-",Tabella2[[#This Row],[u_macro]]),A78)</f>
        <v>M-45</v>
      </c>
      <c r="D79" s="7" t="str">
        <f>IF(Tabella2[[#This Row],[Macro_prodotto]]&lt;&gt;"",CONCATENATE("M-",Tabella2[[#This Row],[u_macro]]),"")</f>
        <v>M-45</v>
      </c>
      <c r="E79" s="7">
        <f>IF(Tabella2[[#This Row],[Macro_prodotto]]="","",(COUNT(E$3:E78))+1)</f>
        <v>45</v>
      </c>
      <c r="F79" s="7" t="str">
        <f t="shared" si="2"/>
        <v>p-078</v>
      </c>
      <c r="G79" s="8" t="s">
        <v>93</v>
      </c>
      <c r="H79" s="8" t="s">
        <v>93</v>
      </c>
      <c r="I79" s="8" t="s">
        <v>93</v>
      </c>
      <c r="J79" s="7" t="s">
        <v>8</v>
      </c>
      <c r="K79" s="7">
        <v>200</v>
      </c>
      <c r="L79" s="4" t="s">
        <v>31</v>
      </c>
      <c r="M79" s="13">
        <v>4</v>
      </c>
      <c r="N79" s="7" t="s">
        <v>0</v>
      </c>
      <c r="O79" s="7"/>
      <c r="P79" s="7" t="str">
        <f>IF(Tabella2[[#This Row],[quantità]]="","",Tabella2[[#This Row],[quantità]]-Tabella2[[#This Row],[quantità]]*P$2)</f>
        <v/>
      </c>
      <c r="Q79" s="3" t="str">
        <f>IF(Tabella2[[#This Row],[margine]]="","",Tabella2[[#This Row],[margine]]/12)</f>
        <v/>
      </c>
      <c r="R79" s="3" t="str">
        <f>IF(Tabella2[[#This Row],[media]]="","",Tabella2[[#This Row],[media]]/Y$2)</f>
        <v/>
      </c>
      <c r="S79" s="18">
        <v>0</v>
      </c>
      <c r="T79" s="5" t="str">
        <f>IF(Tabella2[[#This Row],[Q/p.c.]]="","",Tabella2[[#This Row],[prezzo]]*(Tabella2[[#This Row],[Q/p.c.]])*Tabella2[[#This Row],[% n]])</f>
        <v/>
      </c>
      <c r="U79" s="18">
        <v>0.4</v>
      </c>
      <c r="V79" s="5" t="str">
        <f>IF(Tabella2[[#This Row],[Q/p.c.]]="","",Tabella2[[#This Row],[prezzo]]*(Tabella2[[#This Row],[Q/p.c.]])*Tabella2[[#This Row],[% b]])</f>
        <v/>
      </c>
      <c r="W79" s="18">
        <f>1-(Tabella2[[#This Row],[% n]]+Tabella2[[#This Row],[% b]])</f>
        <v>0.6</v>
      </c>
      <c r="X79" s="5" t="str">
        <f>IF(Tabella2[[#This Row],[Q/p.c.]]="","",Tabella2[[#This Row],[prezzo]]*(Tabella2[[#This Row],[Q/p.c.]])*Tabella2[[#This Row],[% a]])</f>
        <v/>
      </c>
    </row>
    <row r="80" spans="1:24" x14ac:dyDescent="0.3">
      <c r="A80" s="28"/>
      <c r="C80" s="28" t="str">
        <f>IF(Tabella2[[#This Row],[Macro_prodotto]]&lt;&gt;"",CONCATENATE("M-",Tabella2[[#This Row],[u_macro]]),A79)</f>
        <v>M-46</v>
      </c>
      <c r="D80" s="28" t="str">
        <f>IF(Tabella2[[#This Row],[Macro_prodotto]]&lt;&gt;"",CONCATENATE("M-",Tabella2[[#This Row],[u_macro]]),"")</f>
        <v>M-46</v>
      </c>
      <c r="E80" s="28">
        <f>IF(Tabella2[[#This Row],[Macro_prodotto]]="","",(COUNT(E$3:E79))+1)</f>
        <v>46</v>
      </c>
      <c r="F80" s="28" t="str">
        <f>IF((ROW(A79))&lt;10,CONCATENATE("p-00",(ROW(A79))),IF(AND((ROW(A79))&gt;=10,(ROW(A79))&lt;100),CONCATENATE("p-0",(ROW(A79))),CONCATENATE("p-",(ROW(A79)))))</f>
        <v>p-079</v>
      </c>
      <c r="G80" s="8" t="s">
        <v>125</v>
      </c>
      <c r="H80" s="8" t="s">
        <v>132</v>
      </c>
      <c r="I80" s="8" t="s">
        <v>125</v>
      </c>
      <c r="J80" s="7" t="s">
        <v>10</v>
      </c>
      <c r="K80" s="7">
        <v>450</v>
      </c>
      <c r="L80" s="7" t="s">
        <v>31</v>
      </c>
      <c r="M80" s="13">
        <v>2.2999999999999998</v>
      </c>
      <c r="N80" s="7" t="s">
        <v>0</v>
      </c>
      <c r="O80" s="7">
        <v>528</v>
      </c>
      <c r="P80" s="28">
        <f>IF(Tabella2[[#This Row],[quantità]]="","",Tabella2[[#This Row],[quantità]]-Tabella2[[#This Row],[quantità]]*P$2)</f>
        <v>501.6</v>
      </c>
      <c r="Q80" s="3">
        <f>IF(Tabella2[[#This Row],[margine]]="","",Tabella2[[#This Row],[margine]]/12)</f>
        <v>41.800000000000004</v>
      </c>
      <c r="R80" s="3">
        <f>IF(Tabella2[[#This Row],[media]]="","",Tabella2[[#This Row],[media]]/Y$2)</f>
        <v>0.10663265306122451</v>
      </c>
      <c r="S80" s="18">
        <v>0</v>
      </c>
      <c r="T80" s="5">
        <f>IF(Tabella2[[#This Row],[Q/p.c.]]="","",Tabella2[[#This Row],[prezzo]]*(Tabella2[[#This Row],[Q/p.c.]])*Tabella2[[#This Row],[% n]])</f>
        <v>0</v>
      </c>
      <c r="U80" s="18">
        <v>0.4</v>
      </c>
      <c r="V80" s="5">
        <f>IF(Tabella2[[#This Row],[Q/p.c.]]="","",Tabella2[[#This Row],[prezzo]]*(Tabella2[[#This Row],[Q/p.c.]])*Tabella2[[#This Row],[% b]])</f>
        <v>9.8102040816326549E-2</v>
      </c>
      <c r="W80" s="18">
        <f>1-(Tabella2[[#This Row],[% n]]+Tabella2[[#This Row],[% b]])</f>
        <v>0.6</v>
      </c>
      <c r="X80" s="5">
        <f>IF(Tabella2[[#This Row],[Q/p.c.]]="","",Tabella2[[#This Row],[prezzo]]*(Tabella2[[#This Row],[Q/p.c.]])*Tabella2[[#This Row],[% a]])</f>
        <v>0.14715306122448982</v>
      </c>
    </row>
    <row r="81" spans="1:24" x14ac:dyDescent="0.3">
      <c r="A81" s="28"/>
      <c r="C81" s="28" t="str">
        <f>IF(Tabella2[[#This Row],[Macro_prodotto]]&lt;&gt;"",CONCATENATE("M-",Tabella2[[#This Row],[u_macro]]),A80)</f>
        <v>M-47</v>
      </c>
      <c r="D81" s="28" t="str">
        <f>IF(Tabella2[[#This Row],[Macro_prodotto]]&lt;&gt;"",CONCATENATE("M-",Tabella2[[#This Row],[u_macro]]),"")</f>
        <v>M-47</v>
      </c>
      <c r="E81" s="28">
        <f>IF(Tabella2[[#This Row],[Macro_prodotto]]="","",(COUNT(E$3:E80))+1)</f>
        <v>47</v>
      </c>
      <c r="F81" s="28" t="str">
        <f>IF((ROW(A80))&lt;10,CONCATENATE("p-00",(ROW(A80))),IF(AND((ROW(A80))&gt;=10,(ROW(A80))&lt;100),CONCATENATE("p-0",(ROW(A80))),CONCATENATE("p-",(ROW(A80)))))</f>
        <v>p-080</v>
      </c>
      <c r="G81" s="8" t="s">
        <v>126</v>
      </c>
      <c r="H81" s="8" t="s">
        <v>130</v>
      </c>
      <c r="I81" s="8" t="s">
        <v>126</v>
      </c>
      <c r="J81" s="7" t="s">
        <v>10</v>
      </c>
      <c r="K81" s="7">
        <v>250</v>
      </c>
      <c r="L81" s="7" t="s">
        <v>31</v>
      </c>
      <c r="M81" s="13">
        <v>1</v>
      </c>
      <c r="N81" s="7" t="s">
        <v>0</v>
      </c>
      <c r="O81" s="7">
        <v>744</v>
      </c>
      <c r="P81" s="28">
        <f>IF(Tabella2[[#This Row],[quantità]]="","",Tabella2[[#This Row],[quantità]]-Tabella2[[#This Row],[quantità]]*P$2)</f>
        <v>706.8</v>
      </c>
      <c r="Q81" s="3">
        <f>IF(Tabella2[[#This Row],[margine]]="","",Tabella2[[#This Row],[margine]]/12)</f>
        <v>58.9</v>
      </c>
      <c r="R81" s="3">
        <f>IF(Tabella2[[#This Row],[media]]="","",Tabella2[[#This Row],[media]]/Y$2)</f>
        <v>0.15025510204081632</v>
      </c>
      <c r="S81" s="18">
        <v>0</v>
      </c>
      <c r="T81" s="5">
        <f>IF(Tabella2[[#This Row],[Q/p.c.]]="","",Tabella2[[#This Row],[prezzo]]*(Tabella2[[#This Row],[Q/p.c.]])*Tabella2[[#This Row],[% n]])</f>
        <v>0</v>
      </c>
      <c r="U81" s="18">
        <v>0.5</v>
      </c>
      <c r="V81" s="5">
        <f>IF(Tabella2[[#This Row],[Q/p.c.]]="","",Tabella2[[#This Row],[prezzo]]*(Tabella2[[#This Row],[Q/p.c.]])*Tabella2[[#This Row],[% b]])</f>
        <v>7.5127551020408162E-2</v>
      </c>
      <c r="W81" s="18">
        <f>1-(Tabella2[[#This Row],[% n]]+Tabella2[[#This Row],[% b]])</f>
        <v>0.5</v>
      </c>
      <c r="X81" s="5">
        <f>IF(Tabella2[[#This Row],[Q/p.c.]]="","",Tabella2[[#This Row],[prezzo]]*(Tabella2[[#This Row],[Q/p.c.]])*Tabella2[[#This Row],[% a]])</f>
        <v>7.5127551020408162E-2</v>
      </c>
    </row>
    <row r="82" spans="1:24" x14ac:dyDescent="0.3">
      <c r="A82" s="28"/>
      <c r="C82" s="28" t="str">
        <f>IF(Tabella2[[#This Row],[Macro_prodotto]]&lt;&gt;"",CONCATENATE("M-",Tabella2[[#This Row],[u_macro]]),A81)</f>
        <v>M-48</v>
      </c>
      <c r="D82" s="28" t="str">
        <f>IF(Tabella2[[#This Row],[Macro_prodotto]]&lt;&gt;"",CONCATENATE("M-",Tabella2[[#This Row],[u_macro]]),"")</f>
        <v>M-48</v>
      </c>
      <c r="E82" s="28">
        <f>IF(Tabella2[[#This Row],[Macro_prodotto]]="","",(COUNT(E$3:E81))+1)</f>
        <v>48</v>
      </c>
      <c r="F82" s="28" t="str">
        <f>IF((ROW(A81))&lt;10,CONCATENATE("p-00",(ROW(A81))),IF(AND((ROW(A81))&gt;=10,(ROW(A81))&lt;100),CONCATENATE("p-0",(ROW(A81))),CONCATENATE("p-",(ROW(A81)))))</f>
        <v>p-081</v>
      </c>
      <c r="G82" s="8" t="s">
        <v>127</v>
      </c>
      <c r="H82" s="8" t="s">
        <v>92</v>
      </c>
      <c r="I82" s="8" t="s">
        <v>127</v>
      </c>
      <c r="J82" s="7" t="s">
        <v>10</v>
      </c>
      <c r="K82" s="7">
        <v>250</v>
      </c>
      <c r="L82" s="7" t="s">
        <v>31</v>
      </c>
      <c r="M82" s="13">
        <v>4.5</v>
      </c>
      <c r="N82" s="7" t="s">
        <v>0</v>
      </c>
      <c r="O82" s="7">
        <v>312</v>
      </c>
      <c r="P82" s="28">
        <f>IF(Tabella2[[#This Row],[quantità]]="","",Tabella2[[#This Row],[quantità]]-Tabella2[[#This Row],[quantità]]*P$2)</f>
        <v>296.39999999999998</v>
      </c>
      <c r="Q82" s="3">
        <f>IF(Tabella2[[#This Row],[margine]]="","",Tabella2[[#This Row],[margine]]/12)</f>
        <v>24.7</v>
      </c>
      <c r="R82" s="3">
        <f>IF(Tabella2[[#This Row],[media]]="","",Tabella2[[#This Row],[media]]/Y$2)</f>
        <v>6.3010204081632645E-2</v>
      </c>
      <c r="S82" s="18">
        <v>0.1</v>
      </c>
      <c r="T82" s="5">
        <f>IF(Tabella2[[#This Row],[Q/p.c.]]="","",Tabella2[[#This Row],[prezzo]]*(Tabella2[[#This Row],[Q/p.c.]])*Tabella2[[#This Row],[% n]])</f>
        <v>2.835459183673469E-2</v>
      </c>
      <c r="U82" s="18">
        <v>0.5</v>
      </c>
      <c r="V82" s="5">
        <f>IF(Tabella2[[#This Row],[Q/p.c.]]="","",Tabella2[[#This Row],[prezzo]]*(Tabella2[[#This Row],[Q/p.c.]])*Tabella2[[#This Row],[% b]])</f>
        <v>0.14177295918367344</v>
      </c>
      <c r="W82" s="18">
        <f>1-(Tabella2[[#This Row],[% n]]+Tabella2[[#This Row],[% b]])</f>
        <v>0.4</v>
      </c>
      <c r="X82" s="5">
        <f>IF(Tabella2[[#This Row],[Q/p.c.]]="","",Tabella2[[#This Row],[prezzo]]*(Tabella2[[#This Row],[Q/p.c.]])*Tabella2[[#This Row],[% a]])</f>
        <v>0.11341836734693876</v>
      </c>
    </row>
    <row r="83" spans="1:24" x14ac:dyDescent="0.3">
      <c r="A83" s="28"/>
      <c r="C83" s="28" t="str">
        <f>IF(Tabella2[[#This Row],[Macro_prodotto]]&lt;&gt;"",CONCATENATE("M-",Tabella2[[#This Row],[u_macro]]),A82)</f>
        <v>M-49</v>
      </c>
      <c r="D83" s="28" t="str">
        <f>IF(Tabella2[[#This Row],[Macro_prodotto]]&lt;&gt;"",CONCATENATE("M-",Tabella2[[#This Row],[u_macro]]),"")</f>
        <v>M-49</v>
      </c>
      <c r="E83" s="28">
        <f>IF(Tabella2[[#This Row],[Macro_prodotto]]="","",(COUNT(E$3:E82))+1)</f>
        <v>49</v>
      </c>
      <c r="F83" s="28" t="str">
        <f>IF((ROW(A82))&lt;10,CONCATENATE("p-00",(ROW(A82))),IF(AND((ROW(A82))&gt;=10,(ROW(A82))&lt;100),CONCATENATE("p-0",(ROW(A82))),CONCATENATE("p-",(ROW(A82)))))</f>
        <v>p-082</v>
      </c>
      <c r="G83" s="8" t="s">
        <v>128</v>
      </c>
      <c r="H83" s="8" t="s">
        <v>137</v>
      </c>
      <c r="I83" s="8" t="s">
        <v>128</v>
      </c>
      <c r="J83" s="7" t="s">
        <v>10</v>
      </c>
      <c r="K83" s="7">
        <v>1000</v>
      </c>
      <c r="L83" s="7" t="s">
        <v>31</v>
      </c>
      <c r="M83" s="13">
        <v>2.5</v>
      </c>
      <c r="N83" s="7" t="s">
        <v>0</v>
      </c>
      <c r="O83" s="7">
        <v>1428</v>
      </c>
      <c r="P83" s="28">
        <f>IF(Tabella2[[#This Row],[quantità]]="","",Tabella2[[#This Row],[quantità]]-Tabella2[[#This Row],[quantità]]*P$2)</f>
        <v>1356.6</v>
      </c>
      <c r="Q83" s="3">
        <f>IF(Tabella2[[#This Row],[margine]]="","",Tabella2[[#This Row],[margine]]/12)</f>
        <v>113.05</v>
      </c>
      <c r="R83" s="3">
        <f>IF(Tabella2[[#This Row],[media]]="","",Tabella2[[#This Row],[media]]/Y$2)</f>
        <v>0.28839285714285712</v>
      </c>
      <c r="S83" s="18">
        <v>0.2</v>
      </c>
      <c r="T83" s="5">
        <f>IF(Tabella2[[#This Row],[Q/p.c.]]="","",Tabella2[[#This Row],[prezzo]]*(Tabella2[[#This Row],[Q/p.c.]])*Tabella2[[#This Row],[% n]])</f>
        <v>0.14419642857142856</v>
      </c>
      <c r="U83" s="18">
        <v>0.4</v>
      </c>
      <c r="V83" s="5">
        <f>IF(Tabella2[[#This Row],[Q/p.c.]]="","",Tabella2[[#This Row],[prezzo]]*(Tabella2[[#This Row],[Q/p.c.]])*Tabella2[[#This Row],[% b]])</f>
        <v>0.28839285714285712</v>
      </c>
      <c r="W83" s="18">
        <f>1-(Tabella2[[#This Row],[% n]]+Tabella2[[#This Row],[% b]])</f>
        <v>0.39999999999999991</v>
      </c>
      <c r="X83" s="5">
        <f>IF(Tabella2[[#This Row],[Q/p.c.]]="","",Tabella2[[#This Row],[prezzo]]*(Tabella2[[#This Row],[Q/p.c.]])*Tabella2[[#This Row],[% a]])</f>
        <v>0.28839285714285706</v>
      </c>
    </row>
    <row r="84" spans="1:24" x14ac:dyDescent="0.3">
      <c r="A84" s="28"/>
      <c r="C84" s="28">
        <f>IF(Tabella2[[#This Row],[Macro_prodotto]]&lt;&gt;"",CONCATENATE("M-",Tabella2[[#This Row],[u_macro]]),A83)</f>
        <v>0</v>
      </c>
      <c r="D84" s="28" t="str">
        <f>IF(Tabella2[[#This Row],[Macro_prodotto]]&lt;&gt;"",CONCATENATE("M-",Tabella2[[#This Row],[u_macro]]),"")</f>
        <v/>
      </c>
      <c r="E84" s="28" t="str">
        <f>IF(Tabella2[[#This Row],[Macro_prodotto]]="","",(COUNT(E$3:E83))+1)</f>
        <v/>
      </c>
      <c r="F84" s="28" t="str">
        <f>IF((ROW(A83))&lt;10,CONCATENATE("p-00",(ROW(A83))),IF(AND((ROW(A83))&gt;=10,(ROW(A83))&lt;100),CONCATENATE("p-0",(ROW(A83))),CONCATENATE("p-",(ROW(A83)))))</f>
        <v>p-083</v>
      </c>
      <c r="I84" s="8" t="s">
        <v>144</v>
      </c>
      <c r="J84" s="7" t="s">
        <v>10</v>
      </c>
      <c r="K84" s="7">
        <v>1000</v>
      </c>
      <c r="L84" s="7" t="s">
        <v>33</v>
      </c>
      <c r="M84" s="13">
        <v>1.5</v>
      </c>
      <c r="N84" s="7" t="s">
        <v>99</v>
      </c>
      <c r="O84" s="7">
        <v>750</v>
      </c>
      <c r="P84" s="28">
        <f>IF(Tabella2[[#This Row],[quantità]]="","",Tabella2[[#This Row],[quantità]]-Tabella2[[#This Row],[quantità]]*P$2)</f>
        <v>712.5</v>
      </c>
      <c r="Q84" s="3">
        <f>IF(Tabella2[[#This Row],[margine]]="","",Tabella2[[#This Row],[margine]]/12)</f>
        <v>59.375</v>
      </c>
      <c r="R84" s="3">
        <f>IF(Tabella2[[#This Row],[media]]="","",Tabella2[[#This Row],[media]]/Y$2)</f>
        <v>0.15146683673469388</v>
      </c>
      <c r="S84" s="18"/>
      <c r="T84" s="5">
        <f>IF(Tabella2[[#This Row],[Q/p.c.]]="","",Tabella2[[#This Row],[prezzo]]*(Tabella2[[#This Row],[Q/p.c.]])*Tabella2[[#This Row],[% n]])</f>
        <v>0</v>
      </c>
      <c r="U84" s="18"/>
      <c r="V84" s="5">
        <f>IF(Tabella2[[#This Row],[Q/p.c.]]="","",Tabella2[[#This Row],[prezzo]]*(Tabella2[[#This Row],[Q/p.c.]])*Tabella2[[#This Row],[% b]])</f>
        <v>0</v>
      </c>
      <c r="W84" s="18">
        <f>1-(Tabella2[[#This Row],[% n]]+Tabella2[[#This Row],[% b]])</f>
        <v>1</v>
      </c>
      <c r="X84" s="5">
        <f>IF(Tabella2[[#This Row],[Q/p.c.]]="","",Tabella2[[#This Row],[prezzo]]*(Tabella2[[#This Row],[Q/p.c.]])*Tabella2[[#This Row],[% a]])</f>
        <v>0.22720025510204084</v>
      </c>
    </row>
  </sheetData>
  <dataConsolidate/>
  <mergeCells count="6">
    <mergeCell ref="S1:T1"/>
    <mergeCell ref="U1:V1"/>
    <mergeCell ref="W1:X1"/>
    <mergeCell ref="S2:T2"/>
    <mergeCell ref="U2:V2"/>
    <mergeCell ref="W2:X2"/>
  </mergeCells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defaultColWidth="12.33203125" defaultRowHeight="17.399999999999999" customHeight="1" x14ac:dyDescent="0.3"/>
  <cols>
    <col min="1" max="1" width="12.6640625" style="1" bestFit="1" customWidth="1"/>
    <col min="2" max="2" width="14" style="1" bestFit="1" customWidth="1"/>
    <col min="3" max="3" width="11.33203125" style="1" bestFit="1" customWidth="1"/>
    <col min="4" max="16384" width="12.33203125" style="1"/>
  </cols>
  <sheetData>
    <row r="1" spans="1:3" ht="17.399999999999999" customHeight="1" x14ac:dyDescent="0.3">
      <c r="A1" s="1" t="str">
        <f>u_prodotti!S1</f>
        <v>neonato
(0-2)</v>
      </c>
      <c r="B1" s="1" t="str">
        <f>u_prodotti!U1</f>
        <v>bambino
(3-17)</v>
      </c>
      <c r="C1" s="1" t="str">
        <f>u_prodotti!W1</f>
        <v>adulto
(&gt;17)</v>
      </c>
    </row>
    <row r="2" spans="1:3" ht="17.399999999999999" customHeight="1" x14ac:dyDescent="0.3">
      <c r="A2" s="1">
        <f>SUM(Tabella2[€/p.c. n])</f>
        <v>0.83978970025510202</v>
      </c>
      <c r="B2" s="1">
        <f>SUM(Tabella2[€/p.c. b])</f>
        <v>2.8477885841836734</v>
      </c>
      <c r="C2" s="1">
        <f>SUM(Tabella2[€/p.c. a])</f>
        <v>4.7172962903911566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16"/>
  <sheetViews>
    <sheetView showGridLines="0" workbookViewId="0">
      <selection activeCell="K4" sqref="K4"/>
    </sheetView>
  </sheetViews>
  <sheetFormatPr defaultColWidth="13.88671875" defaultRowHeight="19.2" customHeight="1" outlineLevelCol="1" x14ac:dyDescent="0.3"/>
  <cols>
    <col min="1" max="1" width="6.5546875" style="7" bestFit="1" customWidth="1"/>
    <col min="2" max="2" width="6.5546875" style="7" customWidth="1"/>
    <col min="3" max="3" width="20.5546875" style="7" customWidth="1"/>
    <col min="4" max="4" width="11.88671875" style="7" bestFit="1" customWidth="1"/>
    <col min="5" max="5" width="12.33203125" style="7" bestFit="1" customWidth="1"/>
    <col min="6" max="6" width="10.21875" style="7" bestFit="1" customWidth="1"/>
    <col min="7" max="10" width="15.6640625" style="7" hidden="1" customWidth="1" outlineLevel="1"/>
    <col min="11" max="11" width="19.5546875" style="3" bestFit="1" customWidth="1" collapsed="1"/>
    <col min="12" max="16384" width="13.88671875" style="7"/>
  </cols>
  <sheetData>
    <row r="1" spans="1:11" ht="30.6" customHeight="1" x14ac:dyDescent="0.3">
      <c r="A1" s="7" t="s">
        <v>103</v>
      </c>
      <c r="B1" s="7" t="s">
        <v>121</v>
      </c>
      <c r="C1" s="7" t="s">
        <v>102</v>
      </c>
      <c r="D1" s="6" t="s">
        <v>122</v>
      </c>
      <c r="E1" s="6" t="s">
        <v>123</v>
      </c>
      <c r="F1" s="6" t="s">
        <v>124</v>
      </c>
      <c r="G1" s="6" t="s">
        <v>116</v>
      </c>
      <c r="H1" s="6" t="s">
        <v>117</v>
      </c>
      <c r="I1" s="6" t="s">
        <v>118</v>
      </c>
      <c r="J1" s="6" t="s">
        <v>119</v>
      </c>
      <c r="K1" s="27" t="s">
        <v>104</v>
      </c>
    </row>
    <row r="2" spans="1:11" ht="19.2" customHeight="1" x14ac:dyDescent="0.3">
      <c r="A2" s="7">
        <f>ROW(A1)</f>
        <v>1</v>
      </c>
      <c r="B2" s="7">
        <v>2</v>
      </c>
      <c r="F2" s="7">
        <v>1</v>
      </c>
      <c r="K2" s="3">
        <f>MROUND((SUM(Tabella4[neonati (0-2)]*u_riparto!A$2,Tabella4[bambini (3-17)]*u_riparto!B$2,Tabella4[adulti (&gt;17)]*u_riparto!C$2)),1)</f>
        <v>5</v>
      </c>
    </row>
    <row r="3" spans="1:11" ht="19.2" customHeight="1" x14ac:dyDescent="0.3">
      <c r="A3" s="7">
        <f t="shared" ref="A3:A34" si="0">ROW(A2)</f>
        <v>2</v>
      </c>
      <c r="B3" s="7">
        <v>3</v>
      </c>
      <c r="F3" s="7">
        <v>4</v>
      </c>
      <c r="K3" s="3">
        <f>MROUND((SUM(Tabella4[neonati (0-2)]*u_riparto!A$2,Tabella4[bambini (3-17)]*u_riparto!B$2,Tabella4[adulti (&gt;17)]*u_riparto!C$2)),1)</f>
        <v>19</v>
      </c>
    </row>
    <row r="4" spans="1:11" ht="19.2" customHeight="1" x14ac:dyDescent="0.3">
      <c r="A4" s="7">
        <f t="shared" si="0"/>
        <v>3</v>
      </c>
      <c r="B4" s="7">
        <v>5</v>
      </c>
      <c r="E4" s="7">
        <v>1</v>
      </c>
      <c r="F4" s="7">
        <v>5</v>
      </c>
      <c r="K4" s="3">
        <f>MROUND((SUM(Tabella4[neonati (0-2)]*u_riparto!A$2,Tabella4[bambini (3-17)]*u_riparto!B$2,Tabella4[adulti (&gt;17)]*u_riparto!C$2)),1)</f>
        <v>26</v>
      </c>
    </row>
    <row r="5" spans="1:11" ht="19.2" customHeight="1" x14ac:dyDescent="0.3">
      <c r="A5" s="7">
        <f t="shared" si="0"/>
        <v>4</v>
      </c>
      <c r="B5" s="7">
        <v>11</v>
      </c>
      <c r="E5" s="7">
        <v>2</v>
      </c>
      <c r="F5" s="7">
        <v>3</v>
      </c>
      <c r="K5" s="3">
        <f>MROUND((SUM(Tabella4[neonati (0-2)]*u_riparto!A$2,Tabella4[bambini (3-17)]*u_riparto!B$2,Tabella4[adulti (&gt;17)]*u_riparto!C$2)),1)</f>
        <v>20</v>
      </c>
    </row>
    <row r="6" spans="1:11" ht="19.2" customHeight="1" x14ac:dyDescent="0.3">
      <c r="A6" s="7">
        <f t="shared" si="0"/>
        <v>5</v>
      </c>
      <c r="B6" s="7">
        <v>12</v>
      </c>
      <c r="F6" s="7">
        <v>1</v>
      </c>
      <c r="K6" s="3">
        <f>MROUND((SUM(Tabella4[neonati (0-2)]*u_riparto!A$2,Tabella4[bambini (3-17)]*u_riparto!B$2,Tabella4[adulti (&gt;17)]*u_riparto!C$2)),1)</f>
        <v>5</v>
      </c>
    </row>
    <row r="7" spans="1:11" ht="19.2" customHeight="1" x14ac:dyDescent="0.3">
      <c r="A7" s="7">
        <f t="shared" si="0"/>
        <v>6</v>
      </c>
      <c r="B7" s="7">
        <v>13</v>
      </c>
      <c r="E7" s="7">
        <v>1</v>
      </c>
      <c r="F7" s="7">
        <v>2</v>
      </c>
      <c r="K7" s="3">
        <f>MROUND((SUM(Tabella4[neonati (0-2)]*u_riparto!A$2,Tabella4[bambini (3-17)]*u_riparto!B$2,Tabella4[adulti (&gt;17)]*u_riparto!C$2)),1)</f>
        <v>12</v>
      </c>
    </row>
    <row r="8" spans="1:11" ht="19.2" customHeight="1" x14ac:dyDescent="0.3">
      <c r="A8" s="7">
        <f t="shared" si="0"/>
        <v>7</v>
      </c>
      <c r="B8" s="7">
        <v>14</v>
      </c>
      <c r="F8" s="7">
        <v>5</v>
      </c>
      <c r="K8" s="3">
        <f>MROUND((SUM(Tabella4[neonati (0-2)]*u_riparto!A$2,Tabella4[bambini (3-17)]*u_riparto!B$2,Tabella4[adulti (&gt;17)]*u_riparto!C$2)),1)</f>
        <v>24</v>
      </c>
    </row>
    <row r="9" spans="1:11" ht="19.2" customHeight="1" x14ac:dyDescent="0.3">
      <c r="A9" s="7">
        <f t="shared" si="0"/>
        <v>8</v>
      </c>
      <c r="B9" s="7">
        <v>18</v>
      </c>
      <c r="D9" s="7">
        <v>1</v>
      </c>
      <c r="E9" s="7">
        <v>1</v>
      </c>
      <c r="F9" s="7">
        <v>2</v>
      </c>
      <c r="K9" s="3">
        <f>MROUND((SUM(Tabella4[neonati (0-2)]*u_riparto!A$2,Tabella4[bambini (3-17)]*u_riparto!B$2,Tabella4[adulti (&gt;17)]*u_riparto!C$2)),1)</f>
        <v>13</v>
      </c>
    </row>
    <row r="10" spans="1:11" ht="19.2" customHeight="1" x14ac:dyDescent="0.3">
      <c r="A10" s="7">
        <f t="shared" si="0"/>
        <v>9</v>
      </c>
      <c r="B10" s="7">
        <v>22</v>
      </c>
      <c r="F10" s="7">
        <v>1</v>
      </c>
      <c r="K10" s="3">
        <f>MROUND((SUM(Tabella4[neonati (0-2)]*u_riparto!A$2,Tabella4[bambini (3-17)]*u_riparto!B$2,Tabella4[adulti (&gt;17)]*u_riparto!C$2)),1)</f>
        <v>5</v>
      </c>
    </row>
    <row r="11" spans="1:11" ht="19.2" customHeight="1" x14ac:dyDescent="0.3">
      <c r="A11" s="7">
        <f t="shared" si="0"/>
        <v>10</v>
      </c>
      <c r="B11" s="7">
        <v>24</v>
      </c>
      <c r="E11" s="7">
        <v>2</v>
      </c>
      <c r="F11" s="7">
        <v>3</v>
      </c>
      <c r="K11" s="3">
        <f>MROUND((SUM(Tabella4[neonati (0-2)]*u_riparto!A$2,Tabella4[bambini (3-17)]*u_riparto!B$2,Tabella4[adulti (&gt;17)]*u_riparto!C$2)),1)</f>
        <v>20</v>
      </c>
    </row>
    <row r="12" spans="1:11" ht="19.2" customHeight="1" x14ac:dyDescent="0.3">
      <c r="A12" s="7">
        <f t="shared" si="0"/>
        <v>11</v>
      </c>
      <c r="B12" s="7">
        <v>25</v>
      </c>
      <c r="F12" s="7">
        <v>4</v>
      </c>
      <c r="K12" s="3">
        <f>MROUND((SUM(Tabella4[neonati (0-2)]*u_riparto!A$2,Tabella4[bambini (3-17)]*u_riparto!B$2,Tabella4[adulti (&gt;17)]*u_riparto!C$2)),1)</f>
        <v>19</v>
      </c>
    </row>
    <row r="13" spans="1:11" ht="19.2" customHeight="1" x14ac:dyDescent="0.3">
      <c r="A13" s="7">
        <f t="shared" si="0"/>
        <v>12</v>
      </c>
      <c r="B13" s="7">
        <v>29</v>
      </c>
      <c r="E13" s="7">
        <v>3</v>
      </c>
      <c r="F13" s="7">
        <v>4</v>
      </c>
      <c r="K13" s="3">
        <f>MROUND((SUM(Tabella4[neonati (0-2)]*u_riparto!A$2,Tabella4[bambini (3-17)]*u_riparto!B$2,Tabella4[adulti (&gt;17)]*u_riparto!C$2)),1)</f>
        <v>27</v>
      </c>
    </row>
    <row r="14" spans="1:11" ht="19.2" customHeight="1" x14ac:dyDescent="0.3">
      <c r="A14" s="7">
        <f t="shared" si="0"/>
        <v>13</v>
      </c>
      <c r="B14" s="7">
        <v>30</v>
      </c>
      <c r="E14" s="7">
        <v>1</v>
      </c>
      <c r="F14" s="7">
        <v>6</v>
      </c>
      <c r="K14" s="3">
        <f>MROUND((SUM(Tabella4[neonati (0-2)]*u_riparto!A$2,Tabella4[bambini (3-17)]*u_riparto!B$2,Tabella4[adulti (&gt;17)]*u_riparto!C$2)),1)</f>
        <v>31</v>
      </c>
    </row>
    <row r="15" spans="1:11" ht="19.2" customHeight="1" x14ac:dyDescent="0.3">
      <c r="A15" s="7">
        <f t="shared" si="0"/>
        <v>14</v>
      </c>
      <c r="B15" s="7">
        <v>31</v>
      </c>
      <c r="F15" s="7">
        <v>5</v>
      </c>
      <c r="K15" s="3">
        <f>MROUND((SUM(Tabella4[neonati (0-2)]*u_riparto!A$2,Tabella4[bambini (3-17)]*u_riparto!B$2,Tabella4[adulti (&gt;17)]*u_riparto!C$2)),1)</f>
        <v>24</v>
      </c>
    </row>
    <row r="16" spans="1:11" ht="19.2" customHeight="1" x14ac:dyDescent="0.3">
      <c r="A16" s="7">
        <f t="shared" si="0"/>
        <v>15</v>
      </c>
      <c r="B16" s="7">
        <v>32</v>
      </c>
      <c r="D16" s="7">
        <v>1</v>
      </c>
      <c r="E16" s="7">
        <v>3</v>
      </c>
      <c r="F16" s="7">
        <v>2</v>
      </c>
      <c r="K16" s="3">
        <f>MROUND((SUM(Tabella4[neonati (0-2)]*u_riparto!A$2,Tabella4[bambini (3-17)]*u_riparto!B$2,Tabella4[adulti (&gt;17)]*u_riparto!C$2)),1)</f>
        <v>19</v>
      </c>
    </row>
    <row r="17" spans="1:11" ht="19.2" customHeight="1" x14ac:dyDescent="0.3">
      <c r="A17" s="7">
        <f t="shared" si="0"/>
        <v>16</v>
      </c>
      <c r="B17" s="7">
        <v>33</v>
      </c>
      <c r="F17" s="7">
        <v>1</v>
      </c>
      <c r="K17" s="3">
        <f>MROUND((SUM(Tabella4[neonati (0-2)]*u_riparto!A$2,Tabella4[bambini (3-17)]*u_riparto!B$2,Tabella4[adulti (&gt;17)]*u_riparto!C$2)),1)</f>
        <v>5</v>
      </c>
    </row>
    <row r="18" spans="1:11" ht="19.2" customHeight="1" x14ac:dyDescent="0.3">
      <c r="A18" s="7">
        <f t="shared" si="0"/>
        <v>17</v>
      </c>
      <c r="B18" s="7">
        <v>35</v>
      </c>
      <c r="E18" s="7">
        <v>3</v>
      </c>
      <c r="F18" s="7">
        <v>3</v>
      </c>
      <c r="K18" s="3">
        <f>MROUND((SUM(Tabella4[neonati (0-2)]*u_riparto!A$2,Tabella4[bambini (3-17)]*u_riparto!B$2,Tabella4[adulti (&gt;17)]*u_riparto!C$2)),1)</f>
        <v>23</v>
      </c>
    </row>
    <row r="19" spans="1:11" ht="19.2" customHeight="1" x14ac:dyDescent="0.3">
      <c r="A19" s="7">
        <f t="shared" si="0"/>
        <v>18</v>
      </c>
      <c r="B19" s="7">
        <v>39</v>
      </c>
      <c r="F19" s="7">
        <v>5</v>
      </c>
      <c r="K19" s="3">
        <f>MROUND((SUM(Tabella4[neonati (0-2)]*u_riparto!A$2,Tabella4[bambini (3-17)]*u_riparto!B$2,Tabella4[adulti (&gt;17)]*u_riparto!C$2)),1)</f>
        <v>24</v>
      </c>
    </row>
    <row r="20" spans="1:11" ht="19.2" customHeight="1" x14ac:dyDescent="0.3">
      <c r="A20" s="7">
        <f t="shared" si="0"/>
        <v>19</v>
      </c>
      <c r="B20" s="7">
        <v>40</v>
      </c>
      <c r="E20" s="7">
        <v>1</v>
      </c>
      <c r="F20" s="7">
        <v>5</v>
      </c>
      <c r="K20" s="3">
        <f>MROUND((SUM(Tabella4[neonati (0-2)]*u_riparto!A$2,Tabella4[bambini (3-17)]*u_riparto!B$2,Tabella4[adulti (&gt;17)]*u_riparto!C$2)),1)</f>
        <v>26</v>
      </c>
    </row>
    <row r="21" spans="1:11" ht="19.2" customHeight="1" x14ac:dyDescent="0.3">
      <c r="A21" s="7">
        <f t="shared" si="0"/>
        <v>20</v>
      </c>
      <c r="B21" s="7">
        <v>42</v>
      </c>
      <c r="F21" s="7">
        <v>1</v>
      </c>
      <c r="K21" s="3">
        <f>MROUND((SUM(Tabella4[neonati (0-2)]*u_riparto!A$2,Tabella4[bambini (3-17)]*u_riparto!B$2,Tabella4[adulti (&gt;17)]*u_riparto!C$2)),1)</f>
        <v>5</v>
      </c>
    </row>
    <row r="22" spans="1:11" ht="19.2" customHeight="1" x14ac:dyDescent="0.3">
      <c r="A22" s="7">
        <f t="shared" si="0"/>
        <v>21</v>
      </c>
      <c r="B22" s="7">
        <v>43</v>
      </c>
      <c r="D22" s="7">
        <v>1</v>
      </c>
      <c r="F22" s="7">
        <v>2</v>
      </c>
      <c r="K22" s="3">
        <f>MROUND((SUM(Tabella4[neonati (0-2)]*u_riparto!A$2,Tabella4[bambini (3-17)]*u_riparto!B$2,Tabella4[adulti (&gt;17)]*u_riparto!C$2)),1)</f>
        <v>10</v>
      </c>
    </row>
    <row r="23" spans="1:11" ht="19.2" customHeight="1" x14ac:dyDescent="0.3">
      <c r="A23" s="7">
        <f t="shared" si="0"/>
        <v>22</v>
      </c>
      <c r="B23" s="7">
        <v>49</v>
      </c>
      <c r="F23" s="7">
        <v>2</v>
      </c>
      <c r="K23" s="3">
        <f>MROUND((SUM(Tabella4[neonati (0-2)]*u_riparto!A$2,Tabella4[bambini (3-17)]*u_riparto!B$2,Tabella4[adulti (&gt;17)]*u_riparto!C$2)),1)</f>
        <v>9</v>
      </c>
    </row>
    <row r="24" spans="1:11" ht="19.2" customHeight="1" x14ac:dyDescent="0.3">
      <c r="A24" s="7">
        <f t="shared" si="0"/>
        <v>23</v>
      </c>
      <c r="B24" s="7">
        <v>50</v>
      </c>
      <c r="F24" s="7">
        <v>1</v>
      </c>
      <c r="K24" s="3">
        <f>MROUND((SUM(Tabella4[neonati (0-2)]*u_riparto!A$2,Tabella4[bambini (3-17)]*u_riparto!B$2,Tabella4[adulti (&gt;17)]*u_riparto!C$2)),1)</f>
        <v>5</v>
      </c>
    </row>
    <row r="25" spans="1:11" ht="19.2" customHeight="1" x14ac:dyDescent="0.3">
      <c r="A25" s="7">
        <f t="shared" si="0"/>
        <v>24</v>
      </c>
      <c r="B25" s="7">
        <v>51</v>
      </c>
      <c r="E25" s="7">
        <v>3</v>
      </c>
      <c r="F25" s="7">
        <v>1</v>
      </c>
      <c r="K25" s="3">
        <f>MROUND((SUM(Tabella4[neonati (0-2)]*u_riparto!A$2,Tabella4[bambini (3-17)]*u_riparto!B$2,Tabella4[adulti (&gt;17)]*u_riparto!C$2)),1)</f>
        <v>13</v>
      </c>
    </row>
    <row r="26" spans="1:11" ht="19.2" customHeight="1" x14ac:dyDescent="0.3">
      <c r="A26" s="7">
        <f t="shared" si="0"/>
        <v>25</v>
      </c>
      <c r="B26" s="7">
        <v>52</v>
      </c>
      <c r="F26" s="7">
        <v>4</v>
      </c>
      <c r="K26" s="3">
        <f>MROUND((SUM(Tabella4[neonati (0-2)]*u_riparto!A$2,Tabella4[bambini (3-17)]*u_riparto!B$2,Tabella4[adulti (&gt;17)]*u_riparto!C$2)),1)</f>
        <v>19</v>
      </c>
    </row>
    <row r="27" spans="1:11" ht="19.2" customHeight="1" x14ac:dyDescent="0.3">
      <c r="A27" s="7">
        <f t="shared" si="0"/>
        <v>26</v>
      </c>
      <c r="B27" s="7">
        <v>53</v>
      </c>
      <c r="F27" s="7">
        <v>4</v>
      </c>
      <c r="K27" s="3">
        <f>MROUND((SUM(Tabella4[neonati (0-2)]*u_riparto!A$2,Tabella4[bambini (3-17)]*u_riparto!B$2,Tabella4[adulti (&gt;17)]*u_riparto!C$2)),1)</f>
        <v>19</v>
      </c>
    </row>
    <row r="28" spans="1:11" ht="19.2" customHeight="1" x14ac:dyDescent="0.3">
      <c r="A28" s="7">
        <f t="shared" si="0"/>
        <v>27</v>
      </c>
      <c r="B28" s="7">
        <v>55</v>
      </c>
      <c r="F28" s="7">
        <v>2</v>
      </c>
      <c r="K28" s="3">
        <f>MROUND((SUM(Tabella4[neonati (0-2)]*u_riparto!A$2,Tabella4[bambini (3-17)]*u_riparto!B$2,Tabella4[adulti (&gt;17)]*u_riparto!C$2)),1)</f>
        <v>9</v>
      </c>
    </row>
    <row r="29" spans="1:11" ht="19.2" customHeight="1" x14ac:dyDescent="0.3">
      <c r="A29" s="7">
        <f t="shared" si="0"/>
        <v>28</v>
      </c>
      <c r="B29" s="7">
        <v>56</v>
      </c>
      <c r="E29" s="7">
        <v>3</v>
      </c>
      <c r="F29" s="7">
        <v>3</v>
      </c>
      <c r="K29" s="3">
        <f>MROUND((SUM(Tabella4[neonati (0-2)]*u_riparto!A$2,Tabella4[bambini (3-17)]*u_riparto!B$2,Tabella4[adulti (&gt;17)]*u_riparto!C$2)),1)</f>
        <v>23</v>
      </c>
    </row>
    <row r="30" spans="1:11" ht="19.2" customHeight="1" x14ac:dyDescent="0.3">
      <c r="A30" s="7">
        <f t="shared" si="0"/>
        <v>29</v>
      </c>
      <c r="B30" s="7">
        <v>58</v>
      </c>
      <c r="F30" s="7">
        <v>2</v>
      </c>
      <c r="K30" s="3">
        <f>MROUND((SUM(Tabella4[neonati (0-2)]*u_riparto!A$2,Tabella4[bambini (3-17)]*u_riparto!B$2,Tabella4[adulti (&gt;17)]*u_riparto!C$2)),1)</f>
        <v>9</v>
      </c>
    </row>
    <row r="31" spans="1:11" ht="19.2" customHeight="1" x14ac:dyDescent="0.3">
      <c r="A31" s="7">
        <f t="shared" si="0"/>
        <v>30</v>
      </c>
      <c r="B31" s="7">
        <v>59</v>
      </c>
      <c r="F31" s="7">
        <v>2</v>
      </c>
      <c r="K31" s="3">
        <f>MROUND((SUM(Tabella4[neonati (0-2)]*u_riparto!A$2,Tabella4[bambini (3-17)]*u_riparto!B$2,Tabella4[adulti (&gt;17)]*u_riparto!C$2)),1)</f>
        <v>9</v>
      </c>
    </row>
    <row r="32" spans="1:11" ht="19.2" customHeight="1" x14ac:dyDescent="0.3">
      <c r="A32" s="7">
        <f t="shared" si="0"/>
        <v>31</v>
      </c>
      <c r="B32" s="7">
        <v>60</v>
      </c>
      <c r="E32" s="7">
        <v>3</v>
      </c>
      <c r="F32" s="7">
        <v>2</v>
      </c>
      <c r="K32" s="3">
        <f>MROUND((SUM(Tabella4[neonati (0-2)]*u_riparto!A$2,Tabella4[bambini (3-17)]*u_riparto!B$2,Tabella4[adulti (&gt;17)]*u_riparto!C$2)),1)</f>
        <v>18</v>
      </c>
    </row>
    <row r="33" spans="1:11" ht="19.2" customHeight="1" x14ac:dyDescent="0.3">
      <c r="A33" s="7">
        <f t="shared" si="0"/>
        <v>32</v>
      </c>
      <c r="B33" s="7">
        <v>61</v>
      </c>
      <c r="E33" s="7">
        <v>1</v>
      </c>
      <c r="F33" s="7">
        <v>1</v>
      </c>
      <c r="K33" s="3">
        <f>MROUND((SUM(Tabella4[neonati (0-2)]*u_riparto!A$2,Tabella4[bambini (3-17)]*u_riparto!B$2,Tabella4[adulti (&gt;17)]*u_riparto!C$2)),1)</f>
        <v>8</v>
      </c>
    </row>
    <row r="34" spans="1:11" ht="19.2" customHeight="1" x14ac:dyDescent="0.3">
      <c r="A34" s="7">
        <f t="shared" si="0"/>
        <v>33</v>
      </c>
      <c r="B34" s="7">
        <v>64</v>
      </c>
      <c r="D34" s="7">
        <v>1</v>
      </c>
      <c r="E34" s="7">
        <v>1</v>
      </c>
      <c r="F34" s="7">
        <v>2</v>
      </c>
      <c r="K34" s="3">
        <f>MROUND((SUM(Tabella4[neonati (0-2)]*u_riparto!A$2,Tabella4[bambini (3-17)]*u_riparto!B$2,Tabella4[adulti (&gt;17)]*u_riparto!C$2)),1)</f>
        <v>13</v>
      </c>
    </row>
    <row r="35" spans="1:11" ht="19.2" customHeight="1" x14ac:dyDescent="0.3">
      <c r="A35" s="7">
        <f t="shared" ref="A35:A66" si="1">ROW(A34)</f>
        <v>34</v>
      </c>
      <c r="B35" s="7">
        <v>66</v>
      </c>
      <c r="F35" s="7">
        <v>1</v>
      </c>
      <c r="K35" s="3">
        <f>MROUND((SUM(Tabella4[neonati (0-2)]*u_riparto!A$2,Tabella4[bambini (3-17)]*u_riparto!B$2,Tabella4[adulti (&gt;17)]*u_riparto!C$2)),1)</f>
        <v>5</v>
      </c>
    </row>
    <row r="36" spans="1:11" ht="19.2" customHeight="1" x14ac:dyDescent="0.3">
      <c r="A36" s="7">
        <f t="shared" si="1"/>
        <v>35</v>
      </c>
      <c r="B36" s="7">
        <v>68</v>
      </c>
      <c r="E36" s="7">
        <v>2</v>
      </c>
      <c r="F36" s="7">
        <v>1</v>
      </c>
      <c r="K36" s="3">
        <f>MROUND((SUM(Tabella4[neonati (0-2)]*u_riparto!A$2,Tabella4[bambini (3-17)]*u_riparto!B$2,Tabella4[adulti (&gt;17)]*u_riparto!C$2)),1)</f>
        <v>10</v>
      </c>
    </row>
    <row r="37" spans="1:11" ht="19.2" customHeight="1" x14ac:dyDescent="0.3">
      <c r="A37" s="7">
        <f t="shared" si="1"/>
        <v>36</v>
      </c>
      <c r="B37" s="7">
        <v>69</v>
      </c>
      <c r="D37" s="7">
        <v>1</v>
      </c>
      <c r="E37" s="7">
        <v>1</v>
      </c>
      <c r="F37" s="7">
        <v>2</v>
      </c>
      <c r="K37" s="3">
        <f>MROUND((SUM(Tabella4[neonati (0-2)]*u_riparto!A$2,Tabella4[bambini (3-17)]*u_riparto!B$2,Tabella4[adulti (&gt;17)]*u_riparto!C$2)),1)</f>
        <v>13</v>
      </c>
    </row>
    <row r="38" spans="1:11" ht="19.2" customHeight="1" x14ac:dyDescent="0.3">
      <c r="A38" s="7">
        <f t="shared" si="1"/>
        <v>37</v>
      </c>
      <c r="B38" s="7">
        <v>70</v>
      </c>
      <c r="F38" s="7">
        <v>3</v>
      </c>
      <c r="K38" s="3">
        <f>MROUND((SUM(Tabella4[neonati (0-2)]*u_riparto!A$2,Tabella4[bambini (3-17)]*u_riparto!B$2,Tabella4[adulti (&gt;17)]*u_riparto!C$2)),1)</f>
        <v>14</v>
      </c>
    </row>
    <row r="39" spans="1:11" ht="19.2" customHeight="1" x14ac:dyDescent="0.3">
      <c r="A39" s="7">
        <f t="shared" si="1"/>
        <v>38</v>
      </c>
      <c r="B39" s="7">
        <v>71</v>
      </c>
      <c r="D39" s="7">
        <v>1</v>
      </c>
      <c r="F39" s="7">
        <v>2</v>
      </c>
      <c r="K39" s="3">
        <f>MROUND((SUM(Tabella4[neonati (0-2)]*u_riparto!A$2,Tabella4[bambini (3-17)]*u_riparto!B$2,Tabella4[adulti (&gt;17)]*u_riparto!C$2)),1)</f>
        <v>10</v>
      </c>
    </row>
    <row r="40" spans="1:11" ht="19.2" customHeight="1" x14ac:dyDescent="0.3">
      <c r="A40" s="7">
        <f t="shared" si="1"/>
        <v>39</v>
      </c>
      <c r="B40" s="7">
        <v>72</v>
      </c>
      <c r="D40" s="7">
        <v>1</v>
      </c>
      <c r="F40" s="7">
        <v>2</v>
      </c>
      <c r="K40" s="3">
        <f>MROUND((SUM(Tabella4[neonati (0-2)]*u_riparto!A$2,Tabella4[bambini (3-17)]*u_riparto!B$2,Tabella4[adulti (&gt;17)]*u_riparto!C$2)),1)</f>
        <v>10</v>
      </c>
    </row>
    <row r="41" spans="1:11" ht="19.2" customHeight="1" x14ac:dyDescent="0.3">
      <c r="A41" s="7">
        <f t="shared" si="1"/>
        <v>40</v>
      </c>
      <c r="B41" s="7">
        <v>73</v>
      </c>
      <c r="F41" s="7">
        <v>5</v>
      </c>
      <c r="K41" s="3">
        <f>MROUND((SUM(Tabella4[neonati (0-2)]*u_riparto!A$2,Tabella4[bambini (3-17)]*u_riparto!B$2,Tabella4[adulti (&gt;17)]*u_riparto!C$2)),1)</f>
        <v>24</v>
      </c>
    </row>
    <row r="42" spans="1:11" ht="19.2" customHeight="1" x14ac:dyDescent="0.3">
      <c r="A42" s="7">
        <f t="shared" si="1"/>
        <v>41</v>
      </c>
      <c r="B42" s="7">
        <v>74</v>
      </c>
      <c r="D42" s="7">
        <v>1</v>
      </c>
      <c r="E42" s="7">
        <v>1</v>
      </c>
      <c r="F42" s="7">
        <v>3</v>
      </c>
      <c r="K42" s="3">
        <f>MROUND((SUM(Tabella4[neonati (0-2)]*u_riparto!A$2,Tabella4[bambini (3-17)]*u_riparto!B$2,Tabella4[adulti (&gt;17)]*u_riparto!C$2)),1)</f>
        <v>18</v>
      </c>
    </row>
    <row r="43" spans="1:11" ht="19.2" customHeight="1" x14ac:dyDescent="0.3">
      <c r="A43" s="7">
        <f t="shared" si="1"/>
        <v>42</v>
      </c>
      <c r="B43" s="7">
        <v>75</v>
      </c>
      <c r="F43" s="7">
        <v>1</v>
      </c>
      <c r="K43" s="3">
        <f>MROUND((SUM(Tabella4[neonati (0-2)]*u_riparto!A$2,Tabella4[bambini (3-17)]*u_riparto!B$2,Tabella4[adulti (&gt;17)]*u_riparto!C$2)),1)</f>
        <v>5</v>
      </c>
    </row>
    <row r="44" spans="1:11" ht="19.2" customHeight="1" x14ac:dyDescent="0.3">
      <c r="A44" s="7">
        <f t="shared" si="1"/>
        <v>43</v>
      </c>
      <c r="B44" s="7">
        <v>77</v>
      </c>
      <c r="D44" s="7">
        <v>1</v>
      </c>
      <c r="E44" s="7">
        <v>2</v>
      </c>
      <c r="F44" s="7">
        <v>2</v>
      </c>
      <c r="K44" s="3">
        <f>MROUND((SUM(Tabella4[neonati (0-2)]*u_riparto!A$2,Tabella4[bambini (3-17)]*u_riparto!B$2,Tabella4[adulti (&gt;17)]*u_riparto!C$2)),1)</f>
        <v>16</v>
      </c>
    </row>
    <row r="45" spans="1:11" ht="19.2" customHeight="1" x14ac:dyDescent="0.3">
      <c r="A45" s="7">
        <f t="shared" si="1"/>
        <v>44</v>
      </c>
      <c r="B45" s="7">
        <v>78</v>
      </c>
      <c r="E45" s="7">
        <v>3</v>
      </c>
      <c r="F45" s="7">
        <v>2</v>
      </c>
      <c r="K45" s="3">
        <f>MROUND((SUM(Tabella4[neonati (0-2)]*u_riparto!A$2,Tabella4[bambini (3-17)]*u_riparto!B$2,Tabella4[adulti (&gt;17)]*u_riparto!C$2)),1)</f>
        <v>18</v>
      </c>
    </row>
    <row r="46" spans="1:11" ht="19.2" customHeight="1" x14ac:dyDescent="0.3">
      <c r="A46" s="7">
        <f t="shared" si="1"/>
        <v>45</v>
      </c>
      <c r="B46" s="7">
        <v>79</v>
      </c>
      <c r="E46" s="7">
        <v>2</v>
      </c>
      <c r="F46" s="7">
        <v>1</v>
      </c>
      <c r="K46" s="3">
        <f>MROUND((SUM(Tabella4[neonati (0-2)]*u_riparto!A$2,Tabella4[bambini (3-17)]*u_riparto!B$2,Tabella4[adulti (&gt;17)]*u_riparto!C$2)),1)</f>
        <v>10</v>
      </c>
    </row>
    <row r="47" spans="1:11" ht="19.2" customHeight="1" x14ac:dyDescent="0.3">
      <c r="A47" s="7">
        <f t="shared" si="1"/>
        <v>46</v>
      </c>
      <c r="B47" s="7">
        <v>80</v>
      </c>
      <c r="D47" s="7">
        <v>1</v>
      </c>
      <c r="E47" s="7">
        <v>1</v>
      </c>
      <c r="F47" s="7">
        <v>2</v>
      </c>
      <c r="K47" s="3">
        <f>MROUND((SUM(Tabella4[neonati (0-2)]*u_riparto!A$2,Tabella4[bambini (3-17)]*u_riparto!B$2,Tabella4[adulti (&gt;17)]*u_riparto!C$2)),1)</f>
        <v>13</v>
      </c>
    </row>
    <row r="48" spans="1:11" ht="19.2" customHeight="1" x14ac:dyDescent="0.3">
      <c r="A48" s="7">
        <f t="shared" si="1"/>
        <v>47</v>
      </c>
      <c r="B48" s="7">
        <v>82</v>
      </c>
      <c r="F48" s="7">
        <v>5</v>
      </c>
      <c r="K48" s="3">
        <f>MROUND((SUM(Tabella4[neonati (0-2)]*u_riparto!A$2,Tabella4[bambini (3-17)]*u_riparto!B$2,Tabella4[adulti (&gt;17)]*u_riparto!C$2)),1)</f>
        <v>24</v>
      </c>
    </row>
    <row r="49" spans="1:11" ht="19.2" customHeight="1" x14ac:dyDescent="0.3">
      <c r="A49" s="7">
        <f t="shared" si="1"/>
        <v>48</v>
      </c>
      <c r="B49" s="7">
        <v>83</v>
      </c>
      <c r="F49" s="7">
        <v>1</v>
      </c>
      <c r="K49" s="3">
        <f>MROUND((SUM(Tabella4[neonati (0-2)]*u_riparto!A$2,Tabella4[bambini (3-17)]*u_riparto!B$2,Tabella4[adulti (&gt;17)]*u_riparto!C$2)),1)</f>
        <v>5</v>
      </c>
    </row>
    <row r="50" spans="1:11" ht="19.2" customHeight="1" x14ac:dyDescent="0.3">
      <c r="A50" s="7">
        <f t="shared" si="1"/>
        <v>49</v>
      </c>
      <c r="B50" s="7">
        <v>84</v>
      </c>
      <c r="F50" s="7">
        <v>1</v>
      </c>
      <c r="K50" s="3">
        <f>MROUND((SUM(Tabella4[neonati (0-2)]*u_riparto!A$2,Tabella4[bambini (3-17)]*u_riparto!B$2,Tabella4[adulti (&gt;17)]*u_riparto!C$2)),1)</f>
        <v>5</v>
      </c>
    </row>
    <row r="51" spans="1:11" ht="19.2" customHeight="1" x14ac:dyDescent="0.3">
      <c r="A51" s="7">
        <f t="shared" si="1"/>
        <v>50</v>
      </c>
      <c r="B51" s="7">
        <v>85</v>
      </c>
      <c r="F51" s="7">
        <v>2</v>
      </c>
      <c r="K51" s="3">
        <f>MROUND((SUM(Tabella4[neonati (0-2)]*u_riparto!A$2,Tabella4[bambini (3-17)]*u_riparto!B$2,Tabella4[adulti (&gt;17)]*u_riparto!C$2)),1)</f>
        <v>9</v>
      </c>
    </row>
    <row r="52" spans="1:11" ht="19.2" customHeight="1" x14ac:dyDescent="0.3">
      <c r="A52" s="7">
        <f t="shared" si="1"/>
        <v>51</v>
      </c>
      <c r="B52" s="7">
        <v>88</v>
      </c>
      <c r="F52" s="7">
        <v>1</v>
      </c>
      <c r="K52" s="3">
        <f>MROUND((SUM(Tabella4[neonati (0-2)]*u_riparto!A$2,Tabella4[bambini (3-17)]*u_riparto!B$2,Tabella4[adulti (&gt;17)]*u_riparto!C$2)),1)</f>
        <v>5</v>
      </c>
    </row>
    <row r="53" spans="1:11" ht="19.2" customHeight="1" x14ac:dyDescent="0.3">
      <c r="A53" s="7">
        <f t="shared" si="1"/>
        <v>52</v>
      </c>
      <c r="B53" s="7">
        <v>89</v>
      </c>
      <c r="F53" s="7">
        <v>2</v>
      </c>
      <c r="K53" s="3">
        <f>MROUND((SUM(Tabella4[neonati (0-2)]*u_riparto!A$2,Tabella4[bambini (3-17)]*u_riparto!B$2,Tabella4[adulti (&gt;17)]*u_riparto!C$2)),1)</f>
        <v>9</v>
      </c>
    </row>
    <row r="54" spans="1:11" ht="19.2" customHeight="1" x14ac:dyDescent="0.3">
      <c r="A54" s="7">
        <f t="shared" si="1"/>
        <v>53</v>
      </c>
      <c r="B54" s="7">
        <v>90</v>
      </c>
      <c r="F54" s="7">
        <v>1</v>
      </c>
      <c r="K54" s="3">
        <f>MROUND((SUM(Tabella4[neonati (0-2)]*u_riparto!A$2,Tabella4[bambini (3-17)]*u_riparto!B$2,Tabella4[adulti (&gt;17)]*u_riparto!C$2)),1)</f>
        <v>5</v>
      </c>
    </row>
    <row r="55" spans="1:11" ht="19.2" customHeight="1" x14ac:dyDescent="0.3">
      <c r="A55" s="7">
        <f t="shared" si="1"/>
        <v>54</v>
      </c>
      <c r="B55" s="7">
        <v>91</v>
      </c>
      <c r="F55" s="7">
        <v>5</v>
      </c>
      <c r="K55" s="3">
        <f>MROUND((SUM(Tabella4[neonati (0-2)]*u_riparto!A$2,Tabella4[bambini (3-17)]*u_riparto!B$2,Tabella4[adulti (&gt;17)]*u_riparto!C$2)),1)</f>
        <v>24</v>
      </c>
    </row>
    <row r="56" spans="1:11" ht="19.2" customHeight="1" x14ac:dyDescent="0.3">
      <c r="A56" s="7">
        <f t="shared" si="1"/>
        <v>55</v>
      </c>
      <c r="B56" s="7">
        <v>92</v>
      </c>
      <c r="E56" s="7">
        <v>2</v>
      </c>
      <c r="F56" s="7">
        <v>2</v>
      </c>
      <c r="K56" s="3">
        <f>MROUND((SUM(Tabella4[neonati (0-2)]*u_riparto!A$2,Tabella4[bambini (3-17)]*u_riparto!B$2,Tabella4[adulti (&gt;17)]*u_riparto!C$2)),1)</f>
        <v>15</v>
      </c>
    </row>
    <row r="57" spans="1:11" ht="19.2" customHeight="1" x14ac:dyDescent="0.3">
      <c r="A57" s="7">
        <f t="shared" si="1"/>
        <v>56</v>
      </c>
      <c r="B57" s="7">
        <v>93</v>
      </c>
      <c r="F57" s="7">
        <v>1</v>
      </c>
      <c r="K57" s="3">
        <f>MROUND((SUM(Tabella4[neonati (0-2)]*u_riparto!A$2,Tabella4[bambini (3-17)]*u_riparto!B$2,Tabella4[adulti (&gt;17)]*u_riparto!C$2)),1)</f>
        <v>5</v>
      </c>
    </row>
    <row r="58" spans="1:11" ht="19.2" customHeight="1" x14ac:dyDescent="0.3">
      <c r="A58" s="7">
        <f t="shared" si="1"/>
        <v>57</v>
      </c>
      <c r="B58" s="7">
        <v>94</v>
      </c>
      <c r="F58" s="7">
        <v>2</v>
      </c>
      <c r="K58" s="3">
        <f>MROUND((SUM(Tabella4[neonati (0-2)]*u_riparto!A$2,Tabella4[bambini (3-17)]*u_riparto!B$2,Tabella4[adulti (&gt;17)]*u_riparto!C$2)),1)</f>
        <v>9</v>
      </c>
    </row>
    <row r="59" spans="1:11" ht="19.2" customHeight="1" x14ac:dyDescent="0.3">
      <c r="A59" s="7">
        <f t="shared" si="1"/>
        <v>58</v>
      </c>
      <c r="B59" s="7">
        <v>99</v>
      </c>
      <c r="E59" s="7">
        <v>1</v>
      </c>
      <c r="F59" s="7">
        <v>1</v>
      </c>
      <c r="K59" s="3">
        <f>MROUND((SUM(Tabella4[neonati (0-2)]*u_riparto!A$2,Tabella4[bambini (3-17)]*u_riparto!B$2,Tabella4[adulti (&gt;17)]*u_riparto!C$2)),1)</f>
        <v>8</v>
      </c>
    </row>
    <row r="60" spans="1:11" ht="19.2" customHeight="1" x14ac:dyDescent="0.3">
      <c r="A60" s="7">
        <f t="shared" si="1"/>
        <v>59</v>
      </c>
      <c r="B60" s="7">
        <v>100</v>
      </c>
      <c r="F60" s="7">
        <v>1</v>
      </c>
      <c r="K60" s="3">
        <f>MROUND((SUM(Tabella4[neonati (0-2)]*u_riparto!A$2,Tabella4[bambini (3-17)]*u_riparto!B$2,Tabella4[adulti (&gt;17)]*u_riparto!C$2)),1)</f>
        <v>5</v>
      </c>
    </row>
    <row r="61" spans="1:11" ht="19.2" customHeight="1" x14ac:dyDescent="0.3">
      <c r="A61" s="7">
        <f t="shared" si="1"/>
        <v>60</v>
      </c>
      <c r="B61" s="7">
        <v>102</v>
      </c>
      <c r="F61" s="7">
        <v>1</v>
      </c>
      <c r="K61" s="3">
        <f>MROUND((SUM(Tabella4[neonati (0-2)]*u_riparto!A$2,Tabella4[bambini (3-17)]*u_riparto!B$2,Tabella4[adulti (&gt;17)]*u_riparto!C$2)),1)</f>
        <v>5</v>
      </c>
    </row>
    <row r="62" spans="1:11" ht="19.2" customHeight="1" x14ac:dyDescent="0.3">
      <c r="A62" s="7">
        <f t="shared" si="1"/>
        <v>61</v>
      </c>
      <c r="B62" s="7">
        <v>103</v>
      </c>
      <c r="D62" s="7">
        <v>1</v>
      </c>
      <c r="E62" s="7">
        <v>1</v>
      </c>
      <c r="F62" s="7">
        <v>3</v>
      </c>
      <c r="K62" s="3">
        <f>MROUND((SUM(Tabella4[neonati (0-2)]*u_riparto!A$2,Tabella4[bambini (3-17)]*u_riparto!B$2,Tabella4[adulti (&gt;17)]*u_riparto!C$2)),1)</f>
        <v>18</v>
      </c>
    </row>
    <row r="63" spans="1:11" ht="19.2" customHeight="1" x14ac:dyDescent="0.3">
      <c r="A63" s="7">
        <f t="shared" si="1"/>
        <v>62</v>
      </c>
      <c r="B63" s="7">
        <v>104</v>
      </c>
      <c r="E63" s="7">
        <v>1</v>
      </c>
      <c r="F63" s="7">
        <v>2</v>
      </c>
      <c r="K63" s="3">
        <f>MROUND((SUM(Tabella4[neonati (0-2)]*u_riparto!A$2,Tabella4[bambini (3-17)]*u_riparto!B$2,Tabella4[adulti (&gt;17)]*u_riparto!C$2)),1)</f>
        <v>12</v>
      </c>
    </row>
    <row r="64" spans="1:11" ht="19.2" customHeight="1" x14ac:dyDescent="0.3">
      <c r="A64" s="7">
        <f t="shared" si="1"/>
        <v>63</v>
      </c>
      <c r="B64" s="7">
        <v>105</v>
      </c>
      <c r="E64" s="7">
        <v>1</v>
      </c>
      <c r="F64" s="7">
        <v>3</v>
      </c>
      <c r="K64" s="3">
        <f>MROUND((SUM(Tabella4[neonati (0-2)]*u_riparto!A$2,Tabella4[bambini (3-17)]*u_riparto!B$2,Tabella4[adulti (&gt;17)]*u_riparto!C$2)),1)</f>
        <v>17</v>
      </c>
    </row>
    <row r="65" spans="1:11" ht="19.2" customHeight="1" x14ac:dyDescent="0.3">
      <c r="A65" s="7">
        <f t="shared" si="1"/>
        <v>64</v>
      </c>
      <c r="B65" s="7">
        <v>106</v>
      </c>
      <c r="E65" s="7">
        <v>2</v>
      </c>
      <c r="F65" s="7">
        <v>2</v>
      </c>
      <c r="K65" s="3">
        <f>MROUND((SUM(Tabella4[neonati (0-2)]*u_riparto!A$2,Tabella4[bambini (3-17)]*u_riparto!B$2,Tabella4[adulti (&gt;17)]*u_riparto!C$2)),1)</f>
        <v>15</v>
      </c>
    </row>
    <row r="66" spans="1:11" ht="19.2" customHeight="1" x14ac:dyDescent="0.3">
      <c r="A66" s="7">
        <f t="shared" si="1"/>
        <v>65</v>
      </c>
      <c r="B66" s="7">
        <v>107</v>
      </c>
      <c r="F66" s="7">
        <v>3</v>
      </c>
      <c r="K66" s="3">
        <f>MROUND((SUM(Tabella4[neonati (0-2)]*u_riparto!A$2,Tabella4[bambini (3-17)]*u_riparto!B$2,Tabella4[adulti (&gt;17)]*u_riparto!C$2)),1)</f>
        <v>14</v>
      </c>
    </row>
    <row r="67" spans="1:11" ht="19.2" customHeight="1" x14ac:dyDescent="0.3">
      <c r="A67" s="7">
        <f t="shared" ref="A67:A98" si="2">ROW(A66)</f>
        <v>66</v>
      </c>
      <c r="B67" s="7">
        <v>111</v>
      </c>
      <c r="F67" s="7">
        <v>1</v>
      </c>
      <c r="K67" s="3">
        <f>MROUND((SUM(Tabella4[neonati (0-2)]*u_riparto!A$2,Tabella4[bambini (3-17)]*u_riparto!B$2,Tabella4[adulti (&gt;17)]*u_riparto!C$2)),1)</f>
        <v>5</v>
      </c>
    </row>
    <row r="68" spans="1:11" ht="19.2" customHeight="1" x14ac:dyDescent="0.3">
      <c r="A68" s="7">
        <f t="shared" si="2"/>
        <v>67</v>
      </c>
      <c r="B68" s="7">
        <v>113</v>
      </c>
      <c r="D68" s="7">
        <v>1</v>
      </c>
      <c r="E68" s="7">
        <v>1</v>
      </c>
      <c r="F68" s="7">
        <v>2</v>
      </c>
      <c r="K68" s="3">
        <f>MROUND((SUM(Tabella4[neonati (0-2)]*u_riparto!A$2,Tabella4[bambini (3-17)]*u_riparto!B$2,Tabella4[adulti (&gt;17)]*u_riparto!C$2)),1)</f>
        <v>13</v>
      </c>
    </row>
    <row r="69" spans="1:11" ht="19.2" customHeight="1" x14ac:dyDescent="0.3">
      <c r="A69" s="7">
        <f t="shared" si="2"/>
        <v>68</v>
      </c>
      <c r="B69" s="7">
        <v>116</v>
      </c>
      <c r="F69" s="7">
        <v>2</v>
      </c>
      <c r="K69" s="3">
        <f>MROUND((SUM(Tabella4[neonati (0-2)]*u_riparto!A$2,Tabella4[bambini (3-17)]*u_riparto!B$2,Tabella4[adulti (&gt;17)]*u_riparto!C$2)),1)</f>
        <v>9</v>
      </c>
    </row>
    <row r="70" spans="1:11" ht="19.2" customHeight="1" x14ac:dyDescent="0.3">
      <c r="A70" s="7">
        <f t="shared" si="2"/>
        <v>69</v>
      </c>
      <c r="B70" s="7">
        <v>117</v>
      </c>
      <c r="F70" s="7">
        <v>2</v>
      </c>
      <c r="K70" s="3">
        <f>MROUND((SUM(Tabella4[neonati (0-2)]*u_riparto!A$2,Tabella4[bambini (3-17)]*u_riparto!B$2,Tabella4[adulti (&gt;17)]*u_riparto!C$2)),1)</f>
        <v>9</v>
      </c>
    </row>
    <row r="71" spans="1:11" ht="19.2" customHeight="1" x14ac:dyDescent="0.3">
      <c r="A71" s="7">
        <f t="shared" si="2"/>
        <v>70</v>
      </c>
      <c r="B71" s="7">
        <v>118</v>
      </c>
      <c r="F71" s="7">
        <v>2</v>
      </c>
      <c r="K71" s="3">
        <f>MROUND((SUM(Tabella4[neonati (0-2)]*u_riparto!A$2,Tabella4[bambini (3-17)]*u_riparto!B$2,Tabella4[adulti (&gt;17)]*u_riparto!C$2)),1)</f>
        <v>9</v>
      </c>
    </row>
    <row r="72" spans="1:11" ht="19.2" customHeight="1" x14ac:dyDescent="0.3">
      <c r="A72" s="7">
        <f t="shared" si="2"/>
        <v>71</v>
      </c>
      <c r="B72" s="7">
        <v>121</v>
      </c>
      <c r="E72" s="7">
        <v>3</v>
      </c>
      <c r="F72" s="7">
        <v>2</v>
      </c>
      <c r="K72" s="3">
        <f>MROUND((SUM(Tabella4[neonati (0-2)]*u_riparto!A$2,Tabella4[bambini (3-17)]*u_riparto!B$2,Tabella4[adulti (&gt;17)]*u_riparto!C$2)),1)</f>
        <v>18</v>
      </c>
    </row>
    <row r="73" spans="1:11" ht="19.2" customHeight="1" x14ac:dyDescent="0.3">
      <c r="A73" s="7">
        <f t="shared" si="2"/>
        <v>72</v>
      </c>
      <c r="B73" s="7">
        <v>122</v>
      </c>
      <c r="F73" s="7">
        <v>4</v>
      </c>
      <c r="K73" s="3">
        <f>MROUND((SUM(Tabella4[neonati (0-2)]*u_riparto!A$2,Tabella4[bambini (3-17)]*u_riparto!B$2,Tabella4[adulti (&gt;17)]*u_riparto!C$2)),1)</f>
        <v>19</v>
      </c>
    </row>
    <row r="74" spans="1:11" ht="19.2" customHeight="1" x14ac:dyDescent="0.3">
      <c r="A74" s="7">
        <f t="shared" si="2"/>
        <v>73</v>
      </c>
      <c r="B74" s="7">
        <v>123</v>
      </c>
      <c r="F74" s="7">
        <v>4</v>
      </c>
      <c r="K74" s="3">
        <f>MROUND((SUM(Tabella4[neonati (0-2)]*u_riparto!A$2,Tabella4[bambini (3-17)]*u_riparto!B$2,Tabella4[adulti (&gt;17)]*u_riparto!C$2)),1)</f>
        <v>19</v>
      </c>
    </row>
    <row r="75" spans="1:11" ht="19.2" customHeight="1" x14ac:dyDescent="0.3">
      <c r="A75" s="7">
        <f t="shared" si="2"/>
        <v>74</v>
      </c>
      <c r="B75" s="7">
        <v>128</v>
      </c>
      <c r="E75" s="7">
        <v>2</v>
      </c>
      <c r="F75" s="7">
        <v>4</v>
      </c>
      <c r="K75" s="3">
        <f>MROUND((SUM(Tabella4[neonati (0-2)]*u_riparto!A$2,Tabella4[bambini (3-17)]*u_riparto!B$2,Tabella4[adulti (&gt;17)]*u_riparto!C$2)),1)</f>
        <v>25</v>
      </c>
    </row>
    <row r="76" spans="1:11" ht="19.2" customHeight="1" x14ac:dyDescent="0.3">
      <c r="A76" s="7">
        <f t="shared" si="2"/>
        <v>75</v>
      </c>
      <c r="B76" s="7">
        <v>130</v>
      </c>
      <c r="F76" s="7">
        <v>5</v>
      </c>
      <c r="K76" s="3">
        <f>MROUND((SUM(Tabella4[neonati (0-2)]*u_riparto!A$2,Tabella4[bambini (3-17)]*u_riparto!B$2,Tabella4[adulti (&gt;17)]*u_riparto!C$2)),1)</f>
        <v>24</v>
      </c>
    </row>
    <row r="77" spans="1:11" ht="19.2" customHeight="1" x14ac:dyDescent="0.3">
      <c r="A77" s="7">
        <f t="shared" si="2"/>
        <v>76</v>
      </c>
      <c r="B77" s="7">
        <v>132</v>
      </c>
      <c r="F77" s="7">
        <v>4</v>
      </c>
      <c r="K77" s="3">
        <f>MROUND((SUM(Tabella4[neonati (0-2)]*u_riparto!A$2,Tabella4[bambini (3-17)]*u_riparto!B$2,Tabella4[adulti (&gt;17)]*u_riparto!C$2)),1)</f>
        <v>19</v>
      </c>
    </row>
    <row r="78" spans="1:11" ht="19.2" customHeight="1" x14ac:dyDescent="0.3">
      <c r="A78" s="7">
        <f t="shared" si="2"/>
        <v>77</v>
      </c>
      <c r="B78" s="7">
        <v>133</v>
      </c>
      <c r="D78" s="7">
        <v>1</v>
      </c>
      <c r="E78" s="7">
        <v>1</v>
      </c>
      <c r="F78" s="7">
        <v>2</v>
      </c>
      <c r="K78" s="3">
        <f>MROUND((SUM(Tabella4[neonati (0-2)]*u_riparto!A$2,Tabella4[bambini (3-17)]*u_riparto!B$2,Tabella4[adulti (&gt;17)]*u_riparto!C$2)),1)</f>
        <v>13</v>
      </c>
    </row>
    <row r="79" spans="1:11" ht="19.2" customHeight="1" x14ac:dyDescent="0.3">
      <c r="A79" s="7">
        <f t="shared" si="2"/>
        <v>78</v>
      </c>
      <c r="B79" s="7">
        <v>134</v>
      </c>
      <c r="D79" s="7">
        <v>1</v>
      </c>
      <c r="F79" s="7">
        <v>5</v>
      </c>
      <c r="K79" s="3">
        <f>MROUND((SUM(Tabella4[neonati (0-2)]*u_riparto!A$2,Tabella4[bambini (3-17)]*u_riparto!B$2,Tabella4[adulti (&gt;17)]*u_riparto!C$2)),1)</f>
        <v>24</v>
      </c>
    </row>
    <row r="80" spans="1:11" ht="19.2" customHeight="1" x14ac:dyDescent="0.3">
      <c r="A80" s="7">
        <f t="shared" si="2"/>
        <v>79</v>
      </c>
      <c r="B80" s="7">
        <v>136</v>
      </c>
      <c r="E80" s="7">
        <v>2</v>
      </c>
      <c r="F80" s="7">
        <v>1</v>
      </c>
      <c r="K80" s="3">
        <f>MROUND((SUM(Tabella4[neonati (0-2)]*u_riparto!A$2,Tabella4[bambini (3-17)]*u_riparto!B$2,Tabella4[adulti (&gt;17)]*u_riparto!C$2)),1)</f>
        <v>10</v>
      </c>
    </row>
    <row r="81" spans="1:11" ht="19.2" customHeight="1" x14ac:dyDescent="0.3">
      <c r="A81" s="7">
        <f t="shared" si="2"/>
        <v>80</v>
      </c>
      <c r="B81" s="7">
        <v>139</v>
      </c>
      <c r="F81" s="7">
        <v>2</v>
      </c>
      <c r="K81" s="3">
        <f>MROUND((SUM(Tabella4[neonati (0-2)]*u_riparto!A$2,Tabella4[bambini (3-17)]*u_riparto!B$2,Tabella4[adulti (&gt;17)]*u_riparto!C$2)),1)</f>
        <v>9</v>
      </c>
    </row>
    <row r="82" spans="1:11" ht="19.2" customHeight="1" x14ac:dyDescent="0.3">
      <c r="A82" s="7">
        <f t="shared" si="2"/>
        <v>81</v>
      </c>
      <c r="B82" s="7">
        <v>140</v>
      </c>
      <c r="F82" s="7">
        <v>3</v>
      </c>
      <c r="K82" s="3">
        <f>MROUND((SUM(Tabella4[neonati (0-2)]*u_riparto!A$2,Tabella4[bambini (3-17)]*u_riparto!B$2,Tabella4[adulti (&gt;17)]*u_riparto!C$2)),1)</f>
        <v>14</v>
      </c>
    </row>
    <row r="83" spans="1:11" ht="19.2" customHeight="1" x14ac:dyDescent="0.3">
      <c r="A83" s="7">
        <f t="shared" si="2"/>
        <v>82</v>
      </c>
      <c r="B83" s="7">
        <v>141</v>
      </c>
      <c r="F83" s="7">
        <v>3</v>
      </c>
      <c r="K83" s="3">
        <f>MROUND((SUM(Tabella4[neonati (0-2)]*u_riparto!A$2,Tabella4[bambini (3-17)]*u_riparto!B$2,Tabella4[adulti (&gt;17)]*u_riparto!C$2)),1)</f>
        <v>14</v>
      </c>
    </row>
    <row r="84" spans="1:11" ht="19.2" customHeight="1" x14ac:dyDescent="0.3">
      <c r="A84" s="7">
        <f t="shared" si="2"/>
        <v>83</v>
      </c>
      <c r="B84" s="7">
        <v>142</v>
      </c>
      <c r="E84" s="7">
        <v>1</v>
      </c>
      <c r="F84" s="7">
        <v>4</v>
      </c>
      <c r="K84" s="3">
        <f>MROUND((SUM(Tabella4[neonati (0-2)]*u_riparto!A$2,Tabella4[bambini (3-17)]*u_riparto!B$2,Tabella4[adulti (&gt;17)]*u_riparto!C$2)),1)</f>
        <v>22</v>
      </c>
    </row>
    <row r="85" spans="1:11" ht="19.2" customHeight="1" x14ac:dyDescent="0.3">
      <c r="A85" s="7">
        <f t="shared" si="2"/>
        <v>84</v>
      </c>
      <c r="B85" s="7">
        <v>144</v>
      </c>
      <c r="F85" s="7">
        <v>1</v>
      </c>
      <c r="K85" s="3">
        <f>MROUND((SUM(Tabella4[neonati (0-2)]*u_riparto!A$2,Tabella4[bambini (3-17)]*u_riparto!B$2,Tabella4[adulti (&gt;17)]*u_riparto!C$2)),1)</f>
        <v>5</v>
      </c>
    </row>
    <row r="86" spans="1:11" ht="19.2" customHeight="1" x14ac:dyDescent="0.3">
      <c r="A86" s="7">
        <f t="shared" si="2"/>
        <v>85</v>
      </c>
      <c r="B86" s="7">
        <v>146</v>
      </c>
      <c r="F86" s="7">
        <v>2</v>
      </c>
      <c r="K86" s="3">
        <f>MROUND((SUM(Tabella4[neonati (0-2)]*u_riparto!A$2,Tabella4[bambini (3-17)]*u_riparto!B$2,Tabella4[adulti (&gt;17)]*u_riparto!C$2)),1)</f>
        <v>9</v>
      </c>
    </row>
    <row r="87" spans="1:11" ht="19.2" customHeight="1" x14ac:dyDescent="0.3">
      <c r="A87" s="7">
        <f t="shared" si="2"/>
        <v>86</v>
      </c>
      <c r="B87" s="7">
        <v>147</v>
      </c>
      <c r="E87" s="7">
        <v>2</v>
      </c>
      <c r="F87" s="7">
        <v>5</v>
      </c>
      <c r="K87" s="3">
        <f>MROUND((SUM(Tabella4[neonati (0-2)]*u_riparto!A$2,Tabella4[bambini (3-17)]*u_riparto!B$2,Tabella4[adulti (&gt;17)]*u_riparto!C$2)),1)</f>
        <v>29</v>
      </c>
    </row>
    <row r="88" spans="1:11" ht="19.2" customHeight="1" x14ac:dyDescent="0.3">
      <c r="A88" s="7">
        <f t="shared" si="2"/>
        <v>87</v>
      </c>
      <c r="B88" s="7">
        <v>148</v>
      </c>
      <c r="F88" s="7">
        <v>2</v>
      </c>
      <c r="K88" s="3">
        <f>MROUND((SUM(Tabella4[neonati (0-2)]*u_riparto!A$2,Tabella4[bambini (3-17)]*u_riparto!B$2,Tabella4[adulti (&gt;17)]*u_riparto!C$2)),1)</f>
        <v>9</v>
      </c>
    </row>
    <row r="89" spans="1:11" ht="19.2" customHeight="1" x14ac:dyDescent="0.3">
      <c r="A89" s="7">
        <f t="shared" si="2"/>
        <v>88</v>
      </c>
      <c r="B89" s="7">
        <v>149</v>
      </c>
      <c r="F89" s="7">
        <v>1</v>
      </c>
      <c r="K89" s="3">
        <f>MROUND((SUM(Tabella4[neonati (0-2)]*u_riparto!A$2,Tabella4[bambini (3-17)]*u_riparto!B$2,Tabella4[adulti (&gt;17)]*u_riparto!C$2)),1)</f>
        <v>5</v>
      </c>
    </row>
    <row r="90" spans="1:11" ht="19.2" customHeight="1" x14ac:dyDescent="0.3">
      <c r="A90" s="7">
        <f t="shared" si="2"/>
        <v>89</v>
      </c>
      <c r="B90" s="7">
        <v>151</v>
      </c>
      <c r="F90" s="7">
        <v>1</v>
      </c>
      <c r="K90" s="3">
        <f>MROUND((SUM(Tabella4[neonati (0-2)]*u_riparto!A$2,Tabella4[bambini (3-17)]*u_riparto!B$2,Tabella4[adulti (&gt;17)]*u_riparto!C$2)),1)</f>
        <v>5</v>
      </c>
    </row>
    <row r="91" spans="1:11" ht="19.2" customHeight="1" x14ac:dyDescent="0.3">
      <c r="A91" s="7">
        <f t="shared" si="2"/>
        <v>90</v>
      </c>
      <c r="B91" s="7">
        <v>153</v>
      </c>
      <c r="F91" s="7">
        <v>1</v>
      </c>
      <c r="K91" s="3">
        <f>MROUND((SUM(Tabella4[neonati (0-2)]*u_riparto!A$2,Tabella4[bambini (3-17)]*u_riparto!B$2,Tabella4[adulti (&gt;17)]*u_riparto!C$2)),1)</f>
        <v>5</v>
      </c>
    </row>
    <row r="92" spans="1:11" ht="19.2" customHeight="1" x14ac:dyDescent="0.3">
      <c r="A92" s="7">
        <f t="shared" si="2"/>
        <v>91</v>
      </c>
      <c r="B92" s="7">
        <v>155</v>
      </c>
      <c r="F92" s="7">
        <v>1</v>
      </c>
      <c r="K92" s="3">
        <f>MROUND((SUM(Tabella4[neonati (0-2)]*u_riparto!A$2,Tabella4[bambini (3-17)]*u_riparto!B$2,Tabella4[adulti (&gt;17)]*u_riparto!C$2)),1)</f>
        <v>5</v>
      </c>
    </row>
    <row r="93" spans="1:11" ht="19.2" customHeight="1" x14ac:dyDescent="0.3">
      <c r="A93" s="7">
        <f t="shared" si="2"/>
        <v>92</v>
      </c>
      <c r="B93" s="7">
        <v>156</v>
      </c>
      <c r="F93" s="7">
        <v>1</v>
      </c>
      <c r="K93" s="3">
        <f>MROUND((SUM(Tabella4[neonati (0-2)]*u_riparto!A$2,Tabella4[bambini (3-17)]*u_riparto!B$2,Tabella4[adulti (&gt;17)]*u_riparto!C$2)),1)</f>
        <v>5</v>
      </c>
    </row>
    <row r="94" spans="1:11" ht="19.2" customHeight="1" x14ac:dyDescent="0.3">
      <c r="A94" s="7">
        <f t="shared" si="2"/>
        <v>93</v>
      </c>
      <c r="B94" s="7">
        <v>157</v>
      </c>
      <c r="F94" s="7">
        <v>6</v>
      </c>
      <c r="K94" s="3">
        <f>MROUND((SUM(Tabella4[neonati (0-2)]*u_riparto!A$2,Tabella4[bambini (3-17)]*u_riparto!B$2,Tabella4[adulti (&gt;17)]*u_riparto!C$2)),1)</f>
        <v>28</v>
      </c>
    </row>
    <row r="95" spans="1:11" ht="19.2" customHeight="1" x14ac:dyDescent="0.3">
      <c r="A95" s="7">
        <f t="shared" si="2"/>
        <v>94</v>
      </c>
      <c r="B95" s="7">
        <v>158</v>
      </c>
      <c r="F95" s="7">
        <v>3</v>
      </c>
      <c r="K95" s="3">
        <f>MROUND((SUM(Tabella4[neonati (0-2)]*u_riparto!A$2,Tabella4[bambini (3-17)]*u_riparto!B$2,Tabella4[adulti (&gt;17)]*u_riparto!C$2)),1)</f>
        <v>14</v>
      </c>
    </row>
    <row r="96" spans="1:11" ht="19.2" customHeight="1" x14ac:dyDescent="0.3">
      <c r="A96" s="7">
        <f t="shared" si="2"/>
        <v>95</v>
      </c>
      <c r="B96" s="7">
        <v>160</v>
      </c>
      <c r="E96" s="7">
        <v>1</v>
      </c>
      <c r="F96" s="7">
        <v>2</v>
      </c>
      <c r="K96" s="3">
        <f>MROUND((SUM(Tabella4[neonati (0-2)]*u_riparto!A$2,Tabella4[bambini (3-17)]*u_riparto!B$2,Tabella4[adulti (&gt;17)]*u_riparto!C$2)),1)</f>
        <v>12</v>
      </c>
    </row>
    <row r="97" spans="1:11" ht="19.2" customHeight="1" x14ac:dyDescent="0.3">
      <c r="A97" s="7">
        <f t="shared" si="2"/>
        <v>96</v>
      </c>
      <c r="B97" s="7">
        <v>162</v>
      </c>
      <c r="F97" s="7">
        <v>2</v>
      </c>
      <c r="K97" s="3">
        <f>MROUND((SUM(Tabella4[neonati (0-2)]*u_riparto!A$2,Tabella4[bambini (3-17)]*u_riparto!B$2,Tabella4[adulti (&gt;17)]*u_riparto!C$2)),1)</f>
        <v>9</v>
      </c>
    </row>
    <row r="98" spans="1:11" ht="19.2" customHeight="1" x14ac:dyDescent="0.3">
      <c r="A98" s="7">
        <f t="shared" si="2"/>
        <v>97</v>
      </c>
      <c r="B98" s="7">
        <v>164</v>
      </c>
      <c r="E98" s="7">
        <v>1</v>
      </c>
      <c r="F98" s="7">
        <v>1</v>
      </c>
      <c r="K98" s="3">
        <f>MROUND((SUM(Tabella4[neonati (0-2)]*u_riparto!A$2,Tabella4[bambini (3-17)]*u_riparto!B$2,Tabella4[adulti (&gt;17)]*u_riparto!C$2)),1)</f>
        <v>8</v>
      </c>
    </row>
    <row r="99" spans="1:11" ht="19.2" customHeight="1" x14ac:dyDescent="0.3">
      <c r="A99" s="7">
        <f t="shared" ref="A99:A116" si="3">ROW(A98)</f>
        <v>98</v>
      </c>
      <c r="B99" s="7">
        <v>165</v>
      </c>
      <c r="D99" s="7">
        <v>1</v>
      </c>
      <c r="F99" s="7">
        <v>4</v>
      </c>
      <c r="K99" s="3">
        <f>MROUND((SUM(Tabella4[neonati (0-2)]*u_riparto!A$2,Tabella4[bambini (3-17)]*u_riparto!B$2,Tabella4[adulti (&gt;17)]*u_riparto!C$2)),1)</f>
        <v>20</v>
      </c>
    </row>
    <row r="100" spans="1:11" ht="19.2" customHeight="1" x14ac:dyDescent="0.3">
      <c r="A100" s="7">
        <f t="shared" si="3"/>
        <v>99</v>
      </c>
      <c r="B100" s="7">
        <v>166</v>
      </c>
      <c r="F100" s="7">
        <v>6</v>
      </c>
      <c r="K100" s="3">
        <f>MROUND((SUM(Tabella4[neonati (0-2)]*u_riparto!A$2,Tabella4[bambini (3-17)]*u_riparto!B$2,Tabella4[adulti (&gt;17)]*u_riparto!C$2)),1)</f>
        <v>28</v>
      </c>
    </row>
    <row r="101" spans="1:11" ht="19.2" customHeight="1" x14ac:dyDescent="0.3">
      <c r="A101" s="7">
        <f t="shared" si="3"/>
        <v>100</v>
      </c>
      <c r="B101" s="7">
        <v>167</v>
      </c>
      <c r="E101" s="7">
        <v>2</v>
      </c>
      <c r="K101" s="3">
        <f>MROUND((SUM(Tabella4[neonati (0-2)]*u_riparto!A$2,Tabella4[bambini (3-17)]*u_riparto!B$2,Tabella4[adulti (&gt;17)]*u_riparto!C$2)),1)</f>
        <v>6</v>
      </c>
    </row>
    <row r="102" spans="1:11" ht="19.2" customHeight="1" x14ac:dyDescent="0.3">
      <c r="A102" s="7">
        <f t="shared" si="3"/>
        <v>101</v>
      </c>
      <c r="B102" s="7">
        <v>168</v>
      </c>
      <c r="D102" s="7">
        <v>2</v>
      </c>
      <c r="E102" s="7">
        <v>2</v>
      </c>
      <c r="F102" s="7">
        <v>3</v>
      </c>
      <c r="K102" s="3">
        <f>MROUND((SUM(Tabella4[neonati (0-2)]*u_riparto!A$2,Tabella4[bambini (3-17)]*u_riparto!B$2,Tabella4[adulti (&gt;17)]*u_riparto!C$2)),1)</f>
        <v>22</v>
      </c>
    </row>
    <row r="103" spans="1:11" ht="19.2" customHeight="1" x14ac:dyDescent="0.3">
      <c r="A103" s="7">
        <f t="shared" si="3"/>
        <v>102</v>
      </c>
      <c r="B103" s="7">
        <v>169</v>
      </c>
      <c r="D103" s="7">
        <v>1</v>
      </c>
      <c r="E103" s="7">
        <v>1</v>
      </c>
      <c r="F103" s="7">
        <v>3</v>
      </c>
      <c r="K103" s="3">
        <f>MROUND((SUM(Tabella4[neonati (0-2)]*u_riparto!A$2,Tabella4[bambini (3-17)]*u_riparto!B$2,Tabella4[adulti (&gt;17)]*u_riparto!C$2)),1)</f>
        <v>18</v>
      </c>
    </row>
    <row r="104" spans="1:11" ht="19.2" customHeight="1" x14ac:dyDescent="0.3">
      <c r="A104" s="7">
        <f t="shared" si="3"/>
        <v>103</v>
      </c>
      <c r="B104" s="7">
        <v>170</v>
      </c>
      <c r="E104" s="7">
        <v>2</v>
      </c>
      <c r="F104" s="7">
        <v>3</v>
      </c>
      <c r="K104" s="3">
        <f>MROUND((SUM(Tabella4[neonati (0-2)]*u_riparto!A$2,Tabella4[bambini (3-17)]*u_riparto!B$2,Tabella4[adulti (&gt;17)]*u_riparto!C$2)),1)</f>
        <v>20</v>
      </c>
    </row>
    <row r="105" spans="1:11" ht="19.2" customHeight="1" x14ac:dyDescent="0.3">
      <c r="A105" s="7">
        <f t="shared" si="3"/>
        <v>104</v>
      </c>
      <c r="B105" s="7">
        <v>171</v>
      </c>
      <c r="F105" s="7">
        <v>2</v>
      </c>
      <c r="K105" s="3">
        <f>MROUND((SUM(Tabella4[neonati (0-2)]*u_riparto!A$2,Tabella4[bambini (3-17)]*u_riparto!B$2,Tabella4[adulti (&gt;17)]*u_riparto!C$2)),1)</f>
        <v>9</v>
      </c>
    </row>
    <row r="106" spans="1:11" ht="19.2" customHeight="1" x14ac:dyDescent="0.3">
      <c r="A106" s="7">
        <f t="shared" si="3"/>
        <v>105</v>
      </c>
      <c r="B106" s="7">
        <v>175</v>
      </c>
      <c r="F106" s="7">
        <v>1</v>
      </c>
      <c r="K106" s="3">
        <f>MROUND((SUM(Tabella4[neonati (0-2)]*u_riparto!A$2,Tabella4[bambini (3-17)]*u_riparto!B$2,Tabella4[adulti (&gt;17)]*u_riparto!C$2)),1)</f>
        <v>5</v>
      </c>
    </row>
    <row r="107" spans="1:11" ht="19.2" customHeight="1" x14ac:dyDescent="0.3">
      <c r="A107" s="7">
        <f t="shared" si="3"/>
        <v>106</v>
      </c>
      <c r="B107" s="7">
        <v>177</v>
      </c>
      <c r="D107" s="7">
        <v>1</v>
      </c>
      <c r="E107" s="7">
        <v>1</v>
      </c>
      <c r="F107" s="7">
        <v>2</v>
      </c>
      <c r="K107" s="3">
        <f>MROUND((SUM(Tabella4[neonati (0-2)]*u_riparto!A$2,Tabella4[bambini (3-17)]*u_riparto!B$2,Tabella4[adulti (&gt;17)]*u_riparto!C$2)),1)</f>
        <v>13</v>
      </c>
    </row>
    <row r="108" spans="1:11" ht="19.2" customHeight="1" x14ac:dyDescent="0.3">
      <c r="A108" s="7">
        <f t="shared" si="3"/>
        <v>107</v>
      </c>
      <c r="B108" s="7">
        <v>179</v>
      </c>
      <c r="F108" s="7">
        <v>2</v>
      </c>
      <c r="K108" s="3">
        <f>MROUND((SUM(Tabella4[neonati (0-2)]*u_riparto!A$2,Tabella4[bambini (3-17)]*u_riparto!B$2,Tabella4[adulti (&gt;17)]*u_riparto!C$2)),1)</f>
        <v>9</v>
      </c>
    </row>
    <row r="109" spans="1:11" ht="19.2" customHeight="1" x14ac:dyDescent="0.3">
      <c r="A109" s="7">
        <f t="shared" si="3"/>
        <v>108</v>
      </c>
      <c r="B109" s="7">
        <v>180</v>
      </c>
      <c r="F109" s="7">
        <v>5</v>
      </c>
      <c r="K109" s="3">
        <f>MROUND((SUM(Tabella4[neonati (0-2)]*u_riparto!A$2,Tabella4[bambini (3-17)]*u_riparto!B$2,Tabella4[adulti (&gt;17)]*u_riparto!C$2)),1)</f>
        <v>24</v>
      </c>
    </row>
    <row r="110" spans="1:11" ht="19.2" customHeight="1" x14ac:dyDescent="0.3">
      <c r="A110" s="7">
        <f t="shared" si="3"/>
        <v>109</v>
      </c>
      <c r="B110" s="7">
        <v>187</v>
      </c>
      <c r="E110" s="7">
        <v>1</v>
      </c>
      <c r="F110" s="7">
        <v>5</v>
      </c>
      <c r="K110" s="3">
        <f>MROUND((SUM(Tabella4[neonati (0-2)]*u_riparto!A$2,Tabella4[bambini (3-17)]*u_riparto!B$2,Tabella4[adulti (&gt;17)]*u_riparto!C$2)),1)</f>
        <v>26</v>
      </c>
    </row>
    <row r="111" spans="1:11" ht="19.2" customHeight="1" x14ac:dyDescent="0.3">
      <c r="A111" s="7">
        <f t="shared" si="3"/>
        <v>110</v>
      </c>
      <c r="B111" s="7">
        <v>189</v>
      </c>
      <c r="D111" s="7">
        <v>1</v>
      </c>
      <c r="F111" s="7">
        <v>6</v>
      </c>
      <c r="K111" s="3">
        <f>MROUND((SUM(Tabella4[neonati (0-2)]*u_riparto!A$2,Tabella4[bambini (3-17)]*u_riparto!B$2,Tabella4[adulti (&gt;17)]*u_riparto!C$2)),1)</f>
        <v>29</v>
      </c>
    </row>
    <row r="112" spans="1:11" ht="19.2" customHeight="1" x14ac:dyDescent="0.3">
      <c r="A112" s="7">
        <f t="shared" si="3"/>
        <v>111</v>
      </c>
      <c r="B112" s="7">
        <v>193</v>
      </c>
      <c r="F112" s="7">
        <v>5</v>
      </c>
      <c r="K112" s="3">
        <f>MROUND((SUM(Tabella4[neonati (0-2)]*u_riparto!A$2,Tabella4[bambini (3-17)]*u_riparto!B$2,Tabella4[adulti (&gt;17)]*u_riparto!C$2)),1)</f>
        <v>24</v>
      </c>
    </row>
    <row r="113" spans="1:11" ht="19.2" customHeight="1" x14ac:dyDescent="0.3">
      <c r="A113" s="7">
        <f t="shared" si="3"/>
        <v>112</v>
      </c>
      <c r="B113" s="7">
        <v>203</v>
      </c>
      <c r="E113" s="7">
        <v>1</v>
      </c>
      <c r="F113" s="7">
        <v>6</v>
      </c>
      <c r="K113" s="3">
        <f>MROUND((SUM(Tabella4[neonati (0-2)]*u_riparto!A$2,Tabella4[bambini (3-17)]*u_riparto!B$2,Tabella4[adulti (&gt;17)]*u_riparto!C$2)),1)</f>
        <v>31</v>
      </c>
    </row>
    <row r="114" spans="1:11" ht="19.2" customHeight="1" x14ac:dyDescent="0.3">
      <c r="A114" s="7">
        <f t="shared" si="3"/>
        <v>113</v>
      </c>
      <c r="B114" s="7">
        <v>204</v>
      </c>
      <c r="F114" s="7">
        <v>1</v>
      </c>
      <c r="K114" s="3">
        <f>MROUND((SUM(Tabella4[neonati (0-2)]*u_riparto!A$2,Tabella4[bambini (3-17)]*u_riparto!B$2,Tabella4[adulti (&gt;17)]*u_riparto!C$2)),1)</f>
        <v>5</v>
      </c>
    </row>
    <row r="115" spans="1:11" ht="19.2" customHeight="1" x14ac:dyDescent="0.3">
      <c r="A115" s="7">
        <f t="shared" si="3"/>
        <v>114</v>
      </c>
      <c r="B115" s="7">
        <v>206</v>
      </c>
      <c r="E115" s="7">
        <v>1</v>
      </c>
      <c r="F115" s="7">
        <v>4</v>
      </c>
      <c r="K115" s="3">
        <f>MROUND((SUM(Tabella4[neonati (0-2)]*u_riparto!A$2,Tabella4[bambini (3-17)]*u_riparto!B$2,Tabella4[adulti (&gt;17)]*u_riparto!C$2)),1)</f>
        <v>22</v>
      </c>
    </row>
    <row r="116" spans="1:11" ht="19.2" customHeight="1" x14ac:dyDescent="0.3">
      <c r="A116" s="7">
        <f t="shared" si="3"/>
        <v>115</v>
      </c>
      <c r="B116" s="7">
        <v>207</v>
      </c>
      <c r="F116" s="7">
        <v>2</v>
      </c>
      <c r="K116" s="3">
        <f>MROUND((SUM(Tabella4[neonati (0-2)]*u_riparto!A$2,Tabella4[bambini (3-17)]*u_riparto!B$2,Tabella4[adulti (&gt;17)]*u_riparto!C$2)),1)</f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u_istat</vt:lpstr>
      <vt:lpstr>u_prodotti</vt:lpstr>
      <vt:lpstr>u_riparto</vt:lpstr>
      <vt:lpstr>nuclei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Cosio</dc:creator>
  <cp:lastModifiedBy>Davide Cosio</cp:lastModifiedBy>
  <dcterms:created xsi:type="dcterms:W3CDTF">2017-11-12T13:51:53Z</dcterms:created>
  <dcterms:modified xsi:type="dcterms:W3CDTF">2017-12-17T15:06:42Z</dcterms:modified>
</cp:coreProperties>
</file>